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showInkAnnotation="0" codeName="Ta_delovni_zvezek" autoCompressPictures="0"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20EE60AC-579E-A84A-A7E3-3B7D67F35F43}" xr6:coauthVersionLast="47" xr6:coauthVersionMax="47" xr10:uidLastSave="{00000000-0000-0000-0000-000000000000}"/>
  <workbookProtection workbookAlgorithmName="SHA-512" workbookHashValue="aub/N63JyL/ntKdmXycoW2Czfb6Dlmrxy3WntTyX3qvDDD5Yua1OGfdVN7l8nljVWLC1p8hS1ZWsJQkoqO/n/Q==" workbookSaltValue="RrmC2hEXgcbKMhdTfMMXPA==" workbookSpinCount="100000" lockStructure="1"/>
  <bookViews>
    <workbookView xWindow="6420" yWindow="-26760" windowWidth="33160" windowHeight="21060" tabRatio="860" xr2:uid="{00000000-000D-0000-FFFF-FFFF00000000}"/>
  </bookViews>
  <sheets>
    <sheet name="Order SUM Made in EU" sheetId="11" r:id="rId1"/>
    <sheet name="GOOD GRP" sheetId="28" r:id="rId2"/>
    <sheet name="GRP PRODUCTION LIST" sheetId="29" state="hidden" r:id="rId3"/>
    <sheet name="GOOD PE" sheetId="25" r:id="rId4"/>
    <sheet name="PE PRODUCTION LIST" sheetId="20" state="hidden" r:id="rId5"/>
    <sheet name="GOOD PU" sheetId="31" r:id="rId6"/>
    <sheet name="PU PRODUCTION LIST" sheetId="32" state="hidden" r:id="rId7"/>
  </sheets>
  <definedNames>
    <definedName name="_xlnm._FilterDatabase" localSheetId="1" hidden="1">'GOOD GRP'!$AE$8:$AF$19</definedName>
    <definedName name="_xlnm._FilterDatabase" localSheetId="3" hidden="1">'GOOD PE'!$AD$8:$AE$44</definedName>
    <definedName name="_xlnm._FilterDatabase" localSheetId="5" hidden="1">'GOOD PU'!$V$8:$W$27</definedName>
    <definedName name="_xlnm._FilterDatabase" localSheetId="2" hidden="1">'GRP PRODUCTION LIST'!$V$6:$X$16</definedName>
    <definedName name="_xlnm._FilterDatabase" localSheetId="4" hidden="1">'PE PRODUCTION LIST'!$V$7:$X$40</definedName>
    <definedName name="_xlnm._FilterDatabase" localSheetId="6" hidden="1">'PU PRODUCTION LIST'!$M$7:$O$23</definedName>
    <definedName name="_xlnm.Print_Titles" localSheetId="2">'GRP PRODUCTION LIST'!$6:$6</definedName>
    <definedName name="_xlnm.Print_Titles" localSheetId="4">'PE PRODUCTION LIST'!$7:$7</definedName>
    <definedName name="_xlnm.Print_Titles" localSheetId="6">'PU PRODUCTION LIST'!$7:$7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32" l="1"/>
  <c r="A5" i="32"/>
  <c r="O5" i="20"/>
  <c r="A5" i="20"/>
  <c r="P4" i="29"/>
  <c r="A4" i="29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32" i="25"/>
  <c r="AC33" i="25"/>
  <c r="AC34" i="25"/>
  <c r="AC35" i="25"/>
  <c r="AC36" i="25"/>
  <c r="AC37" i="25"/>
  <c r="AC38" i="25"/>
  <c r="AC39" i="25"/>
  <c r="AC40" i="25"/>
  <c r="AC41" i="25"/>
  <c r="AC43" i="25"/>
  <c r="AC44" i="25"/>
  <c r="AC12" i="25"/>
  <c r="AD12" i="28"/>
  <c r="AD13" i="28"/>
  <c r="AD14" i="28"/>
  <c r="AD15" i="28"/>
  <c r="AD16" i="28"/>
  <c r="AD17" i="28"/>
  <c r="AD18" i="28"/>
  <c r="AD19" i="28"/>
  <c r="AD11" i="28"/>
  <c r="K2" i="25"/>
  <c r="A39" i="20"/>
  <c r="B39" i="20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A40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C8" i="29"/>
  <c r="L2" i="31"/>
  <c r="Z12" i="31"/>
  <c r="Z13" i="31"/>
  <c r="Z15" i="31"/>
  <c r="Z27" i="31"/>
  <c r="U27" i="31"/>
  <c r="U15" i="31"/>
  <c r="U13" i="31"/>
  <c r="U12" i="31"/>
  <c r="AC27" i="31"/>
  <c r="AC15" i="31"/>
  <c r="AC13" i="31"/>
  <c r="AC12" i="31"/>
  <c r="AE25" i="25"/>
  <c r="AH12" i="25"/>
  <c r="AH41" i="25"/>
  <c r="AH43" i="25"/>
  <c r="AH44" i="25"/>
  <c r="AK44" i="25"/>
  <c r="AK43" i="25"/>
  <c r="AK41" i="25"/>
  <c r="AK12" i="25"/>
  <c r="M2" i="28"/>
  <c r="AI11" i="28"/>
  <c r="AI19" i="28"/>
  <c r="AL19" i="28"/>
  <c r="AL11" i="28"/>
  <c r="D7" i="32"/>
  <c r="E7" i="32"/>
  <c r="F7" i="32"/>
  <c r="G7" i="32"/>
  <c r="H7" i="32"/>
  <c r="I7" i="32"/>
  <c r="J7" i="32"/>
  <c r="K7" i="32"/>
  <c r="L7" i="32"/>
  <c r="C7" i="32"/>
  <c r="C10" i="32"/>
  <c r="D10" i="32"/>
  <c r="E10" i="32"/>
  <c r="F10" i="32"/>
  <c r="G10" i="32"/>
  <c r="H10" i="32"/>
  <c r="I10" i="32"/>
  <c r="J10" i="32"/>
  <c r="K10" i="32"/>
  <c r="L10" i="32"/>
  <c r="C11" i="32"/>
  <c r="D11" i="32"/>
  <c r="E11" i="32"/>
  <c r="F11" i="32"/>
  <c r="G11" i="32"/>
  <c r="H11" i="32"/>
  <c r="I11" i="32"/>
  <c r="J11" i="32"/>
  <c r="K11" i="32"/>
  <c r="L11" i="32"/>
  <c r="C12" i="32"/>
  <c r="D12" i="32"/>
  <c r="E12" i="32"/>
  <c r="F12" i="32"/>
  <c r="G12" i="32"/>
  <c r="H12" i="32"/>
  <c r="I12" i="32"/>
  <c r="J12" i="32"/>
  <c r="K12" i="32"/>
  <c r="L12" i="32"/>
  <c r="C13" i="32"/>
  <c r="D13" i="32"/>
  <c r="E13" i="32"/>
  <c r="F13" i="32"/>
  <c r="G13" i="32"/>
  <c r="H13" i="32"/>
  <c r="I13" i="32"/>
  <c r="J13" i="32"/>
  <c r="K13" i="32"/>
  <c r="L13" i="32"/>
  <c r="C14" i="32"/>
  <c r="D14" i="32"/>
  <c r="E14" i="32"/>
  <c r="F14" i="32"/>
  <c r="G14" i="32"/>
  <c r="H14" i="32"/>
  <c r="I14" i="32"/>
  <c r="J14" i="32"/>
  <c r="K14" i="32"/>
  <c r="L14" i="32"/>
  <c r="C15" i="32"/>
  <c r="D15" i="32"/>
  <c r="E15" i="32"/>
  <c r="F15" i="32"/>
  <c r="G15" i="32"/>
  <c r="H15" i="32"/>
  <c r="I15" i="32"/>
  <c r="J15" i="32"/>
  <c r="K15" i="32"/>
  <c r="L15" i="32"/>
  <c r="C16" i="32"/>
  <c r="D16" i="32"/>
  <c r="E16" i="32"/>
  <c r="F16" i="32"/>
  <c r="G16" i="32"/>
  <c r="H16" i="32"/>
  <c r="I16" i="32"/>
  <c r="J16" i="32"/>
  <c r="K16" i="32"/>
  <c r="L16" i="32"/>
  <c r="C17" i="32"/>
  <c r="D17" i="32"/>
  <c r="E17" i="32"/>
  <c r="F17" i="32"/>
  <c r="G17" i="32"/>
  <c r="H17" i="32"/>
  <c r="I17" i="32"/>
  <c r="J17" i="32"/>
  <c r="K17" i="32"/>
  <c r="L17" i="32"/>
  <c r="C18" i="32"/>
  <c r="D18" i="32"/>
  <c r="E18" i="32"/>
  <c r="F18" i="32"/>
  <c r="G18" i="32"/>
  <c r="H18" i="32"/>
  <c r="I18" i="32"/>
  <c r="J18" i="32"/>
  <c r="K18" i="32"/>
  <c r="L18" i="32"/>
  <c r="C19" i="32"/>
  <c r="D19" i="32"/>
  <c r="E19" i="32"/>
  <c r="F19" i="32"/>
  <c r="G19" i="32"/>
  <c r="H19" i="32"/>
  <c r="I19" i="32"/>
  <c r="J19" i="32"/>
  <c r="K19" i="32"/>
  <c r="L19" i="32"/>
  <c r="C20" i="32"/>
  <c r="D20" i="32"/>
  <c r="E20" i="32"/>
  <c r="F20" i="32"/>
  <c r="G20" i="32"/>
  <c r="H20" i="32"/>
  <c r="I20" i="32"/>
  <c r="J20" i="32"/>
  <c r="K20" i="32"/>
  <c r="L20" i="32"/>
  <c r="C21" i="32"/>
  <c r="D21" i="32"/>
  <c r="E21" i="32"/>
  <c r="F21" i="32"/>
  <c r="G21" i="32"/>
  <c r="H21" i="32"/>
  <c r="I21" i="32"/>
  <c r="J21" i="32"/>
  <c r="K21" i="32"/>
  <c r="L21" i="32"/>
  <c r="C22" i="32"/>
  <c r="D22" i="32"/>
  <c r="E22" i="32"/>
  <c r="F22" i="32"/>
  <c r="G22" i="32"/>
  <c r="H22" i="32"/>
  <c r="I22" i="32"/>
  <c r="J22" i="32"/>
  <c r="K22" i="32"/>
  <c r="L22" i="32"/>
  <c r="C23" i="32"/>
  <c r="D23" i="32"/>
  <c r="E23" i="32"/>
  <c r="F23" i="32"/>
  <c r="G23" i="32"/>
  <c r="H23" i="32"/>
  <c r="I23" i="32"/>
  <c r="J23" i="32"/>
  <c r="K23" i="32"/>
  <c r="L23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9" i="32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3" i="25"/>
  <c r="AD44" i="25"/>
  <c r="AD12" i="25"/>
  <c r="M23" i="32" l="1"/>
  <c r="V40" i="20"/>
  <c r="W40" i="20" s="1"/>
  <c r="V39" i="20"/>
  <c r="X39" i="20" s="1"/>
  <c r="W39" i="20" l="1"/>
  <c r="X40" i="20"/>
  <c r="BI12" i="25"/>
  <c r="BI13" i="25"/>
  <c r="BI14" i="25"/>
  <c r="BI15" i="25"/>
  <c r="BI16" i="25"/>
  <c r="BI17" i="25"/>
  <c r="BI18" i="25"/>
  <c r="BI19" i="25"/>
  <c r="BI20" i="25"/>
  <c r="BI21" i="25"/>
  <c r="BI22" i="25"/>
  <c r="BI23" i="25"/>
  <c r="BI24" i="25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C27" i="11"/>
  <c r="BF12" i="28"/>
  <c r="BF13" i="28"/>
  <c r="BF14" i="28"/>
  <c r="BF15" i="28"/>
  <c r="BF16" i="28"/>
  <c r="BF17" i="28"/>
  <c r="BF18" i="28"/>
  <c r="BF19" i="28"/>
  <c r="BF11" i="28"/>
  <c r="Q9" i="29"/>
  <c r="R9" i="29"/>
  <c r="S9" i="29"/>
  <c r="T9" i="29"/>
  <c r="U9" i="29"/>
  <c r="Q10" i="29"/>
  <c r="R10" i="29"/>
  <c r="S10" i="29"/>
  <c r="T10" i="29"/>
  <c r="U10" i="29"/>
  <c r="Q11" i="29"/>
  <c r="R11" i="29"/>
  <c r="S11" i="29"/>
  <c r="T11" i="29"/>
  <c r="U11" i="29"/>
  <c r="Q12" i="29"/>
  <c r="R12" i="29"/>
  <c r="S12" i="29"/>
  <c r="T12" i="29"/>
  <c r="U12" i="29"/>
  <c r="Q13" i="29"/>
  <c r="R13" i="29"/>
  <c r="S13" i="29"/>
  <c r="T13" i="29"/>
  <c r="U13" i="29"/>
  <c r="Q14" i="29"/>
  <c r="R14" i="29"/>
  <c r="S14" i="29"/>
  <c r="T14" i="29"/>
  <c r="U14" i="29"/>
  <c r="Q15" i="29"/>
  <c r="R15" i="29"/>
  <c r="S15" i="29"/>
  <c r="T15" i="29"/>
  <c r="U15" i="29"/>
  <c r="Q16" i="29"/>
  <c r="R16" i="29"/>
  <c r="S16" i="29"/>
  <c r="T16" i="29"/>
  <c r="U16" i="29"/>
  <c r="R8" i="29"/>
  <c r="S8" i="29"/>
  <c r="T8" i="29"/>
  <c r="U8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D6" i="29"/>
  <c r="BN12" i="28"/>
  <c r="BO12" i="28"/>
  <c r="BP12" i="28"/>
  <c r="BQ12" i="28"/>
  <c r="BR12" i="28"/>
  <c r="BS12" i="28"/>
  <c r="BT12" i="28"/>
  <c r="BU12" i="28"/>
  <c r="BW12" i="28"/>
  <c r="BX12" i="28"/>
  <c r="BZ12" i="28"/>
  <c r="CA12" i="28"/>
  <c r="CB12" i="28"/>
  <c r="CC12" i="28"/>
  <c r="CD12" i="28"/>
  <c r="CE12" i="28"/>
  <c r="BN13" i="28"/>
  <c r="BO13" i="28"/>
  <c r="BP13" i="28"/>
  <c r="BQ13" i="28"/>
  <c r="BR13" i="28"/>
  <c r="BS13" i="28"/>
  <c r="BT13" i="28"/>
  <c r="BU13" i="28"/>
  <c r="BW13" i="28"/>
  <c r="BX13" i="28"/>
  <c r="BZ13" i="28"/>
  <c r="CA13" i="28"/>
  <c r="CB13" i="28"/>
  <c r="CC13" i="28"/>
  <c r="CD13" i="28"/>
  <c r="CE13" i="28"/>
  <c r="BN14" i="28"/>
  <c r="BO14" i="28"/>
  <c r="BP14" i="28"/>
  <c r="BQ14" i="28"/>
  <c r="BR14" i="28"/>
  <c r="BS14" i="28"/>
  <c r="BT14" i="28"/>
  <c r="BU14" i="28"/>
  <c r="BW14" i="28"/>
  <c r="BX14" i="28"/>
  <c r="BZ14" i="28"/>
  <c r="CA14" i="28"/>
  <c r="CB14" i="28"/>
  <c r="CC14" i="28"/>
  <c r="CD14" i="28"/>
  <c r="CE14" i="28"/>
  <c r="BN15" i="28"/>
  <c r="BO15" i="28"/>
  <c r="BP15" i="28"/>
  <c r="BQ15" i="28"/>
  <c r="BR15" i="28"/>
  <c r="BS15" i="28"/>
  <c r="BT15" i="28"/>
  <c r="BU15" i="28"/>
  <c r="BW15" i="28"/>
  <c r="BX15" i="28"/>
  <c r="BZ15" i="28"/>
  <c r="CA15" i="28"/>
  <c r="CB15" i="28"/>
  <c r="CC15" i="28"/>
  <c r="CD15" i="28"/>
  <c r="CE15" i="28"/>
  <c r="BN16" i="28"/>
  <c r="BO16" i="28"/>
  <c r="BP16" i="28"/>
  <c r="BQ16" i="28"/>
  <c r="BR16" i="28"/>
  <c r="BS16" i="28"/>
  <c r="BT16" i="28"/>
  <c r="BU16" i="28"/>
  <c r="BW16" i="28"/>
  <c r="BX16" i="28"/>
  <c r="BZ16" i="28"/>
  <c r="CA16" i="28"/>
  <c r="CB16" i="28"/>
  <c r="CC16" i="28"/>
  <c r="CD16" i="28"/>
  <c r="CE16" i="28"/>
  <c r="BN17" i="28"/>
  <c r="BO17" i="28"/>
  <c r="BP17" i="28"/>
  <c r="BQ17" i="28"/>
  <c r="BR17" i="28"/>
  <c r="BS17" i="28"/>
  <c r="BT17" i="28"/>
  <c r="BU17" i="28"/>
  <c r="BW17" i="28"/>
  <c r="BX17" i="28"/>
  <c r="BZ17" i="28"/>
  <c r="CA17" i="28"/>
  <c r="CB17" i="28"/>
  <c r="CC17" i="28"/>
  <c r="CD17" i="28"/>
  <c r="CE17" i="28"/>
  <c r="BN18" i="28"/>
  <c r="BO18" i="28"/>
  <c r="BP18" i="28"/>
  <c r="BQ18" i="28"/>
  <c r="BR18" i="28"/>
  <c r="BS18" i="28"/>
  <c r="BT18" i="28"/>
  <c r="BU18" i="28"/>
  <c r="BW18" i="28"/>
  <c r="BX18" i="28"/>
  <c r="BZ18" i="28"/>
  <c r="CA18" i="28"/>
  <c r="CB18" i="28"/>
  <c r="CC18" i="28"/>
  <c r="CD18" i="28"/>
  <c r="CE18" i="28"/>
  <c r="BN19" i="28"/>
  <c r="BO19" i="28"/>
  <c r="BP19" i="28"/>
  <c r="BQ19" i="28"/>
  <c r="BR19" i="28"/>
  <c r="BS19" i="28"/>
  <c r="BT19" i="28"/>
  <c r="BU19" i="28"/>
  <c r="BW19" i="28"/>
  <c r="BX19" i="28"/>
  <c r="BZ19" i="28"/>
  <c r="CA19" i="28"/>
  <c r="CB19" i="28"/>
  <c r="CC19" i="28"/>
  <c r="CD19" i="28"/>
  <c r="CE19" i="28"/>
  <c r="CE11" i="28"/>
  <c r="CD11" i="28"/>
  <c r="CC11" i="28"/>
  <c r="CB11" i="28"/>
  <c r="CA11" i="28"/>
  <c r="BZ11" i="28"/>
  <c r="BX11" i="28"/>
  <c r="BW11" i="28"/>
  <c r="BU11" i="28"/>
  <c r="BT11" i="28"/>
  <c r="BS11" i="28"/>
  <c r="BR11" i="28"/>
  <c r="BQ11" i="28"/>
  <c r="BP11" i="28"/>
  <c r="BO11" i="28"/>
  <c r="BN11" i="28"/>
  <c r="BH12" i="28"/>
  <c r="BJ12" i="28"/>
  <c r="BL12" i="28"/>
  <c r="BH13" i="28"/>
  <c r="BJ13" i="28"/>
  <c r="BL13" i="28"/>
  <c r="BH14" i="28"/>
  <c r="BJ14" i="28"/>
  <c r="BL14" i="28"/>
  <c r="BH15" i="28"/>
  <c r="BJ15" i="28"/>
  <c r="BL15" i="28"/>
  <c r="BH16" i="28"/>
  <c r="BJ16" i="28"/>
  <c r="BL16" i="28"/>
  <c r="BH17" i="28"/>
  <c r="BJ17" i="28"/>
  <c r="BL17" i="28"/>
  <c r="BH18" i="28"/>
  <c r="BJ18" i="28"/>
  <c r="BL18" i="28"/>
  <c r="BH19" i="28"/>
  <c r="BJ19" i="28"/>
  <c r="BL19" i="28"/>
  <c r="BL11" i="28"/>
  <c r="BJ11" i="28"/>
  <c r="BH11" i="28"/>
  <c r="BA12" i="28"/>
  <c r="BB12" i="28"/>
  <c r="BC12" i="28"/>
  <c r="BD12" i="28"/>
  <c r="BA13" i="28"/>
  <c r="BB13" i="28"/>
  <c r="BC13" i="28"/>
  <c r="BD13" i="28"/>
  <c r="BA14" i="28"/>
  <c r="BB14" i="28"/>
  <c r="BC14" i="28"/>
  <c r="BD14" i="28"/>
  <c r="BA15" i="28"/>
  <c r="BB15" i="28"/>
  <c r="BC15" i="28"/>
  <c r="BD15" i="28"/>
  <c r="BA16" i="28"/>
  <c r="BB16" i="28"/>
  <c r="BC16" i="28"/>
  <c r="BD16" i="28"/>
  <c r="BA17" i="28"/>
  <c r="BB17" i="28"/>
  <c r="BC17" i="28"/>
  <c r="BD17" i="28"/>
  <c r="BA18" i="28"/>
  <c r="BB18" i="28"/>
  <c r="BC18" i="28"/>
  <c r="BD18" i="28"/>
  <c r="BA19" i="28"/>
  <c r="BB19" i="28"/>
  <c r="BC19" i="28"/>
  <c r="BD19" i="28"/>
  <c r="BA11" i="28"/>
  <c r="BB11" i="28"/>
  <c r="BC11" i="28"/>
  <c r="BD11" i="28"/>
  <c r="AZ11" i="28"/>
  <c r="AL12" i="28"/>
  <c r="AL13" i="28"/>
  <c r="AL14" i="28"/>
  <c r="AL15" i="28"/>
  <c r="AL16" i="28"/>
  <c r="AL17" i="28"/>
  <c r="AL18" i="28"/>
  <c r="AI12" i="28"/>
  <c r="AI13" i="28"/>
  <c r="AI14" i="28"/>
  <c r="AI15" i="28"/>
  <c r="AI16" i="28"/>
  <c r="AI17" i="28"/>
  <c r="AI18" i="28"/>
  <c r="AE12" i="28"/>
  <c r="AE13" i="28"/>
  <c r="AE14" i="28"/>
  <c r="AE15" i="28"/>
  <c r="AE16" i="28"/>
  <c r="AE17" i="28"/>
  <c r="AE18" i="28"/>
  <c r="AE19" i="28"/>
  <c r="AE11" i="28"/>
  <c r="BB8" i="28"/>
  <c r="BC8" i="28"/>
  <c r="BD8" i="28"/>
  <c r="BA8" i="28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C32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C33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A36" i="20"/>
  <c r="A37" i="20"/>
  <c r="A3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C7" i="20"/>
  <c r="CK7" i="25"/>
  <c r="CN7" i="25"/>
  <c r="CC12" i="25"/>
  <c r="CD12" i="25"/>
  <c r="CE12" i="25"/>
  <c r="CF12" i="25"/>
  <c r="CG12" i="25"/>
  <c r="CH12" i="25"/>
  <c r="CI12" i="25"/>
  <c r="CJ12" i="25"/>
  <c r="CL12" i="25"/>
  <c r="CM12" i="25"/>
  <c r="CO12" i="25"/>
  <c r="CP12" i="25"/>
  <c r="CQ12" i="25"/>
  <c r="CR12" i="25"/>
  <c r="CS12" i="25"/>
  <c r="CT12" i="25"/>
  <c r="CU12" i="25"/>
  <c r="CV12" i="25"/>
  <c r="CC13" i="25"/>
  <c r="CD13" i="25"/>
  <c r="CE13" i="25"/>
  <c r="CF13" i="25"/>
  <c r="CG13" i="25"/>
  <c r="CH13" i="25"/>
  <c r="CI13" i="25"/>
  <c r="CJ13" i="25"/>
  <c r="CL13" i="25"/>
  <c r="CM13" i="25"/>
  <c r="CO13" i="25"/>
  <c r="CP13" i="25"/>
  <c r="CQ13" i="25"/>
  <c r="CR13" i="25"/>
  <c r="CS13" i="25"/>
  <c r="CT13" i="25"/>
  <c r="CU13" i="25"/>
  <c r="CV13" i="25"/>
  <c r="CC14" i="25"/>
  <c r="CD14" i="25"/>
  <c r="CE14" i="25"/>
  <c r="CF14" i="25"/>
  <c r="CG14" i="25"/>
  <c r="CH14" i="25"/>
  <c r="CI14" i="25"/>
  <c r="CJ14" i="25"/>
  <c r="CL14" i="25"/>
  <c r="CM14" i="25"/>
  <c r="CO14" i="25"/>
  <c r="CP14" i="25"/>
  <c r="CQ14" i="25"/>
  <c r="CR14" i="25"/>
  <c r="CS14" i="25"/>
  <c r="CT14" i="25"/>
  <c r="CU14" i="25"/>
  <c r="CV14" i="25"/>
  <c r="CC15" i="25"/>
  <c r="CD15" i="25"/>
  <c r="CE15" i="25"/>
  <c r="CF15" i="25"/>
  <c r="CG15" i="25"/>
  <c r="CH15" i="25"/>
  <c r="CI15" i="25"/>
  <c r="CJ15" i="25"/>
  <c r="CL15" i="25"/>
  <c r="CM15" i="25"/>
  <c r="CO15" i="25"/>
  <c r="CP15" i="25"/>
  <c r="CQ15" i="25"/>
  <c r="CR15" i="25"/>
  <c r="CS15" i="25"/>
  <c r="CT15" i="25"/>
  <c r="CU15" i="25"/>
  <c r="CV15" i="25"/>
  <c r="CC16" i="25"/>
  <c r="CD16" i="25"/>
  <c r="CE16" i="25"/>
  <c r="CF16" i="25"/>
  <c r="CG16" i="25"/>
  <c r="CH16" i="25"/>
  <c r="CI16" i="25"/>
  <c r="CJ16" i="25"/>
  <c r="CL16" i="25"/>
  <c r="CM16" i="25"/>
  <c r="CO16" i="25"/>
  <c r="CP16" i="25"/>
  <c r="CQ16" i="25"/>
  <c r="CR16" i="25"/>
  <c r="CS16" i="25"/>
  <c r="CT16" i="25"/>
  <c r="CU16" i="25"/>
  <c r="CV16" i="25"/>
  <c r="CC17" i="25"/>
  <c r="CD17" i="25"/>
  <c r="CE17" i="25"/>
  <c r="CF17" i="25"/>
  <c r="CG17" i="25"/>
  <c r="CH17" i="25"/>
  <c r="CI17" i="25"/>
  <c r="CJ17" i="25"/>
  <c r="CL17" i="25"/>
  <c r="CM17" i="25"/>
  <c r="CO17" i="25"/>
  <c r="CP17" i="25"/>
  <c r="CQ17" i="25"/>
  <c r="CR17" i="25"/>
  <c r="CS17" i="25"/>
  <c r="CT17" i="25"/>
  <c r="CU17" i="25"/>
  <c r="CV17" i="25"/>
  <c r="CC18" i="25"/>
  <c r="CD18" i="25"/>
  <c r="CE18" i="25"/>
  <c r="CF18" i="25"/>
  <c r="CG18" i="25"/>
  <c r="CH18" i="25"/>
  <c r="CI18" i="25"/>
  <c r="CJ18" i="25"/>
  <c r="CL18" i="25"/>
  <c r="CM18" i="25"/>
  <c r="CO18" i="25"/>
  <c r="CP18" i="25"/>
  <c r="CQ18" i="25"/>
  <c r="CR18" i="25"/>
  <c r="CS18" i="25"/>
  <c r="CT18" i="25"/>
  <c r="CU18" i="25"/>
  <c r="CV18" i="25"/>
  <c r="CC19" i="25"/>
  <c r="CD19" i="25"/>
  <c r="CE19" i="25"/>
  <c r="CF19" i="25"/>
  <c r="CG19" i="25"/>
  <c r="CH19" i="25"/>
  <c r="CI19" i="25"/>
  <c r="CJ19" i="25"/>
  <c r="CL19" i="25"/>
  <c r="CM19" i="25"/>
  <c r="CO19" i="25"/>
  <c r="CP19" i="25"/>
  <c r="CQ19" i="25"/>
  <c r="CR19" i="25"/>
  <c r="CS19" i="25"/>
  <c r="CT19" i="25"/>
  <c r="CU19" i="25"/>
  <c r="CV19" i="25"/>
  <c r="CC20" i="25"/>
  <c r="CD20" i="25"/>
  <c r="CE20" i="25"/>
  <c r="CF20" i="25"/>
  <c r="CG20" i="25"/>
  <c r="CH20" i="25"/>
  <c r="CI20" i="25"/>
  <c r="CJ20" i="25"/>
  <c r="CL20" i="25"/>
  <c r="CM20" i="25"/>
  <c r="CO20" i="25"/>
  <c r="CP20" i="25"/>
  <c r="CQ20" i="25"/>
  <c r="CR20" i="25"/>
  <c r="CS20" i="25"/>
  <c r="CT20" i="25"/>
  <c r="CU20" i="25"/>
  <c r="CV20" i="25"/>
  <c r="CC21" i="25"/>
  <c r="CD21" i="25"/>
  <c r="CE21" i="25"/>
  <c r="CF21" i="25"/>
  <c r="CG21" i="25"/>
  <c r="CH21" i="25"/>
  <c r="CI21" i="25"/>
  <c r="CJ21" i="25"/>
  <c r="CL21" i="25"/>
  <c r="CM21" i="25"/>
  <c r="CO21" i="25"/>
  <c r="CP21" i="25"/>
  <c r="CQ21" i="25"/>
  <c r="CR21" i="25"/>
  <c r="CS21" i="25"/>
  <c r="CT21" i="25"/>
  <c r="CU21" i="25"/>
  <c r="CV21" i="25"/>
  <c r="CC22" i="25"/>
  <c r="CD22" i="25"/>
  <c r="CE22" i="25"/>
  <c r="CF22" i="25"/>
  <c r="CG22" i="25"/>
  <c r="CH22" i="25"/>
  <c r="CI22" i="25"/>
  <c r="CJ22" i="25"/>
  <c r="CL22" i="25"/>
  <c r="CM22" i="25"/>
  <c r="CO22" i="25"/>
  <c r="CP22" i="25"/>
  <c r="CQ22" i="25"/>
  <c r="CR22" i="25"/>
  <c r="CS22" i="25"/>
  <c r="CT22" i="25"/>
  <c r="CU22" i="25"/>
  <c r="CV22" i="25"/>
  <c r="CC23" i="25"/>
  <c r="CD23" i="25"/>
  <c r="CE23" i="25"/>
  <c r="CF23" i="25"/>
  <c r="CG23" i="25"/>
  <c r="CH23" i="25"/>
  <c r="CI23" i="25"/>
  <c r="CJ23" i="25"/>
  <c r="CL23" i="25"/>
  <c r="CM23" i="25"/>
  <c r="CO23" i="25"/>
  <c r="CP23" i="25"/>
  <c r="CQ23" i="25"/>
  <c r="CR23" i="25"/>
  <c r="CS23" i="25"/>
  <c r="CT23" i="25"/>
  <c r="CU23" i="25"/>
  <c r="CV23" i="25"/>
  <c r="CC24" i="25"/>
  <c r="CD24" i="25"/>
  <c r="CE24" i="25"/>
  <c r="CF24" i="25"/>
  <c r="CG24" i="25"/>
  <c r="CH24" i="25"/>
  <c r="CI24" i="25"/>
  <c r="CJ24" i="25"/>
  <c r="CL24" i="25"/>
  <c r="CM24" i="25"/>
  <c r="CO24" i="25"/>
  <c r="CP24" i="25"/>
  <c r="CQ24" i="25"/>
  <c r="CR24" i="25"/>
  <c r="CS24" i="25"/>
  <c r="CT24" i="25"/>
  <c r="CU24" i="25"/>
  <c r="CV24" i="25"/>
  <c r="CC25" i="25"/>
  <c r="CD25" i="25"/>
  <c r="CE25" i="25"/>
  <c r="CF25" i="25"/>
  <c r="CG25" i="25"/>
  <c r="CH25" i="25"/>
  <c r="CI25" i="25"/>
  <c r="CJ25" i="25"/>
  <c r="CL25" i="25"/>
  <c r="CM25" i="25"/>
  <c r="CO25" i="25"/>
  <c r="CP25" i="25"/>
  <c r="CQ25" i="25"/>
  <c r="CR25" i="25"/>
  <c r="CS25" i="25"/>
  <c r="CT25" i="25"/>
  <c r="CU25" i="25"/>
  <c r="CV25" i="25"/>
  <c r="CC26" i="25"/>
  <c r="CD26" i="25"/>
  <c r="CE26" i="25"/>
  <c r="CF26" i="25"/>
  <c r="CG26" i="25"/>
  <c r="CH26" i="25"/>
  <c r="CI26" i="25"/>
  <c r="CJ26" i="25"/>
  <c r="CL26" i="25"/>
  <c r="CM26" i="25"/>
  <c r="CO26" i="25"/>
  <c r="CP26" i="25"/>
  <c r="CQ26" i="25"/>
  <c r="CR26" i="25"/>
  <c r="CS26" i="25"/>
  <c r="CT26" i="25"/>
  <c r="CU26" i="25"/>
  <c r="CV26" i="25"/>
  <c r="CC27" i="25"/>
  <c r="CD27" i="25"/>
  <c r="CE27" i="25"/>
  <c r="CF27" i="25"/>
  <c r="CG27" i="25"/>
  <c r="CH27" i="25"/>
  <c r="CI27" i="25"/>
  <c r="CJ27" i="25"/>
  <c r="CL27" i="25"/>
  <c r="CM27" i="25"/>
  <c r="CO27" i="25"/>
  <c r="CP27" i="25"/>
  <c r="CQ27" i="25"/>
  <c r="CR27" i="25"/>
  <c r="CS27" i="25"/>
  <c r="CT27" i="25"/>
  <c r="CU27" i="25"/>
  <c r="CV27" i="25"/>
  <c r="CC28" i="25"/>
  <c r="CD28" i="25"/>
  <c r="CE28" i="25"/>
  <c r="CF28" i="25"/>
  <c r="CG28" i="25"/>
  <c r="CH28" i="25"/>
  <c r="CI28" i="25"/>
  <c r="CJ28" i="25"/>
  <c r="CL28" i="25"/>
  <c r="CM28" i="25"/>
  <c r="CO28" i="25"/>
  <c r="CP28" i="25"/>
  <c r="CQ28" i="25"/>
  <c r="CR28" i="25"/>
  <c r="CS28" i="25"/>
  <c r="CT28" i="25"/>
  <c r="CU28" i="25"/>
  <c r="CV28" i="25"/>
  <c r="CC29" i="25"/>
  <c r="CD29" i="25"/>
  <c r="CE29" i="25"/>
  <c r="CF29" i="25"/>
  <c r="CG29" i="25"/>
  <c r="CH29" i="25"/>
  <c r="CI29" i="25"/>
  <c r="CJ29" i="25"/>
  <c r="CL29" i="25"/>
  <c r="CM29" i="25"/>
  <c r="CO29" i="25"/>
  <c r="CP29" i="25"/>
  <c r="CQ29" i="25"/>
  <c r="CR29" i="25"/>
  <c r="CS29" i="25"/>
  <c r="CT29" i="25"/>
  <c r="CU29" i="25"/>
  <c r="CV29" i="25"/>
  <c r="CC30" i="25"/>
  <c r="CD30" i="25"/>
  <c r="CE30" i="25"/>
  <c r="CF30" i="25"/>
  <c r="CG30" i="25"/>
  <c r="CH30" i="25"/>
  <c r="CI30" i="25"/>
  <c r="CJ30" i="25"/>
  <c r="CL30" i="25"/>
  <c r="CM30" i="25"/>
  <c r="CO30" i="25"/>
  <c r="CP30" i="25"/>
  <c r="CQ30" i="25"/>
  <c r="CR30" i="25"/>
  <c r="CS30" i="25"/>
  <c r="CT30" i="25"/>
  <c r="CU30" i="25"/>
  <c r="CV30" i="25"/>
  <c r="CC31" i="25"/>
  <c r="CD31" i="25"/>
  <c r="CE31" i="25"/>
  <c r="CF31" i="25"/>
  <c r="CG31" i="25"/>
  <c r="CH31" i="25"/>
  <c r="CI31" i="25"/>
  <c r="CJ31" i="25"/>
  <c r="CL31" i="25"/>
  <c r="CM31" i="25"/>
  <c r="CO31" i="25"/>
  <c r="CP31" i="25"/>
  <c r="CQ31" i="25"/>
  <c r="CR31" i="25"/>
  <c r="CS31" i="25"/>
  <c r="CT31" i="25"/>
  <c r="CU31" i="25"/>
  <c r="CV31" i="25"/>
  <c r="CC32" i="25"/>
  <c r="CD32" i="25"/>
  <c r="CE32" i="25"/>
  <c r="CF32" i="25"/>
  <c r="CG32" i="25"/>
  <c r="CH32" i="25"/>
  <c r="CI32" i="25"/>
  <c r="CJ32" i="25"/>
  <c r="CL32" i="25"/>
  <c r="CM32" i="25"/>
  <c r="CO32" i="25"/>
  <c r="CP32" i="25"/>
  <c r="CQ32" i="25"/>
  <c r="CR32" i="25"/>
  <c r="CS32" i="25"/>
  <c r="CT32" i="25"/>
  <c r="CU32" i="25"/>
  <c r="CV32" i="25"/>
  <c r="CC33" i="25"/>
  <c r="CD33" i="25"/>
  <c r="CE33" i="25"/>
  <c r="CF33" i="25"/>
  <c r="CG33" i="25"/>
  <c r="CH33" i="25"/>
  <c r="CI33" i="25"/>
  <c r="CJ33" i="25"/>
  <c r="CL33" i="25"/>
  <c r="CM33" i="25"/>
  <c r="CO33" i="25"/>
  <c r="CP33" i="25"/>
  <c r="CQ33" i="25"/>
  <c r="CR33" i="25"/>
  <c r="CS33" i="25"/>
  <c r="CT33" i="25"/>
  <c r="CU33" i="25"/>
  <c r="CV33" i="25"/>
  <c r="CC34" i="25"/>
  <c r="CD34" i="25"/>
  <c r="CE34" i="25"/>
  <c r="CF34" i="25"/>
  <c r="CG34" i="25"/>
  <c r="CH34" i="25"/>
  <c r="CI34" i="25"/>
  <c r="CJ34" i="25"/>
  <c r="CL34" i="25"/>
  <c r="CM34" i="25"/>
  <c r="CO34" i="25"/>
  <c r="CP34" i="25"/>
  <c r="CQ34" i="25"/>
  <c r="CR34" i="25"/>
  <c r="CS34" i="25"/>
  <c r="CT34" i="25"/>
  <c r="CU34" i="25"/>
  <c r="CV34" i="25"/>
  <c r="CC35" i="25"/>
  <c r="CD35" i="25"/>
  <c r="CE35" i="25"/>
  <c r="CF35" i="25"/>
  <c r="CG35" i="25"/>
  <c r="CH35" i="25"/>
  <c r="CI35" i="25"/>
  <c r="CJ35" i="25"/>
  <c r="CL35" i="25"/>
  <c r="CM35" i="25"/>
  <c r="CO35" i="25"/>
  <c r="CP35" i="25"/>
  <c r="CQ35" i="25"/>
  <c r="CR35" i="25"/>
  <c r="CS35" i="25"/>
  <c r="CT35" i="25"/>
  <c r="CU35" i="25"/>
  <c r="CV35" i="25"/>
  <c r="CC36" i="25"/>
  <c r="CD36" i="25"/>
  <c r="CE36" i="25"/>
  <c r="CF36" i="25"/>
  <c r="CG36" i="25"/>
  <c r="CH36" i="25"/>
  <c r="CI36" i="25"/>
  <c r="CJ36" i="25"/>
  <c r="CL36" i="25"/>
  <c r="CM36" i="25"/>
  <c r="CO36" i="25"/>
  <c r="CP36" i="25"/>
  <c r="CQ36" i="25"/>
  <c r="CR36" i="25"/>
  <c r="CS36" i="25"/>
  <c r="CT36" i="25"/>
  <c r="CU36" i="25"/>
  <c r="CV36" i="25"/>
  <c r="CC37" i="25"/>
  <c r="CD37" i="25"/>
  <c r="CE37" i="25"/>
  <c r="CF37" i="25"/>
  <c r="CG37" i="25"/>
  <c r="CH37" i="25"/>
  <c r="CI37" i="25"/>
  <c r="CJ37" i="25"/>
  <c r="CL37" i="25"/>
  <c r="CM37" i="25"/>
  <c r="CO37" i="25"/>
  <c r="CP37" i="25"/>
  <c r="CQ37" i="25"/>
  <c r="CR37" i="25"/>
  <c r="CS37" i="25"/>
  <c r="CT37" i="25"/>
  <c r="CU37" i="25"/>
  <c r="CV37" i="25"/>
  <c r="CC38" i="25"/>
  <c r="CD38" i="25"/>
  <c r="CE38" i="25"/>
  <c r="CF38" i="25"/>
  <c r="CG38" i="25"/>
  <c r="CH38" i="25"/>
  <c r="CI38" i="25"/>
  <c r="CJ38" i="25"/>
  <c r="CL38" i="25"/>
  <c r="CM38" i="25"/>
  <c r="CO38" i="25"/>
  <c r="CP38" i="25"/>
  <c r="CQ38" i="25"/>
  <c r="CR38" i="25"/>
  <c r="CS38" i="25"/>
  <c r="CT38" i="25"/>
  <c r="CU38" i="25"/>
  <c r="CV38" i="25"/>
  <c r="CC39" i="25"/>
  <c r="CD39" i="25"/>
  <c r="CE39" i="25"/>
  <c r="CF39" i="25"/>
  <c r="CG39" i="25"/>
  <c r="CH39" i="25"/>
  <c r="CI39" i="25"/>
  <c r="CJ39" i="25"/>
  <c r="CL39" i="25"/>
  <c r="CM39" i="25"/>
  <c r="CO39" i="25"/>
  <c r="CP39" i="25"/>
  <c r="CQ39" i="25"/>
  <c r="CR39" i="25"/>
  <c r="CS39" i="25"/>
  <c r="CT39" i="25"/>
  <c r="CU39" i="25"/>
  <c r="CV39" i="25"/>
  <c r="CC40" i="25"/>
  <c r="CD40" i="25"/>
  <c r="CE40" i="25"/>
  <c r="CF40" i="25"/>
  <c r="CG40" i="25"/>
  <c r="CH40" i="25"/>
  <c r="CI40" i="25"/>
  <c r="CJ40" i="25"/>
  <c r="CL40" i="25"/>
  <c r="CM40" i="25"/>
  <c r="CO40" i="25"/>
  <c r="CP40" i="25"/>
  <c r="CQ40" i="25"/>
  <c r="CR40" i="25"/>
  <c r="CS40" i="25"/>
  <c r="CT40" i="25"/>
  <c r="CU40" i="25"/>
  <c r="CV40" i="25"/>
  <c r="CC41" i="25"/>
  <c r="CD41" i="25"/>
  <c r="CE41" i="25"/>
  <c r="CF41" i="25"/>
  <c r="CG41" i="25"/>
  <c r="CH41" i="25"/>
  <c r="CI41" i="25"/>
  <c r="CJ41" i="25"/>
  <c r="CL41" i="25"/>
  <c r="CM41" i="25"/>
  <c r="CO41" i="25"/>
  <c r="CP41" i="25"/>
  <c r="CQ41" i="25"/>
  <c r="CR41" i="25"/>
  <c r="CS41" i="25"/>
  <c r="CT41" i="25"/>
  <c r="CU41" i="25"/>
  <c r="CV41" i="25"/>
  <c r="CC43" i="25"/>
  <c r="CD43" i="25"/>
  <c r="CE43" i="25"/>
  <c r="CF43" i="25"/>
  <c r="CG43" i="25"/>
  <c r="CH43" i="25"/>
  <c r="CI43" i="25"/>
  <c r="CJ43" i="25"/>
  <c r="CL43" i="25"/>
  <c r="CM43" i="25"/>
  <c r="CO43" i="25"/>
  <c r="CP43" i="25"/>
  <c r="CQ43" i="25"/>
  <c r="CR43" i="25"/>
  <c r="CS43" i="25"/>
  <c r="CT43" i="25"/>
  <c r="CU43" i="25"/>
  <c r="CV43" i="25"/>
  <c r="CC44" i="25"/>
  <c r="CD44" i="25"/>
  <c r="CE44" i="25"/>
  <c r="CF44" i="25"/>
  <c r="CG44" i="25"/>
  <c r="CH44" i="25"/>
  <c r="CI44" i="25"/>
  <c r="CJ44" i="25"/>
  <c r="CL44" i="25"/>
  <c r="CM44" i="25"/>
  <c r="CO44" i="25"/>
  <c r="CP44" i="25"/>
  <c r="CQ44" i="25"/>
  <c r="CR44" i="25"/>
  <c r="CS44" i="25"/>
  <c r="CT44" i="25"/>
  <c r="CU44" i="25"/>
  <c r="CV44" i="25"/>
  <c r="BO12" i="25"/>
  <c r="BQ12" i="25"/>
  <c r="BS12" i="25"/>
  <c r="BU12" i="25"/>
  <c r="BW12" i="25"/>
  <c r="BY12" i="25"/>
  <c r="CA12" i="25"/>
  <c r="BO13" i="25"/>
  <c r="BQ13" i="25"/>
  <c r="BS13" i="25"/>
  <c r="BU13" i="25"/>
  <c r="BW13" i="25"/>
  <c r="BY13" i="25"/>
  <c r="CA13" i="25"/>
  <c r="BO14" i="25"/>
  <c r="BQ14" i="25"/>
  <c r="BS14" i="25"/>
  <c r="BU14" i="25"/>
  <c r="BW14" i="25"/>
  <c r="BY14" i="25"/>
  <c r="CA14" i="25"/>
  <c r="BO15" i="25"/>
  <c r="BQ15" i="25"/>
  <c r="BS15" i="25"/>
  <c r="BU15" i="25"/>
  <c r="BW15" i="25"/>
  <c r="BY15" i="25"/>
  <c r="CA15" i="25"/>
  <c r="BO16" i="25"/>
  <c r="BQ16" i="25"/>
  <c r="BS16" i="25"/>
  <c r="BU16" i="25"/>
  <c r="BW16" i="25"/>
  <c r="BY16" i="25"/>
  <c r="CA16" i="25"/>
  <c r="BO17" i="25"/>
  <c r="BQ17" i="25"/>
  <c r="BS17" i="25"/>
  <c r="BU17" i="25"/>
  <c r="BW17" i="25"/>
  <c r="BY17" i="25"/>
  <c r="CA17" i="25"/>
  <c r="BO18" i="25"/>
  <c r="BQ18" i="25"/>
  <c r="BS18" i="25"/>
  <c r="BU18" i="25"/>
  <c r="BW18" i="25"/>
  <c r="BY18" i="25"/>
  <c r="CA18" i="25"/>
  <c r="BO19" i="25"/>
  <c r="BQ19" i="25"/>
  <c r="BS19" i="25"/>
  <c r="BU19" i="25"/>
  <c r="BW19" i="25"/>
  <c r="BY19" i="25"/>
  <c r="CA19" i="25"/>
  <c r="BO20" i="25"/>
  <c r="BQ20" i="25"/>
  <c r="BS20" i="25"/>
  <c r="BU20" i="25"/>
  <c r="BW20" i="25"/>
  <c r="BY20" i="25"/>
  <c r="CA20" i="25"/>
  <c r="BO21" i="25"/>
  <c r="BQ21" i="25"/>
  <c r="BS21" i="25"/>
  <c r="BU21" i="25"/>
  <c r="BW21" i="25"/>
  <c r="BY21" i="25"/>
  <c r="CA21" i="25"/>
  <c r="BO22" i="25"/>
  <c r="BQ22" i="25"/>
  <c r="BS22" i="25"/>
  <c r="BU22" i="25"/>
  <c r="BW22" i="25"/>
  <c r="BY22" i="25"/>
  <c r="CA22" i="25"/>
  <c r="BO23" i="25"/>
  <c r="BQ23" i="25"/>
  <c r="BS23" i="25"/>
  <c r="BU23" i="25"/>
  <c r="BW23" i="25"/>
  <c r="BY23" i="25"/>
  <c r="CA23" i="25"/>
  <c r="BO24" i="25"/>
  <c r="BQ24" i="25"/>
  <c r="BS24" i="25"/>
  <c r="BU24" i="25"/>
  <c r="BW24" i="25"/>
  <c r="BY24" i="25"/>
  <c r="CA24" i="25"/>
  <c r="BO25" i="25"/>
  <c r="BQ25" i="25"/>
  <c r="BS25" i="25"/>
  <c r="BU25" i="25"/>
  <c r="BW25" i="25"/>
  <c r="BY25" i="25"/>
  <c r="CA25" i="25"/>
  <c r="BO26" i="25"/>
  <c r="BQ26" i="25"/>
  <c r="BS26" i="25"/>
  <c r="BU26" i="25"/>
  <c r="BW26" i="25"/>
  <c r="BY26" i="25"/>
  <c r="CA26" i="25"/>
  <c r="BO27" i="25"/>
  <c r="BQ27" i="25"/>
  <c r="BS27" i="25"/>
  <c r="BU27" i="25"/>
  <c r="BW27" i="25"/>
  <c r="BY27" i="25"/>
  <c r="CA27" i="25"/>
  <c r="BO28" i="25"/>
  <c r="BQ28" i="25"/>
  <c r="BS28" i="25"/>
  <c r="BU28" i="25"/>
  <c r="BW28" i="25"/>
  <c r="BY28" i="25"/>
  <c r="CA28" i="25"/>
  <c r="BO29" i="25"/>
  <c r="BQ29" i="25"/>
  <c r="BS29" i="25"/>
  <c r="BU29" i="25"/>
  <c r="BW29" i="25"/>
  <c r="BY29" i="25"/>
  <c r="CA29" i="25"/>
  <c r="BO30" i="25"/>
  <c r="BQ30" i="25"/>
  <c r="BS30" i="25"/>
  <c r="BU30" i="25"/>
  <c r="BW30" i="25"/>
  <c r="BY30" i="25"/>
  <c r="CA30" i="25"/>
  <c r="BO31" i="25"/>
  <c r="BQ31" i="25"/>
  <c r="BS31" i="25"/>
  <c r="BU31" i="25"/>
  <c r="BW31" i="25"/>
  <c r="BY31" i="25"/>
  <c r="CA31" i="25"/>
  <c r="BO32" i="25"/>
  <c r="BQ32" i="25"/>
  <c r="BS32" i="25"/>
  <c r="BU32" i="25"/>
  <c r="BW32" i="25"/>
  <c r="BY32" i="25"/>
  <c r="CA32" i="25"/>
  <c r="BO33" i="25"/>
  <c r="BQ33" i="25"/>
  <c r="BS33" i="25"/>
  <c r="BU33" i="25"/>
  <c r="BW33" i="25"/>
  <c r="BY33" i="25"/>
  <c r="CA33" i="25"/>
  <c r="BO34" i="25"/>
  <c r="BQ34" i="25"/>
  <c r="BS34" i="25"/>
  <c r="BU34" i="25"/>
  <c r="BW34" i="25"/>
  <c r="BY34" i="25"/>
  <c r="CA34" i="25"/>
  <c r="BO35" i="25"/>
  <c r="BQ35" i="25"/>
  <c r="BS35" i="25"/>
  <c r="BU35" i="25"/>
  <c r="BW35" i="25"/>
  <c r="BY35" i="25"/>
  <c r="CA35" i="25"/>
  <c r="BO36" i="25"/>
  <c r="BQ36" i="25"/>
  <c r="BS36" i="25"/>
  <c r="BU36" i="25"/>
  <c r="BW36" i="25"/>
  <c r="BY36" i="25"/>
  <c r="CA36" i="25"/>
  <c r="BO37" i="25"/>
  <c r="BQ37" i="25"/>
  <c r="BS37" i="25"/>
  <c r="BU37" i="25"/>
  <c r="BW37" i="25"/>
  <c r="BY37" i="25"/>
  <c r="CA37" i="25"/>
  <c r="BO38" i="25"/>
  <c r="BQ38" i="25"/>
  <c r="BS38" i="25"/>
  <c r="BU38" i="25"/>
  <c r="BW38" i="25"/>
  <c r="BY38" i="25"/>
  <c r="CA38" i="25"/>
  <c r="BO39" i="25"/>
  <c r="BQ39" i="25"/>
  <c r="BS39" i="25"/>
  <c r="BU39" i="25"/>
  <c r="BW39" i="25"/>
  <c r="BY39" i="25"/>
  <c r="CA39" i="25"/>
  <c r="BO40" i="25"/>
  <c r="BQ40" i="25"/>
  <c r="BS40" i="25"/>
  <c r="BU40" i="25"/>
  <c r="BW40" i="25"/>
  <c r="BY40" i="25"/>
  <c r="CA40" i="25"/>
  <c r="BO41" i="25"/>
  <c r="BQ41" i="25"/>
  <c r="BS41" i="25"/>
  <c r="BU41" i="25"/>
  <c r="BW41" i="25"/>
  <c r="BY41" i="25"/>
  <c r="CA41" i="25"/>
  <c r="BO43" i="25"/>
  <c r="BQ43" i="25"/>
  <c r="BS43" i="25"/>
  <c r="BU43" i="25"/>
  <c r="BW43" i="25"/>
  <c r="BY43" i="25"/>
  <c r="CA43" i="25"/>
  <c r="BO44" i="25"/>
  <c r="BQ44" i="25"/>
  <c r="BS44" i="25"/>
  <c r="BU44" i="25"/>
  <c r="BW44" i="25"/>
  <c r="BY44" i="25"/>
  <c r="CA44" i="25"/>
  <c r="BI43" i="25"/>
  <c r="BI44" i="25"/>
  <c r="BK12" i="25"/>
  <c r="BK13" i="25"/>
  <c r="BK14" i="25"/>
  <c r="BK15" i="25"/>
  <c r="BK16" i="25"/>
  <c r="BK17" i="25"/>
  <c r="BK18" i="25"/>
  <c r="BK19" i="25"/>
  <c r="BK20" i="25"/>
  <c r="BK21" i="25"/>
  <c r="BK22" i="25"/>
  <c r="BK23" i="25"/>
  <c r="BK24" i="25"/>
  <c r="BK25" i="25"/>
  <c r="BK26" i="25"/>
  <c r="BK27" i="25"/>
  <c r="BK28" i="25"/>
  <c r="BK29" i="25"/>
  <c r="BK30" i="25"/>
  <c r="BK31" i="25"/>
  <c r="BK32" i="25"/>
  <c r="BK33" i="25"/>
  <c r="BK34" i="25"/>
  <c r="BK35" i="25"/>
  <c r="BK36" i="25"/>
  <c r="BK37" i="25"/>
  <c r="BK38" i="25"/>
  <c r="BK39" i="25"/>
  <c r="BK40" i="25"/>
  <c r="BK41" i="25"/>
  <c r="BK43" i="25"/>
  <c r="BK44" i="25"/>
  <c r="BI25" i="25"/>
  <c r="BI26" i="25"/>
  <c r="BI27" i="25"/>
  <c r="BI28" i="25"/>
  <c r="BI29" i="25"/>
  <c r="BI30" i="25"/>
  <c r="BI31" i="25"/>
  <c r="BI32" i="25"/>
  <c r="BI33" i="25"/>
  <c r="BI34" i="25"/>
  <c r="BI35" i="25"/>
  <c r="BI36" i="25"/>
  <c r="BI37" i="25"/>
  <c r="BI38" i="25"/>
  <c r="BI39" i="25"/>
  <c r="BI40" i="25"/>
  <c r="BI41" i="25"/>
  <c r="BG12" i="25"/>
  <c r="BG13" i="25"/>
  <c r="BG14" i="25"/>
  <c r="BG15" i="25"/>
  <c r="BG16" i="25"/>
  <c r="BG17" i="25"/>
  <c r="BG18" i="25"/>
  <c r="BG19" i="25"/>
  <c r="BG20" i="25"/>
  <c r="BG21" i="25"/>
  <c r="BG22" i="25"/>
  <c r="BG23" i="25"/>
  <c r="BG24" i="25"/>
  <c r="BG25" i="25"/>
  <c r="BG26" i="25"/>
  <c r="BG27" i="25"/>
  <c r="BG28" i="25"/>
  <c r="BG29" i="25"/>
  <c r="BG30" i="25"/>
  <c r="BG31" i="25"/>
  <c r="BG32" i="25"/>
  <c r="BG33" i="25"/>
  <c r="BG34" i="25"/>
  <c r="BG35" i="25"/>
  <c r="BG36" i="25"/>
  <c r="BG37" i="25"/>
  <c r="BG38" i="25"/>
  <c r="BG39" i="25"/>
  <c r="BG40" i="25"/>
  <c r="BG41" i="25"/>
  <c r="BG43" i="25"/>
  <c r="BG44" i="25"/>
  <c r="AL12" i="25"/>
  <c r="AM12" i="25"/>
  <c r="AN12" i="25"/>
  <c r="AO12" i="25"/>
  <c r="AP12" i="25"/>
  <c r="AQ12" i="25"/>
  <c r="AR12" i="25"/>
  <c r="AS12" i="25"/>
  <c r="AT12" i="25"/>
  <c r="AU12" i="25"/>
  <c r="AV12" i="25"/>
  <c r="AW12" i="25"/>
  <c r="AX12" i="25"/>
  <c r="AY12" i="25"/>
  <c r="AZ12" i="25"/>
  <c r="BA12" i="25"/>
  <c r="BB12" i="25"/>
  <c r="BC12" i="25"/>
  <c r="BD12" i="25"/>
  <c r="AL13" i="25"/>
  <c r="AM13" i="25"/>
  <c r="AN13" i="25"/>
  <c r="AO13" i="25"/>
  <c r="AP13" i="25"/>
  <c r="AQ13" i="25"/>
  <c r="AR13" i="25"/>
  <c r="AS13" i="25"/>
  <c r="AT13" i="25"/>
  <c r="AU13" i="25"/>
  <c r="AV13" i="25"/>
  <c r="AW13" i="25"/>
  <c r="AX13" i="25"/>
  <c r="AY13" i="25"/>
  <c r="AZ13" i="25"/>
  <c r="BA13" i="25"/>
  <c r="BB13" i="25"/>
  <c r="BC13" i="25"/>
  <c r="BD13" i="25"/>
  <c r="AL14" i="25"/>
  <c r="AM14" i="25"/>
  <c r="AN14" i="25"/>
  <c r="AO14" i="25"/>
  <c r="AP14" i="25"/>
  <c r="AQ14" i="25"/>
  <c r="AR14" i="25"/>
  <c r="AS14" i="25"/>
  <c r="AT14" i="25"/>
  <c r="AU14" i="25"/>
  <c r="AV14" i="25"/>
  <c r="AW14" i="25"/>
  <c r="AX14" i="25"/>
  <c r="AY14" i="25"/>
  <c r="AZ14" i="25"/>
  <c r="BA14" i="25"/>
  <c r="BB14" i="25"/>
  <c r="BC14" i="25"/>
  <c r="BD14" i="25"/>
  <c r="AL15" i="25"/>
  <c r="AM15" i="25"/>
  <c r="AN15" i="25"/>
  <c r="AO15" i="25"/>
  <c r="AP15" i="25"/>
  <c r="AQ15" i="25"/>
  <c r="AR15" i="25"/>
  <c r="AS15" i="25"/>
  <c r="AT15" i="25"/>
  <c r="AU15" i="25"/>
  <c r="AV15" i="25"/>
  <c r="AW15" i="25"/>
  <c r="AX15" i="25"/>
  <c r="AY15" i="25"/>
  <c r="AZ15" i="25"/>
  <c r="BA15" i="25"/>
  <c r="BB15" i="25"/>
  <c r="BC15" i="25"/>
  <c r="BD15" i="25"/>
  <c r="AL16" i="25"/>
  <c r="AM16" i="25"/>
  <c r="AN16" i="25"/>
  <c r="AO16" i="25"/>
  <c r="AP16" i="25"/>
  <c r="AQ16" i="25"/>
  <c r="AR16" i="25"/>
  <c r="AS16" i="25"/>
  <c r="AT16" i="25"/>
  <c r="AU16" i="25"/>
  <c r="AV16" i="25"/>
  <c r="AW16" i="25"/>
  <c r="AX16" i="25"/>
  <c r="AY16" i="25"/>
  <c r="AZ16" i="25"/>
  <c r="BA16" i="25"/>
  <c r="BB16" i="25"/>
  <c r="BC16" i="25"/>
  <c r="BD16" i="25"/>
  <c r="AL17" i="25"/>
  <c r="AM17" i="25"/>
  <c r="AN17" i="25"/>
  <c r="AO17" i="25"/>
  <c r="AP17" i="25"/>
  <c r="AQ17" i="25"/>
  <c r="AR17" i="25"/>
  <c r="AS17" i="25"/>
  <c r="AT17" i="25"/>
  <c r="AU17" i="25"/>
  <c r="AV17" i="25"/>
  <c r="AW17" i="25"/>
  <c r="AX17" i="25"/>
  <c r="AY17" i="25"/>
  <c r="AZ17" i="25"/>
  <c r="BA17" i="25"/>
  <c r="BB17" i="25"/>
  <c r="BC17" i="25"/>
  <c r="BD17" i="25"/>
  <c r="AL18" i="25"/>
  <c r="AM18" i="25"/>
  <c r="AN18" i="25"/>
  <c r="AO18" i="25"/>
  <c r="AP18" i="25"/>
  <c r="AQ18" i="25"/>
  <c r="AR18" i="25"/>
  <c r="AS18" i="25"/>
  <c r="AT18" i="25"/>
  <c r="AU18" i="25"/>
  <c r="AV18" i="25"/>
  <c r="AW18" i="25"/>
  <c r="AX18" i="25"/>
  <c r="AY18" i="25"/>
  <c r="AZ18" i="25"/>
  <c r="BA18" i="25"/>
  <c r="BB18" i="25"/>
  <c r="BC18" i="25"/>
  <c r="BD18" i="25"/>
  <c r="AL19" i="25"/>
  <c r="AM19" i="25"/>
  <c r="AN19" i="25"/>
  <c r="AO19" i="25"/>
  <c r="AP19" i="25"/>
  <c r="AQ19" i="25"/>
  <c r="AR19" i="25"/>
  <c r="AS19" i="25"/>
  <c r="AT19" i="25"/>
  <c r="AU19" i="25"/>
  <c r="AV19" i="25"/>
  <c r="AW19" i="25"/>
  <c r="AX19" i="25"/>
  <c r="AY19" i="25"/>
  <c r="AZ19" i="25"/>
  <c r="BA19" i="25"/>
  <c r="BB19" i="25"/>
  <c r="BC19" i="25"/>
  <c r="BD19" i="25"/>
  <c r="AL20" i="25"/>
  <c r="AM20" i="25"/>
  <c r="AN20" i="25"/>
  <c r="AO20" i="25"/>
  <c r="AP20" i="25"/>
  <c r="AQ20" i="25"/>
  <c r="AR20" i="25"/>
  <c r="AS20" i="25"/>
  <c r="AT20" i="25"/>
  <c r="AU20" i="25"/>
  <c r="AV20" i="25"/>
  <c r="AW20" i="25"/>
  <c r="AX20" i="25"/>
  <c r="AY20" i="25"/>
  <c r="AZ20" i="25"/>
  <c r="BA20" i="25"/>
  <c r="BB20" i="25"/>
  <c r="BC20" i="25"/>
  <c r="BD20" i="25"/>
  <c r="AL21" i="25"/>
  <c r="AM21" i="25"/>
  <c r="AN21" i="25"/>
  <c r="AO21" i="25"/>
  <c r="AP21" i="25"/>
  <c r="AQ21" i="25"/>
  <c r="AR21" i="25"/>
  <c r="AS21" i="25"/>
  <c r="AT21" i="25"/>
  <c r="AU21" i="25"/>
  <c r="AV21" i="25"/>
  <c r="AW21" i="25"/>
  <c r="AX21" i="25"/>
  <c r="AY21" i="25"/>
  <c r="AZ21" i="25"/>
  <c r="BA21" i="25"/>
  <c r="BB21" i="25"/>
  <c r="BC21" i="25"/>
  <c r="BD21" i="25"/>
  <c r="AL22" i="25"/>
  <c r="AM22" i="25"/>
  <c r="AN22" i="25"/>
  <c r="AO22" i="25"/>
  <c r="AP22" i="25"/>
  <c r="AQ22" i="25"/>
  <c r="AR22" i="25"/>
  <c r="AS22" i="25"/>
  <c r="AT22" i="25"/>
  <c r="AU22" i="25"/>
  <c r="AV22" i="25"/>
  <c r="AW22" i="25"/>
  <c r="AX22" i="25"/>
  <c r="AY22" i="25"/>
  <c r="AZ22" i="25"/>
  <c r="BA22" i="25"/>
  <c r="BB22" i="25"/>
  <c r="BC22" i="25"/>
  <c r="BD22" i="25"/>
  <c r="AL23" i="25"/>
  <c r="AM23" i="25"/>
  <c r="AN23" i="25"/>
  <c r="AO23" i="25"/>
  <c r="AP23" i="25"/>
  <c r="AQ23" i="25"/>
  <c r="AR23" i="25"/>
  <c r="AS23" i="25"/>
  <c r="AT23" i="25"/>
  <c r="AU23" i="25"/>
  <c r="AV23" i="25"/>
  <c r="AW23" i="25"/>
  <c r="AX23" i="25"/>
  <c r="AY23" i="25"/>
  <c r="AZ23" i="25"/>
  <c r="BA23" i="25"/>
  <c r="BB23" i="25"/>
  <c r="BC23" i="25"/>
  <c r="BD23" i="25"/>
  <c r="AL24" i="25"/>
  <c r="AM24" i="25"/>
  <c r="AN24" i="25"/>
  <c r="AO24" i="25"/>
  <c r="AP24" i="25"/>
  <c r="AQ24" i="25"/>
  <c r="AR24" i="25"/>
  <c r="AS24" i="25"/>
  <c r="AT24" i="25"/>
  <c r="AU24" i="25"/>
  <c r="AV24" i="25"/>
  <c r="AW24" i="25"/>
  <c r="AX24" i="25"/>
  <c r="AY24" i="25"/>
  <c r="AZ24" i="25"/>
  <c r="BA24" i="25"/>
  <c r="BB24" i="25"/>
  <c r="BC24" i="25"/>
  <c r="BD24" i="25"/>
  <c r="AL25" i="25"/>
  <c r="AM25" i="25"/>
  <c r="AN25" i="25"/>
  <c r="AO25" i="25"/>
  <c r="AP25" i="25"/>
  <c r="AQ25" i="25"/>
  <c r="AR25" i="25"/>
  <c r="AS25" i="25"/>
  <c r="AT25" i="25"/>
  <c r="AU25" i="25"/>
  <c r="AV25" i="25"/>
  <c r="AW25" i="25"/>
  <c r="AX25" i="25"/>
  <c r="AY25" i="25"/>
  <c r="AZ25" i="25"/>
  <c r="BA25" i="25"/>
  <c r="BB25" i="25"/>
  <c r="BC25" i="25"/>
  <c r="BD25" i="25"/>
  <c r="AL26" i="25"/>
  <c r="AM26" i="25"/>
  <c r="AN26" i="25"/>
  <c r="AO26" i="25"/>
  <c r="AP26" i="25"/>
  <c r="AQ26" i="25"/>
  <c r="AR26" i="25"/>
  <c r="AS26" i="25"/>
  <c r="AT26" i="25"/>
  <c r="AU26" i="25"/>
  <c r="AV26" i="25"/>
  <c r="AW26" i="25"/>
  <c r="AX26" i="25"/>
  <c r="AY26" i="25"/>
  <c r="AZ26" i="25"/>
  <c r="BA26" i="25"/>
  <c r="BB26" i="25"/>
  <c r="BC26" i="25"/>
  <c r="BD26" i="25"/>
  <c r="AL27" i="25"/>
  <c r="AM27" i="25"/>
  <c r="AN27" i="25"/>
  <c r="AO27" i="25"/>
  <c r="AP27" i="25"/>
  <c r="AQ27" i="25"/>
  <c r="AR27" i="25"/>
  <c r="AS27" i="25"/>
  <c r="AT27" i="25"/>
  <c r="AU27" i="25"/>
  <c r="AV27" i="25"/>
  <c r="AW27" i="25"/>
  <c r="AX27" i="25"/>
  <c r="AY27" i="25"/>
  <c r="AZ27" i="25"/>
  <c r="BA27" i="25"/>
  <c r="BB27" i="25"/>
  <c r="BC27" i="25"/>
  <c r="BD27" i="25"/>
  <c r="AL28" i="25"/>
  <c r="AM28" i="25"/>
  <c r="AN28" i="25"/>
  <c r="AO28" i="25"/>
  <c r="AP28" i="25"/>
  <c r="AQ28" i="25"/>
  <c r="AR28" i="25"/>
  <c r="AS28" i="25"/>
  <c r="AT28" i="25"/>
  <c r="AU28" i="25"/>
  <c r="AV28" i="25"/>
  <c r="AW28" i="25"/>
  <c r="AX28" i="25"/>
  <c r="AY28" i="25"/>
  <c r="AZ28" i="25"/>
  <c r="BA28" i="25"/>
  <c r="BB28" i="25"/>
  <c r="BC28" i="25"/>
  <c r="BD28" i="25"/>
  <c r="AL29" i="25"/>
  <c r="AM29" i="25"/>
  <c r="AN29" i="25"/>
  <c r="AO29" i="25"/>
  <c r="AP29" i="25"/>
  <c r="AQ29" i="25"/>
  <c r="AR29" i="25"/>
  <c r="AS29" i="25"/>
  <c r="AT29" i="25"/>
  <c r="AU29" i="25"/>
  <c r="AV29" i="25"/>
  <c r="AW29" i="25"/>
  <c r="AX29" i="25"/>
  <c r="AY29" i="25"/>
  <c r="AZ29" i="25"/>
  <c r="BA29" i="25"/>
  <c r="BB29" i="25"/>
  <c r="BC29" i="25"/>
  <c r="BD29" i="25"/>
  <c r="AL30" i="25"/>
  <c r="AM30" i="25"/>
  <c r="AN30" i="25"/>
  <c r="AO30" i="25"/>
  <c r="AP30" i="25"/>
  <c r="AQ30" i="25"/>
  <c r="AR30" i="25"/>
  <c r="AS30" i="25"/>
  <c r="AT30" i="25"/>
  <c r="AU30" i="25"/>
  <c r="AV30" i="25"/>
  <c r="AW30" i="25"/>
  <c r="AX30" i="25"/>
  <c r="AY30" i="25"/>
  <c r="AZ30" i="25"/>
  <c r="BA30" i="25"/>
  <c r="BB30" i="25"/>
  <c r="BC30" i="25"/>
  <c r="BD30" i="25"/>
  <c r="AL31" i="25"/>
  <c r="AM31" i="25"/>
  <c r="AN31" i="25"/>
  <c r="AO31" i="25"/>
  <c r="AP31" i="25"/>
  <c r="AQ31" i="25"/>
  <c r="AR31" i="25"/>
  <c r="AS31" i="25"/>
  <c r="AT31" i="25"/>
  <c r="AU31" i="25"/>
  <c r="AV31" i="25"/>
  <c r="AW31" i="25"/>
  <c r="AX31" i="25"/>
  <c r="AY31" i="25"/>
  <c r="AZ31" i="25"/>
  <c r="BA31" i="25"/>
  <c r="BB31" i="25"/>
  <c r="BC31" i="25"/>
  <c r="BD31" i="25"/>
  <c r="AL32" i="25"/>
  <c r="AM32" i="25"/>
  <c r="AN32" i="25"/>
  <c r="AO32" i="25"/>
  <c r="AP32" i="25"/>
  <c r="AQ32" i="25"/>
  <c r="AR32" i="25"/>
  <c r="AS32" i="25"/>
  <c r="AT32" i="25"/>
  <c r="AU32" i="25"/>
  <c r="AV32" i="25"/>
  <c r="AW32" i="25"/>
  <c r="AX32" i="25"/>
  <c r="AY32" i="25"/>
  <c r="AZ32" i="25"/>
  <c r="BA32" i="25"/>
  <c r="BB32" i="25"/>
  <c r="BC32" i="25"/>
  <c r="BD32" i="25"/>
  <c r="AL33" i="25"/>
  <c r="AM33" i="25"/>
  <c r="AN33" i="25"/>
  <c r="AO33" i="25"/>
  <c r="AP33" i="25"/>
  <c r="AQ33" i="25"/>
  <c r="AR33" i="25"/>
  <c r="AS33" i="25"/>
  <c r="AT33" i="25"/>
  <c r="AU33" i="25"/>
  <c r="AV33" i="25"/>
  <c r="AW33" i="25"/>
  <c r="AX33" i="25"/>
  <c r="AY33" i="25"/>
  <c r="AZ33" i="25"/>
  <c r="BA33" i="25"/>
  <c r="BB33" i="25"/>
  <c r="BC33" i="25"/>
  <c r="BD33" i="25"/>
  <c r="AL34" i="25"/>
  <c r="AM34" i="25"/>
  <c r="AN34" i="25"/>
  <c r="AO34" i="25"/>
  <c r="AP34" i="25"/>
  <c r="AQ34" i="25"/>
  <c r="AR34" i="25"/>
  <c r="AS34" i="25"/>
  <c r="AT34" i="25"/>
  <c r="AU34" i="25"/>
  <c r="AV34" i="25"/>
  <c r="AW34" i="25"/>
  <c r="AX34" i="25"/>
  <c r="AY34" i="25"/>
  <c r="AZ34" i="25"/>
  <c r="BA34" i="25"/>
  <c r="BB34" i="25"/>
  <c r="BC34" i="25"/>
  <c r="BD34" i="25"/>
  <c r="AL35" i="25"/>
  <c r="AM35" i="25"/>
  <c r="AN35" i="25"/>
  <c r="AO35" i="25"/>
  <c r="AP35" i="25"/>
  <c r="AQ35" i="25"/>
  <c r="AR35" i="25"/>
  <c r="AS35" i="25"/>
  <c r="AT35" i="25"/>
  <c r="AU35" i="25"/>
  <c r="AV35" i="25"/>
  <c r="AW35" i="25"/>
  <c r="AX35" i="25"/>
  <c r="AY35" i="25"/>
  <c r="AZ35" i="25"/>
  <c r="BA35" i="25"/>
  <c r="BB35" i="25"/>
  <c r="BC35" i="25"/>
  <c r="BD35" i="25"/>
  <c r="AL36" i="25"/>
  <c r="AM36" i="25"/>
  <c r="AN36" i="25"/>
  <c r="AO36" i="25"/>
  <c r="AP36" i="25"/>
  <c r="AQ36" i="25"/>
  <c r="AR36" i="25"/>
  <c r="AS36" i="25"/>
  <c r="AT36" i="25"/>
  <c r="AU36" i="25"/>
  <c r="AV36" i="25"/>
  <c r="AW36" i="25"/>
  <c r="AX36" i="25"/>
  <c r="AY36" i="25"/>
  <c r="AZ36" i="25"/>
  <c r="BA36" i="25"/>
  <c r="BB36" i="25"/>
  <c r="BC36" i="25"/>
  <c r="BD36" i="25"/>
  <c r="AL37" i="25"/>
  <c r="AM37" i="25"/>
  <c r="AN37" i="25"/>
  <c r="AO37" i="25"/>
  <c r="AP37" i="25"/>
  <c r="AQ37" i="25"/>
  <c r="AR37" i="25"/>
  <c r="AS37" i="25"/>
  <c r="AT37" i="25"/>
  <c r="AU37" i="25"/>
  <c r="AV37" i="25"/>
  <c r="AW37" i="25"/>
  <c r="AX37" i="25"/>
  <c r="AY37" i="25"/>
  <c r="AZ37" i="25"/>
  <c r="BA37" i="25"/>
  <c r="BB37" i="25"/>
  <c r="BC37" i="25"/>
  <c r="BD37" i="25"/>
  <c r="AL38" i="25"/>
  <c r="AM38" i="25"/>
  <c r="AN38" i="25"/>
  <c r="AO38" i="25"/>
  <c r="AP38" i="25"/>
  <c r="AQ38" i="25"/>
  <c r="AR38" i="25"/>
  <c r="AS38" i="25"/>
  <c r="AT38" i="25"/>
  <c r="AU38" i="25"/>
  <c r="AV38" i="25"/>
  <c r="AW38" i="25"/>
  <c r="AX38" i="25"/>
  <c r="AY38" i="25"/>
  <c r="AZ38" i="25"/>
  <c r="BA38" i="25"/>
  <c r="BB38" i="25"/>
  <c r="BC38" i="25"/>
  <c r="BD38" i="25"/>
  <c r="AL39" i="25"/>
  <c r="AM39" i="25"/>
  <c r="AN39" i="25"/>
  <c r="AO39" i="25"/>
  <c r="AP39" i="25"/>
  <c r="AQ39" i="25"/>
  <c r="AR39" i="25"/>
  <c r="AS39" i="25"/>
  <c r="AT39" i="25"/>
  <c r="AU39" i="25"/>
  <c r="AV39" i="25"/>
  <c r="AW39" i="25"/>
  <c r="AX39" i="25"/>
  <c r="AY39" i="25"/>
  <c r="AZ39" i="25"/>
  <c r="BA39" i="25"/>
  <c r="BB39" i="25"/>
  <c r="BC39" i="25"/>
  <c r="BD39" i="25"/>
  <c r="AL40" i="25"/>
  <c r="AM40" i="25"/>
  <c r="AN40" i="25"/>
  <c r="AO40" i="25"/>
  <c r="AP40" i="25"/>
  <c r="AQ40" i="25"/>
  <c r="AR40" i="25"/>
  <c r="AS40" i="25"/>
  <c r="AT40" i="25"/>
  <c r="AU40" i="25"/>
  <c r="AV40" i="25"/>
  <c r="AW40" i="25"/>
  <c r="AX40" i="25"/>
  <c r="AY40" i="25"/>
  <c r="AZ40" i="25"/>
  <c r="BA40" i="25"/>
  <c r="BB40" i="25"/>
  <c r="BC40" i="25"/>
  <c r="BD40" i="25"/>
  <c r="AL41" i="25"/>
  <c r="AM41" i="25"/>
  <c r="AN41" i="25"/>
  <c r="AO41" i="25"/>
  <c r="AP41" i="25"/>
  <c r="AQ41" i="25"/>
  <c r="AR41" i="25"/>
  <c r="AS41" i="25"/>
  <c r="AT41" i="25"/>
  <c r="AU41" i="25"/>
  <c r="AV41" i="25"/>
  <c r="AW41" i="25"/>
  <c r="AX41" i="25"/>
  <c r="AY41" i="25"/>
  <c r="AZ41" i="25"/>
  <c r="BA41" i="25"/>
  <c r="BB41" i="25"/>
  <c r="BC41" i="25"/>
  <c r="BD41" i="25"/>
  <c r="AL43" i="25"/>
  <c r="AM43" i="25"/>
  <c r="AN43" i="25"/>
  <c r="AO43" i="25"/>
  <c r="AP43" i="25"/>
  <c r="AQ43" i="25"/>
  <c r="AR43" i="25"/>
  <c r="AS43" i="25"/>
  <c r="AT43" i="25"/>
  <c r="AU43" i="25"/>
  <c r="AV43" i="25"/>
  <c r="AW43" i="25"/>
  <c r="AX43" i="25"/>
  <c r="AY43" i="25"/>
  <c r="AZ43" i="25"/>
  <c r="BA43" i="25"/>
  <c r="BB43" i="25"/>
  <c r="BC43" i="25"/>
  <c r="BD43" i="25"/>
  <c r="AL44" i="25"/>
  <c r="AM44" i="25"/>
  <c r="AN44" i="25"/>
  <c r="AO44" i="25"/>
  <c r="AP44" i="25"/>
  <c r="AQ44" i="25"/>
  <c r="AR44" i="25"/>
  <c r="AS44" i="25"/>
  <c r="AT44" i="25"/>
  <c r="AU44" i="25"/>
  <c r="AV44" i="25"/>
  <c r="AW44" i="25"/>
  <c r="AX44" i="25"/>
  <c r="AY44" i="25"/>
  <c r="AZ44" i="25"/>
  <c r="BA44" i="25"/>
  <c r="BB44" i="25"/>
  <c r="BC44" i="25"/>
  <c r="BD44" i="25"/>
  <c r="AK13" i="25"/>
  <c r="AK14" i="25"/>
  <c r="AK15" i="25"/>
  <c r="AK16" i="25"/>
  <c r="AK17" i="25"/>
  <c r="AK18" i="25"/>
  <c r="AK19" i="25"/>
  <c r="AK20" i="25"/>
  <c r="AK21" i="25"/>
  <c r="AK22" i="25"/>
  <c r="AK23" i="25"/>
  <c r="AK24" i="25"/>
  <c r="AK25" i="25"/>
  <c r="AK26" i="25"/>
  <c r="AK27" i="25"/>
  <c r="AK28" i="25"/>
  <c r="AK29" i="25"/>
  <c r="AK30" i="25"/>
  <c r="AK31" i="25"/>
  <c r="AK32" i="25"/>
  <c r="AK33" i="25"/>
  <c r="AK34" i="25"/>
  <c r="AK35" i="25"/>
  <c r="AK36" i="25"/>
  <c r="AK37" i="25"/>
  <c r="AK38" i="25"/>
  <c r="AK39" i="25"/>
  <c r="AK40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H25" i="25"/>
  <c r="AH26" i="25"/>
  <c r="AH27" i="25"/>
  <c r="AH28" i="25"/>
  <c r="AH29" i="25"/>
  <c r="AH30" i="25"/>
  <c r="AH31" i="25"/>
  <c r="AH32" i="25"/>
  <c r="AH33" i="25"/>
  <c r="AH34" i="25"/>
  <c r="AH35" i="25"/>
  <c r="AH36" i="25"/>
  <c r="AH37" i="25"/>
  <c r="AH38" i="25"/>
  <c r="AH39" i="25"/>
  <c r="AH40" i="25"/>
  <c r="BB8" i="25"/>
  <c r="BC8" i="25"/>
  <c r="BD8" i="25"/>
  <c r="BA8" i="25"/>
  <c r="BM24" i="25"/>
  <c r="AE24" i="25"/>
  <c r="BM23" i="25"/>
  <c r="AE23" i="25"/>
  <c r="BM22" i="25"/>
  <c r="AE22" i="25"/>
  <c r="BM21" i="25"/>
  <c r="AE21" i="25"/>
  <c r="BM20" i="25"/>
  <c r="AE20" i="25"/>
  <c r="BM19" i="25"/>
  <c r="AE19" i="25"/>
  <c r="BM18" i="25"/>
  <c r="AE18" i="25"/>
  <c r="BM17" i="25"/>
  <c r="AE17" i="25"/>
  <c r="BM16" i="25"/>
  <c r="AE16" i="25"/>
  <c r="BM15" i="25"/>
  <c r="AE15" i="25"/>
  <c r="BM14" i="25"/>
  <c r="AE14" i="25"/>
  <c r="BM13" i="25"/>
  <c r="AE13" i="25"/>
  <c r="BM12" i="25"/>
  <c r="AE12" i="25"/>
  <c r="V9" i="20" l="1"/>
  <c r="K1" i="25"/>
  <c r="K3" i="25"/>
  <c r="R7" i="25"/>
  <c r="Y7" i="25"/>
  <c r="X7" i="25"/>
  <c r="P7" i="25"/>
  <c r="J7" i="25"/>
  <c r="O7" i="25"/>
  <c r="Z7" i="25"/>
  <c r="U7" i="25"/>
  <c r="M7" i="25"/>
  <c r="AB7" i="25"/>
  <c r="T7" i="25"/>
  <c r="L7" i="25"/>
  <c r="Q7" i="25"/>
  <c r="W7" i="25"/>
  <c r="AH7" i="25"/>
  <c r="V7" i="25"/>
  <c r="N7" i="25"/>
  <c r="AA7" i="25"/>
  <c r="S7" i="25"/>
  <c r="K7" i="25"/>
  <c r="AA7" i="28"/>
  <c r="Z7" i="28"/>
  <c r="M3" i="28"/>
  <c r="AI7" i="28"/>
  <c r="AC7" i="28"/>
  <c r="AB7" i="28"/>
  <c r="R7" i="29"/>
  <c r="T7" i="29"/>
  <c r="BG8" i="25"/>
  <c r="BK8" i="25"/>
  <c r="BY8" i="25"/>
  <c r="CL7" i="25"/>
  <c r="CU7" i="25"/>
  <c r="CA8" i="25"/>
  <c r="CP7" i="25"/>
  <c r="CS7" i="25"/>
  <c r="CT7" i="25"/>
  <c r="BW8" i="25"/>
  <c r="BS8" i="25"/>
  <c r="CO7" i="25"/>
  <c r="CQ7" i="25"/>
  <c r="CM7" i="25"/>
  <c r="CV7" i="25"/>
  <c r="M1" i="28"/>
  <c r="V33" i="20"/>
  <c r="V34" i="20"/>
  <c r="V35" i="20"/>
  <c r="V16" i="20"/>
  <c r="V25" i="20"/>
  <c r="V26" i="20"/>
  <c r="V36" i="20"/>
  <c r="V17" i="20"/>
  <c r="V19" i="20"/>
  <c r="V20" i="20"/>
  <c r="V32" i="20"/>
  <c r="V37" i="20"/>
  <c r="CR7" i="25"/>
  <c r="V15" i="20"/>
  <c r="V24" i="20"/>
  <c r="V28" i="20"/>
  <c r="V38" i="20"/>
  <c r="V22" i="20"/>
  <c r="V18" i="20"/>
  <c r="V27" i="20"/>
  <c r="V29" i="20"/>
  <c r="V10" i="20"/>
  <c r="V11" i="20"/>
  <c r="V12" i="20"/>
  <c r="V13" i="20"/>
  <c r="V14" i="20"/>
  <c r="V21" i="20"/>
  <c r="V23" i="20"/>
  <c r="V30" i="20"/>
  <c r="V31" i="20"/>
  <c r="BU8" i="25"/>
  <c r="S7" i="29"/>
  <c r="U7" i="29"/>
  <c r="CD7" i="25"/>
  <c r="CH7" i="25"/>
  <c r="CC7" i="25"/>
  <c r="CI7" i="25"/>
  <c r="CE7" i="25"/>
  <c r="CJ7" i="25"/>
  <c r="CF7" i="25"/>
  <c r="CG7" i="25"/>
  <c r="BQ8" i="25"/>
  <c r="BO8" i="25"/>
  <c r="BI8" i="25"/>
  <c r="CC7" i="28"/>
  <c r="I8" i="20"/>
  <c r="L8" i="20"/>
  <c r="C8" i="20"/>
  <c r="D8" i="20"/>
  <c r="J8" i="20"/>
  <c r="T8" i="20"/>
  <c r="G8" i="20"/>
  <c r="P8" i="20"/>
  <c r="Q8" i="20"/>
  <c r="H8" i="20"/>
  <c r="M8" i="20"/>
  <c r="U8" i="20"/>
  <c r="E8" i="20"/>
  <c r="K8" i="20"/>
  <c r="F8" i="20"/>
  <c r="N8" i="20"/>
  <c r="R8" i="20"/>
  <c r="O8" i="20"/>
  <c r="S8" i="20"/>
  <c r="V8" i="20" l="1"/>
  <c r="T2" i="20" s="1"/>
  <c r="X9" i="20"/>
  <c r="W9" i="20"/>
  <c r="R28" i="11"/>
  <c r="T28" i="11"/>
  <c r="S28" i="11"/>
  <c r="U28" i="11"/>
  <c r="X30" i="20"/>
  <c r="W30" i="20"/>
  <c r="X31" i="20"/>
  <c r="W31" i="20"/>
  <c r="X33" i="20"/>
  <c r="W33" i="20"/>
  <c r="X34" i="20"/>
  <c r="W34" i="20"/>
  <c r="W35" i="20"/>
  <c r="X35" i="20"/>
  <c r="X16" i="20"/>
  <c r="W16" i="20"/>
  <c r="X25" i="20"/>
  <c r="W25" i="20"/>
  <c r="W26" i="20"/>
  <c r="X26" i="20"/>
  <c r="W36" i="20"/>
  <c r="X36" i="20"/>
  <c r="W17" i="20"/>
  <c r="X17" i="20"/>
  <c r="X19" i="20"/>
  <c r="W19" i="20"/>
  <c r="X20" i="20"/>
  <c r="W20" i="20"/>
  <c r="X32" i="20"/>
  <c r="W32" i="20"/>
  <c r="W37" i="20"/>
  <c r="X37" i="20"/>
  <c r="X15" i="20"/>
  <c r="W15" i="20"/>
  <c r="X24" i="20"/>
  <c r="W24" i="20"/>
  <c r="W28" i="20"/>
  <c r="X28" i="20"/>
  <c r="W38" i="20"/>
  <c r="X38" i="20"/>
  <c r="W22" i="20"/>
  <c r="X22" i="20"/>
  <c r="X18" i="20"/>
  <c r="W18" i="20"/>
  <c r="W27" i="20"/>
  <c r="X27" i="20"/>
  <c r="X29" i="20"/>
  <c r="W29" i="20"/>
  <c r="W10" i="20"/>
  <c r="X10" i="20"/>
  <c r="X11" i="20"/>
  <c r="W11" i="20"/>
  <c r="W12" i="20"/>
  <c r="X12" i="20"/>
  <c r="X13" i="20"/>
  <c r="W13" i="20"/>
  <c r="W14" i="20"/>
  <c r="X14" i="20"/>
  <c r="W21" i="20"/>
  <c r="X21" i="20"/>
  <c r="W23" i="20"/>
  <c r="X23" i="20"/>
  <c r="W8" i="20" l="1"/>
  <c r="X8" i="20"/>
  <c r="B9" i="32"/>
  <c r="C9" i="32"/>
  <c r="D9" i="32"/>
  <c r="E9" i="32"/>
  <c r="F9" i="32"/>
  <c r="G9" i="32"/>
  <c r="H9" i="32"/>
  <c r="I9" i="32"/>
  <c r="J9" i="32"/>
  <c r="K9" i="32"/>
  <c r="L9" i="32"/>
  <c r="B10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11" i="32"/>
  <c r="CM27" i="31"/>
  <c r="CL27" i="31"/>
  <c r="CK27" i="31"/>
  <c r="CJ27" i="31"/>
  <c r="CI27" i="31"/>
  <c r="CH27" i="31"/>
  <c r="CG27" i="31"/>
  <c r="CF27" i="31"/>
  <c r="CE27" i="31"/>
  <c r="CD27" i="31"/>
  <c r="CC27" i="31"/>
  <c r="CB27" i="31"/>
  <c r="CA27" i="31"/>
  <c r="BZ27" i="31"/>
  <c r="BY27" i="31"/>
  <c r="BX27" i="31"/>
  <c r="BV27" i="31"/>
  <c r="BU27" i="31"/>
  <c r="BS27" i="31"/>
  <c r="BR27" i="31"/>
  <c r="BQ27" i="31"/>
  <c r="BP27" i="31"/>
  <c r="BO27" i="31"/>
  <c r="BN27" i="31"/>
  <c r="BM27" i="31"/>
  <c r="BL27" i="31"/>
  <c r="BJ27" i="31"/>
  <c r="BH27" i="31"/>
  <c r="BF27" i="31"/>
  <c r="BD27" i="31"/>
  <c r="BB27" i="31"/>
  <c r="AZ27" i="31"/>
  <c r="AX27" i="31"/>
  <c r="AV27" i="31"/>
  <c r="AT27" i="31"/>
  <c r="AR27" i="31"/>
  <c r="AP27" i="31"/>
  <c r="AM27" i="31"/>
  <c r="AL27" i="31"/>
  <c r="AK27" i="31"/>
  <c r="AJ27" i="31"/>
  <c r="AI27" i="31"/>
  <c r="AH27" i="31"/>
  <c r="AG27" i="31"/>
  <c r="AF27" i="31"/>
  <c r="AE27" i="31"/>
  <c r="AD27" i="31"/>
  <c r="W27" i="31"/>
  <c r="V27" i="31"/>
  <c r="CM26" i="31"/>
  <c r="CL26" i="31"/>
  <c r="CK26" i="31"/>
  <c r="CJ26" i="31"/>
  <c r="CI26" i="31"/>
  <c r="CH26" i="31"/>
  <c r="CG26" i="31"/>
  <c r="CF26" i="31"/>
  <c r="CE26" i="31"/>
  <c r="CD26" i="31"/>
  <c r="CC26" i="31"/>
  <c r="CB26" i="31"/>
  <c r="CA26" i="31"/>
  <c r="BZ26" i="31"/>
  <c r="BY26" i="31"/>
  <c r="BX26" i="31"/>
  <c r="BV26" i="31"/>
  <c r="BU26" i="31"/>
  <c r="BS26" i="31"/>
  <c r="BR26" i="31"/>
  <c r="BQ26" i="31"/>
  <c r="BP26" i="31"/>
  <c r="BO26" i="31"/>
  <c r="BN26" i="31"/>
  <c r="BM26" i="31"/>
  <c r="BL26" i="31"/>
  <c r="BJ26" i="31"/>
  <c r="BH26" i="31"/>
  <c r="BF26" i="31"/>
  <c r="BD26" i="31"/>
  <c r="BB26" i="31"/>
  <c r="AZ26" i="31"/>
  <c r="AX26" i="31"/>
  <c r="AV26" i="31"/>
  <c r="AT26" i="31"/>
  <c r="AR26" i="31"/>
  <c r="AP26" i="31"/>
  <c r="AM26" i="31"/>
  <c r="AL26" i="31"/>
  <c r="AK26" i="31"/>
  <c r="AJ26" i="31"/>
  <c r="AI26" i="31"/>
  <c r="AH26" i="31"/>
  <c r="AG26" i="31"/>
  <c r="AF26" i="31"/>
  <c r="AE26" i="31"/>
  <c r="AD26" i="31"/>
  <c r="AC26" i="31"/>
  <c r="Z26" i="31"/>
  <c r="W26" i="31"/>
  <c r="V26" i="31"/>
  <c r="U26" i="31"/>
  <c r="CM25" i="31"/>
  <c r="CL25" i="31"/>
  <c r="CK25" i="31"/>
  <c r="CJ25" i="31"/>
  <c r="CI25" i="31"/>
  <c r="CH25" i="31"/>
  <c r="CG25" i="31"/>
  <c r="CF25" i="31"/>
  <c r="CE25" i="31"/>
  <c r="CD25" i="31"/>
  <c r="CC25" i="31"/>
  <c r="CB25" i="31"/>
  <c r="CA25" i="31"/>
  <c r="BZ25" i="31"/>
  <c r="BY25" i="31"/>
  <c r="BX25" i="31"/>
  <c r="BV25" i="31"/>
  <c r="BU25" i="31"/>
  <c r="BS25" i="31"/>
  <c r="BR25" i="31"/>
  <c r="BQ25" i="31"/>
  <c r="BP25" i="31"/>
  <c r="BO25" i="31"/>
  <c r="BN25" i="31"/>
  <c r="BM25" i="31"/>
  <c r="BL25" i="31"/>
  <c r="BJ25" i="31"/>
  <c r="BH25" i="31"/>
  <c r="BF25" i="31"/>
  <c r="BD25" i="31"/>
  <c r="BB25" i="31"/>
  <c r="AZ25" i="31"/>
  <c r="AX25" i="31"/>
  <c r="AV25" i="31"/>
  <c r="AT25" i="31"/>
  <c r="AR25" i="31"/>
  <c r="AP25" i="31"/>
  <c r="AM25" i="31"/>
  <c r="AL25" i="31"/>
  <c r="AK25" i="31"/>
  <c r="AJ25" i="31"/>
  <c r="AI25" i="31"/>
  <c r="AH25" i="31"/>
  <c r="AG25" i="31"/>
  <c r="AF25" i="31"/>
  <c r="AE25" i="31"/>
  <c r="AD25" i="31"/>
  <c r="AC25" i="31"/>
  <c r="Z25" i="31"/>
  <c r="W25" i="31"/>
  <c r="V25" i="31"/>
  <c r="U25" i="31"/>
  <c r="CM24" i="31"/>
  <c r="CL24" i="31"/>
  <c r="CK24" i="31"/>
  <c r="CJ24" i="31"/>
  <c r="CI24" i="31"/>
  <c r="CH24" i="31"/>
  <c r="CG24" i="31"/>
  <c r="CF24" i="31"/>
  <c r="CE24" i="31"/>
  <c r="CD24" i="31"/>
  <c r="CC24" i="31"/>
  <c r="CB24" i="31"/>
  <c r="CA24" i="31"/>
  <c r="BZ24" i="31"/>
  <c r="BY24" i="31"/>
  <c r="BX24" i="31"/>
  <c r="BV24" i="31"/>
  <c r="BU24" i="31"/>
  <c r="BS24" i="31"/>
  <c r="BR24" i="31"/>
  <c r="BQ24" i="31"/>
  <c r="BP24" i="31"/>
  <c r="BO24" i="31"/>
  <c r="BN24" i="31"/>
  <c r="BM24" i="31"/>
  <c r="BL24" i="31"/>
  <c r="BJ24" i="31"/>
  <c r="BH24" i="31"/>
  <c r="BF24" i="31"/>
  <c r="BD24" i="31"/>
  <c r="BB24" i="31"/>
  <c r="AZ24" i="31"/>
  <c r="AX24" i="31"/>
  <c r="AV24" i="31"/>
  <c r="AT24" i="31"/>
  <c r="AR24" i="31"/>
  <c r="AP24" i="31"/>
  <c r="AM24" i="31"/>
  <c r="AL24" i="31"/>
  <c r="AK24" i="31"/>
  <c r="AJ24" i="31"/>
  <c r="AI24" i="31"/>
  <c r="AH24" i="31"/>
  <c r="AG24" i="31"/>
  <c r="AF24" i="31"/>
  <c r="AE24" i="31"/>
  <c r="AD24" i="31"/>
  <c r="AC24" i="31"/>
  <c r="Z24" i="31"/>
  <c r="W24" i="31"/>
  <c r="V24" i="31"/>
  <c r="U24" i="31"/>
  <c r="CM23" i="31"/>
  <c r="CL23" i="31"/>
  <c r="CK23" i="31"/>
  <c r="CJ23" i="31"/>
  <c r="CI23" i="31"/>
  <c r="CH23" i="31"/>
  <c r="CG23" i="31"/>
  <c r="CF23" i="31"/>
  <c r="CE23" i="31"/>
  <c r="CD23" i="31"/>
  <c r="CC23" i="31"/>
  <c r="CB23" i="31"/>
  <c r="CA23" i="31"/>
  <c r="BZ23" i="31"/>
  <c r="BY23" i="31"/>
  <c r="BX23" i="31"/>
  <c r="BV23" i="31"/>
  <c r="BU23" i="31"/>
  <c r="BS23" i="31"/>
  <c r="BR23" i="31"/>
  <c r="BQ23" i="31"/>
  <c r="BP23" i="31"/>
  <c r="BO23" i="31"/>
  <c r="BN23" i="31"/>
  <c r="BM23" i="31"/>
  <c r="BL23" i="31"/>
  <c r="BJ23" i="31"/>
  <c r="BH23" i="31"/>
  <c r="BF23" i="31"/>
  <c r="BD23" i="31"/>
  <c r="BB23" i="31"/>
  <c r="AZ23" i="31"/>
  <c r="AX23" i="31"/>
  <c r="AV23" i="31"/>
  <c r="AT23" i="31"/>
  <c r="AR23" i="31"/>
  <c r="AP23" i="31"/>
  <c r="AM23" i="31"/>
  <c r="AL23" i="31"/>
  <c r="AK23" i="31"/>
  <c r="AJ23" i="31"/>
  <c r="AI23" i="31"/>
  <c r="AH23" i="31"/>
  <c r="AG23" i="31"/>
  <c r="AF23" i="31"/>
  <c r="AE23" i="31"/>
  <c r="AD23" i="31"/>
  <c r="AC23" i="31"/>
  <c r="Z23" i="31"/>
  <c r="W23" i="31"/>
  <c r="V23" i="31"/>
  <c r="U23" i="31"/>
  <c r="CM22" i="31"/>
  <c r="CL22" i="31"/>
  <c r="CK22" i="31"/>
  <c r="CJ22" i="31"/>
  <c r="CI22" i="31"/>
  <c r="CH22" i="31"/>
  <c r="CG22" i="31"/>
  <c r="CF22" i="31"/>
  <c r="CE22" i="31"/>
  <c r="CD22" i="31"/>
  <c r="CC22" i="31"/>
  <c r="CB22" i="31"/>
  <c r="CA22" i="31"/>
  <c r="BZ22" i="31"/>
  <c r="BY22" i="31"/>
  <c r="BX22" i="31"/>
  <c r="BV22" i="31"/>
  <c r="BU22" i="31"/>
  <c r="BS22" i="31"/>
  <c r="BR22" i="31"/>
  <c r="BQ22" i="31"/>
  <c r="BP22" i="31"/>
  <c r="BO22" i="31"/>
  <c r="BN22" i="31"/>
  <c r="BM22" i="31"/>
  <c r="BL22" i="31"/>
  <c r="BJ22" i="31"/>
  <c r="BH22" i="31"/>
  <c r="BF22" i="31"/>
  <c r="BD22" i="31"/>
  <c r="BB22" i="31"/>
  <c r="AZ22" i="31"/>
  <c r="AX22" i="31"/>
  <c r="AV22" i="31"/>
  <c r="AT22" i="31"/>
  <c r="AR22" i="31"/>
  <c r="AP22" i="31"/>
  <c r="AM22" i="31"/>
  <c r="AL22" i="31"/>
  <c r="AK22" i="31"/>
  <c r="AJ22" i="31"/>
  <c r="AI22" i="31"/>
  <c r="AH22" i="31"/>
  <c r="AG22" i="31"/>
  <c r="AF22" i="31"/>
  <c r="AE22" i="31"/>
  <c r="AD22" i="31"/>
  <c r="AC22" i="31"/>
  <c r="Z22" i="31"/>
  <c r="W22" i="31"/>
  <c r="V22" i="31"/>
  <c r="U22" i="31"/>
  <c r="CM21" i="31"/>
  <c r="CL21" i="31"/>
  <c r="CK21" i="31"/>
  <c r="CJ21" i="31"/>
  <c r="CI21" i="31"/>
  <c r="CH21" i="31"/>
  <c r="CG21" i="31"/>
  <c r="CF21" i="31"/>
  <c r="CE21" i="31"/>
  <c r="CD21" i="31"/>
  <c r="CC21" i="31"/>
  <c r="CB21" i="31"/>
  <c r="CA21" i="31"/>
  <c r="BZ21" i="31"/>
  <c r="BY21" i="31"/>
  <c r="BX21" i="31"/>
  <c r="BV21" i="31"/>
  <c r="BU21" i="31"/>
  <c r="BS21" i="31"/>
  <c r="BR21" i="31"/>
  <c r="BQ21" i="31"/>
  <c r="BP21" i="31"/>
  <c r="BO21" i="31"/>
  <c r="BN21" i="31"/>
  <c r="BM21" i="31"/>
  <c r="BL21" i="31"/>
  <c r="BJ21" i="31"/>
  <c r="BH21" i="31"/>
  <c r="BF21" i="31"/>
  <c r="BD21" i="31"/>
  <c r="BB21" i="31"/>
  <c r="AZ21" i="31"/>
  <c r="AX21" i="31"/>
  <c r="AV21" i="31"/>
  <c r="AT21" i="31"/>
  <c r="AR21" i="31"/>
  <c r="AP21" i="31"/>
  <c r="AM21" i="31"/>
  <c r="AL21" i="31"/>
  <c r="AK21" i="31"/>
  <c r="AJ21" i="31"/>
  <c r="AI21" i="31"/>
  <c r="AH21" i="31"/>
  <c r="AG21" i="31"/>
  <c r="AF21" i="31"/>
  <c r="AE21" i="31"/>
  <c r="AD21" i="31"/>
  <c r="AC21" i="31"/>
  <c r="Z21" i="31"/>
  <c r="W21" i="31"/>
  <c r="V21" i="31"/>
  <c r="U21" i="31"/>
  <c r="CM20" i="31"/>
  <c r="CL20" i="31"/>
  <c r="CK20" i="31"/>
  <c r="CJ20" i="31"/>
  <c r="CI20" i="31"/>
  <c r="CH20" i="31"/>
  <c r="CG20" i="31"/>
  <c r="CF20" i="31"/>
  <c r="CE20" i="31"/>
  <c r="CD20" i="31"/>
  <c r="CC20" i="31"/>
  <c r="CB20" i="31"/>
  <c r="CA20" i="31"/>
  <c r="BZ20" i="31"/>
  <c r="BY20" i="31"/>
  <c r="BX20" i="31"/>
  <c r="BV20" i="31"/>
  <c r="BU20" i="31"/>
  <c r="BS20" i="31"/>
  <c r="BR20" i="31"/>
  <c r="BQ20" i="31"/>
  <c r="BP20" i="31"/>
  <c r="BO20" i="31"/>
  <c r="BN20" i="31"/>
  <c r="BM20" i="31"/>
  <c r="BL20" i="31"/>
  <c r="BJ20" i="31"/>
  <c r="BH20" i="31"/>
  <c r="BF20" i="31"/>
  <c r="BD20" i="31"/>
  <c r="BB20" i="31"/>
  <c r="AZ20" i="31"/>
  <c r="AX20" i="31"/>
  <c r="AV20" i="31"/>
  <c r="AT20" i="31"/>
  <c r="AR20" i="31"/>
  <c r="AP20" i="31"/>
  <c r="AM20" i="31"/>
  <c r="AL20" i="31"/>
  <c r="AK20" i="31"/>
  <c r="AJ20" i="31"/>
  <c r="AI20" i="31"/>
  <c r="AH20" i="31"/>
  <c r="AG20" i="31"/>
  <c r="AF20" i="31"/>
  <c r="AE20" i="31"/>
  <c r="AD20" i="31"/>
  <c r="AC20" i="31"/>
  <c r="Z20" i="31"/>
  <c r="W20" i="31"/>
  <c r="V20" i="31"/>
  <c r="U20" i="31"/>
  <c r="CM19" i="31"/>
  <c r="CL19" i="31"/>
  <c r="CK19" i="31"/>
  <c r="CJ19" i="31"/>
  <c r="CI19" i="31"/>
  <c r="CH19" i="31"/>
  <c r="CG19" i="31"/>
  <c r="CF19" i="31"/>
  <c r="CE19" i="31"/>
  <c r="CD19" i="31"/>
  <c r="CC19" i="31"/>
  <c r="CB19" i="31"/>
  <c r="CA19" i="31"/>
  <c r="BZ19" i="31"/>
  <c r="BY19" i="31"/>
  <c r="BX19" i="31"/>
  <c r="BV19" i="31"/>
  <c r="BU19" i="31"/>
  <c r="BS19" i="31"/>
  <c r="BR19" i="31"/>
  <c r="BQ19" i="31"/>
  <c r="BP19" i="31"/>
  <c r="BO19" i="31"/>
  <c r="BN19" i="31"/>
  <c r="BM19" i="31"/>
  <c r="BL19" i="31"/>
  <c r="BJ19" i="31"/>
  <c r="BH19" i="31"/>
  <c r="BF19" i="31"/>
  <c r="BD19" i="31"/>
  <c r="BB19" i="31"/>
  <c r="AZ19" i="31"/>
  <c r="AX19" i="31"/>
  <c r="AV19" i="31"/>
  <c r="AT19" i="31"/>
  <c r="AR19" i="31"/>
  <c r="AP19" i="31"/>
  <c r="AM19" i="31"/>
  <c r="AL19" i="31"/>
  <c r="AK19" i="31"/>
  <c r="AJ19" i="31"/>
  <c r="AI19" i="31"/>
  <c r="AH19" i="31"/>
  <c r="AG19" i="31"/>
  <c r="AF19" i="31"/>
  <c r="AE19" i="31"/>
  <c r="AD19" i="31"/>
  <c r="AC19" i="31"/>
  <c r="Z19" i="31"/>
  <c r="W19" i="31"/>
  <c r="V19" i="31"/>
  <c r="U19" i="31"/>
  <c r="CM18" i="31"/>
  <c r="CL18" i="31"/>
  <c r="CK18" i="31"/>
  <c r="CJ18" i="31"/>
  <c r="CI18" i="31"/>
  <c r="CH18" i="31"/>
  <c r="CG18" i="31"/>
  <c r="CF18" i="31"/>
  <c r="CE18" i="31"/>
  <c r="CD18" i="31"/>
  <c r="CC18" i="31"/>
  <c r="CB18" i="31"/>
  <c r="CA18" i="31"/>
  <c r="BZ18" i="31"/>
  <c r="BY18" i="31"/>
  <c r="BX18" i="31"/>
  <c r="BV18" i="31"/>
  <c r="BU18" i="31"/>
  <c r="BS18" i="31"/>
  <c r="BR18" i="31"/>
  <c r="BQ18" i="31"/>
  <c r="BP18" i="31"/>
  <c r="BO18" i="31"/>
  <c r="BN18" i="31"/>
  <c r="BM18" i="31"/>
  <c r="BL18" i="31"/>
  <c r="BJ18" i="31"/>
  <c r="BH18" i="31"/>
  <c r="BF18" i="31"/>
  <c r="BD18" i="31"/>
  <c r="BB18" i="31"/>
  <c r="AZ18" i="31"/>
  <c r="AX18" i="31"/>
  <c r="AV18" i="31"/>
  <c r="AT18" i="31"/>
  <c r="AR18" i="31"/>
  <c r="AP18" i="31"/>
  <c r="AM18" i="31"/>
  <c r="AL18" i="31"/>
  <c r="AK18" i="31"/>
  <c r="AJ18" i="31"/>
  <c r="AI18" i="31"/>
  <c r="AH18" i="31"/>
  <c r="AG18" i="31"/>
  <c r="AF18" i="31"/>
  <c r="AE18" i="31"/>
  <c r="AD18" i="31"/>
  <c r="AC18" i="31"/>
  <c r="Z18" i="31"/>
  <c r="W18" i="31"/>
  <c r="V18" i="31"/>
  <c r="U18" i="31"/>
  <c r="CM17" i="31"/>
  <c r="CL17" i="31"/>
  <c r="CK17" i="31"/>
  <c r="CJ17" i="31"/>
  <c r="CI17" i="31"/>
  <c r="CH17" i="31"/>
  <c r="CG17" i="31"/>
  <c r="CF17" i="31"/>
  <c r="CE17" i="31"/>
  <c r="CD17" i="31"/>
  <c r="CC17" i="31"/>
  <c r="CB17" i="31"/>
  <c r="CA17" i="31"/>
  <c r="BZ17" i="31"/>
  <c r="BY17" i="31"/>
  <c r="BX17" i="31"/>
  <c r="BV17" i="31"/>
  <c r="BU17" i="31"/>
  <c r="BS17" i="31"/>
  <c r="BR17" i="31"/>
  <c r="BQ17" i="31"/>
  <c r="BP17" i="31"/>
  <c r="BO17" i="31"/>
  <c r="BN17" i="31"/>
  <c r="BM17" i="31"/>
  <c r="BL17" i="31"/>
  <c r="BJ17" i="31"/>
  <c r="BH17" i="31"/>
  <c r="BF17" i="31"/>
  <c r="BD17" i="31"/>
  <c r="BB17" i="31"/>
  <c r="AZ17" i="31"/>
  <c r="AX17" i="31"/>
  <c r="AV17" i="31"/>
  <c r="AT17" i="31"/>
  <c r="AR17" i="31"/>
  <c r="AP17" i="31"/>
  <c r="AM17" i="31"/>
  <c r="AL17" i="31"/>
  <c r="AK17" i="31"/>
  <c r="AJ17" i="31"/>
  <c r="AI17" i="31"/>
  <c r="AH17" i="31"/>
  <c r="AG17" i="31"/>
  <c r="AF17" i="31"/>
  <c r="AE17" i="31"/>
  <c r="AD17" i="31"/>
  <c r="AC17" i="31"/>
  <c r="Z17" i="31"/>
  <c r="W17" i="31"/>
  <c r="V17" i="31"/>
  <c r="U17" i="31"/>
  <c r="CM16" i="31"/>
  <c r="CL16" i="31"/>
  <c r="CK16" i="31"/>
  <c r="CJ16" i="31"/>
  <c r="CI16" i="31"/>
  <c r="CH16" i="31"/>
  <c r="CG16" i="31"/>
  <c r="CF16" i="31"/>
  <c r="CE16" i="31"/>
  <c r="CD16" i="31"/>
  <c r="CC16" i="31"/>
  <c r="CB16" i="31"/>
  <c r="CA16" i="31"/>
  <c r="BZ16" i="31"/>
  <c r="BY16" i="31"/>
  <c r="BX16" i="31"/>
  <c r="BV16" i="31"/>
  <c r="BU16" i="31"/>
  <c r="BS16" i="31"/>
  <c r="BR16" i="31"/>
  <c r="BQ16" i="31"/>
  <c r="BP16" i="31"/>
  <c r="BO16" i="31"/>
  <c r="BN16" i="31"/>
  <c r="BM16" i="31"/>
  <c r="BL16" i="31"/>
  <c r="BJ16" i="31"/>
  <c r="BH16" i="31"/>
  <c r="BF16" i="31"/>
  <c r="BD16" i="31"/>
  <c r="BB16" i="31"/>
  <c r="AZ16" i="31"/>
  <c r="AX16" i="31"/>
  <c r="AV16" i="31"/>
  <c r="AT16" i="31"/>
  <c r="AR16" i="31"/>
  <c r="AP16" i="31"/>
  <c r="AM16" i="31"/>
  <c r="AL16" i="31"/>
  <c r="AK16" i="31"/>
  <c r="AJ16" i="31"/>
  <c r="AI16" i="31"/>
  <c r="AH16" i="31"/>
  <c r="AG16" i="31"/>
  <c r="AF16" i="31"/>
  <c r="AE16" i="31"/>
  <c r="AD16" i="31"/>
  <c r="AC16" i="31"/>
  <c r="Z16" i="31"/>
  <c r="W16" i="31"/>
  <c r="V16" i="31"/>
  <c r="U16" i="31"/>
  <c r="CM15" i="31"/>
  <c r="CL15" i="31"/>
  <c r="CK15" i="31"/>
  <c r="CJ15" i="31"/>
  <c r="CI15" i="31"/>
  <c r="CH15" i="31"/>
  <c r="CG15" i="31"/>
  <c r="CF15" i="31"/>
  <c r="CE15" i="31"/>
  <c r="CD15" i="31"/>
  <c r="CC15" i="31"/>
  <c r="CB15" i="31"/>
  <c r="CA15" i="31"/>
  <c r="BZ15" i="31"/>
  <c r="BY15" i="31"/>
  <c r="BX15" i="31"/>
  <c r="BV15" i="31"/>
  <c r="BU15" i="31"/>
  <c r="BS15" i="31"/>
  <c r="BR15" i="31"/>
  <c r="BQ15" i="31"/>
  <c r="BP15" i="31"/>
  <c r="BO15" i="31"/>
  <c r="BN15" i="31"/>
  <c r="BM15" i="31"/>
  <c r="BL15" i="31"/>
  <c r="BJ15" i="31"/>
  <c r="BH15" i="31"/>
  <c r="BF15" i="31"/>
  <c r="BD15" i="31"/>
  <c r="BB15" i="31"/>
  <c r="AZ15" i="31"/>
  <c r="AX15" i="31"/>
  <c r="AV15" i="31"/>
  <c r="AT15" i="31"/>
  <c r="AR15" i="31"/>
  <c r="AP15" i="31"/>
  <c r="AM15" i="31"/>
  <c r="AL15" i="31"/>
  <c r="AK15" i="31"/>
  <c r="AJ15" i="31"/>
  <c r="AI15" i="31"/>
  <c r="AH15" i="31"/>
  <c r="AG15" i="31"/>
  <c r="AF15" i="31"/>
  <c r="AE15" i="31"/>
  <c r="AD15" i="31"/>
  <c r="W15" i="31"/>
  <c r="V15" i="31"/>
  <c r="CM13" i="31"/>
  <c r="CL13" i="31"/>
  <c r="CK13" i="31"/>
  <c r="CJ13" i="31"/>
  <c r="CI13" i="31"/>
  <c r="CH13" i="31"/>
  <c r="CG13" i="31"/>
  <c r="CF13" i="31"/>
  <c r="CE13" i="31"/>
  <c r="CD13" i="31"/>
  <c r="CC13" i="31"/>
  <c r="CB13" i="31"/>
  <c r="CA13" i="31"/>
  <c r="BZ13" i="31"/>
  <c r="BY13" i="31"/>
  <c r="BX13" i="31"/>
  <c r="BV13" i="31"/>
  <c r="BU13" i="31"/>
  <c r="BS13" i="31"/>
  <c r="BR13" i="31"/>
  <c r="BQ13" i="31"/>
  <c r="BP13" i="31"/>
  <c r="BO13" i="31"/>
  <c r="BN13" i="31"/>
  <c r="BM13" i="31"/>
  <c r="BL13" i="31"/>
  <c r="BJ13" i="31"/>
  <c r="BH13" i="31"/>
  <c r="BF13" i="31"/>
  <c r="BD13" i="31"/>
  <c r="BB13" i="31"/>
  <c r="AZ13" i="31"/>
  <c r="AX13" i="31"/>
  <c r="AV13" i="31"/>
  <c r="AT13" i="31"/>
  <c r="AR13" i="31"/>
  <c r="AP13" i="31"/>
  <c r="AM13" i="31"/>
  <c r="AL13" i="31"/>
  <c r="AK13" i="31"/>
  <c r="AJ13" i="31"/>
  <c r="AI13" i="31"/>
  <c r="AH13" i="31"/>
  <c r="AG13" i="31"/>
  <c r="AF13" i="31"/>
  <c r="AE13" i="31"/>
  <c r="AD13" i="31"/>
  <c r="W13" i="31"/>
  <c r="V13" i="31"/>
  <c r="CM12" i="31"/>
  <c r="CL12" i="31"/>
  <c r="CK12" i="31"/>
  <c r="CJ12" i="31"/>
  <c r="CI12" i="31"/>
  <c r="CH12" i="31"/>
  <c r="CG12" i="31"/>
  <c r="CF12" i="31"/>
  <c r="CE12" i="31"/>
  <c r="CD12" i="31"/>
  <c r="CC12" i="31"/>
  <c r="CB12" i="31"/>
  <c r="CA12" i="31"/>
  <c r="BZ12" i="31"/>
  <c r="BY12" i="31"/>
  <c r="BX12" i="31"/>
  <c r="BV12" i="31"/>
  <c r="BU12" i="31"/>
  <c r="BS12" i="31"/>
  <c r="BR12" i="31"/>
  <c r="BQ12" i="31"/>
  <c r="BP12" i="31"/>
  <c r="BO12" i="31"/>
  <c r="BN12" i="31"/>
  <c r="BM12" i="31"/>
  <c r="BL12" i="31"/>
  <c r="BJ12" i="31"/>
  <c r="BH12" i="31"/>
  <c r="BF12" i="31"/>
  <c r="BD12" i="31"/>
  <c r="BB12" i="31"/>
  <c r="AZ12" i="31"/>
  <c r="AX12" i="31"/>
  <c r="AV12" i="31"/>
  <c r="AT12" i="31"/>
  <c r="AR12" i="31"/>
  <c r="AP12" i="31"/>
  <c r="AM12" i="31"/>
  <c r="AL12" i="31"/>
  <c r="AK12" i="31"/>
  <c r="AJ12" i="31"/>
  <c r="AI12" i="31"/>
  <c r="AH12" i="31"/>
  <c r="AG12" i="31"/>
  <c r="AF12" i="31"/>
  <c r="AE12" i="31"/>
  <c r="AD12" i="31"/>
  <c r="W12" i="31"/>
  <c r="V12" i="31"/>
  <c r="CM11" i="31"/>
  <c r="CL11" i="31"/>
  <c r="CK11" i="31"/>
  <c r="CJ11" i="31"/>
  <c r="CI11" i="31"/>
  <c r="CH11" i="31"/>
  <c r="CG11" i="31"/>
  <c r="CF11" i="31"/>
  <c r="CE11" i="31"/>
  <c r="CD11" i="31"/>
  <c r="CC11" i="31"/>
  <c r="CB11" i="31"/>
  <c r="CA11" i="31"/>
  <c r="BZ11" i="31"/>
  <c r="BY11" i="31"/>
  <c r="BX11" i="31"/>
  <c r="BV11" i="31"/>
  <c r="BU11" i="31"/>
  <c r="BS11" i="31"/>
  <c r="BR11" i="31"/>
  <c r="BQ11" i="31"/>
  <c r="BP11" i="31"/>
  <c r="BO11" i="31"/>
  <c r="BN11" i="31"/>
  <c r="BM11" i="31"/>
  <c r="BL11" i="31"/>
  <c r="BL10" i="31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D8" i="29"/>
  <c r="C9" i="29"/>
  <c r="C10" i="29"/>
  <c r="C11" i="29"/>
  <c r="C12" i="29"/>
  <c r="C13" i="29"/>
  <c r="C14" i="29"/>
  <c r="C15" i="29"/>
  <c r="C16" i="29"/>
  <c r="A9" i="29"/>
  <c r="A10" i="29"/>
  <c r="A11" i="29"/>
  <c r="A12" i="29"/>
  <c r="A13" i="29"/>
  <c r="A14" i="29"/>
  <c r="A15" i="29"/>
  <c r="A16" i="29"/>
  <c r="A8" i="29"/>
  <c r="BM44" i="25"/>
  <c r="BM25" i="25"/>
  <c r="BM26" i="25"/>
  <c r="BM27" i="25"/>
  <c r="BM28" i="25"/>
  <c r="BM29" i="25"/>
  <c r="BM30" i="25"/>
  <c r="BM31" i="25"/>
  <c r="BM32" i="25"/>
  <c r="BM33" i="25"/>
  <c r="BM34" i="25"/>
  <c r="BM35" i="25"/>
  <c r="BM36" i="25"/>
  <c r="BM37" i="25"/>
  <c r="BM38" i="25"/>
  <c r="BM39" i="25"/>
  <c r="BM40" i="25"/>
  <c r="BM41" i="25"/>
  <c r="BM43" i="25"/>
  <c r="BE12" i="28"/>
  <c r="BE13" i="28"/>
  <c r="BE14" i="28"/>
  <c r="BE15" i="28"/>
  <c r="BE16" i="28"/>
  <c r="BE17" i="28"/>
  <c r="BE18" i="28"/>
  <c r="BE19" i="28"/>
  <c r="BE11" i="28"/>
  <c r="V8" i="29" l="1"/>
  <c r="V16" i="29"/>
  <c r="W16" i="29" s="1"/>
  <c r="M9" i="32"/>
  <c r="L3" i="31"/>
  <c r="K7" i="31"/>
  <c r="L1" i="31"/>
  <c r="Z7" i="31"/>
  <c r="W2" i="31" s="1"/>
  <c r="T7" i="31"/>
  <c r="V9" i="29"/>
  <c r="W9" i="29" s="1"/>
  <c r="V11" i="29"/>
  <c r="W11" i="29" s="1"/>
  <c r="V13" i="29"/>
  <c r="W13" i="29" s="1"/>
  <c r="V15" i="29"/>
  <c r="W15" i="29" s="1"/>
  <c r="BM8" i="25"/>
  <c r="V10" i="29"/>
  <c r="W10" i="29" s="1"/>
  <c r="V12" i="29"/>
  <c r="W12" i="29" s="1"/>
  <c r="V14" i="29"/>
  <c r="W14" i="29" s="1"/>
  <c r="P7" i="31"/>
  <c r="N7" i="31"/>
  <c r="L7" i="31"/>
  <c r="CI7" i="31"/>
  <c r="I8" i="32"/>
  <c r="M19" i="32"/>
  <c r="CG7" i="31"/>
  <c r="BO7" i="31"/>
  <c r="K8" i="32"/>
  <c r="BY7" i="31"/>
  <c r="J8" i="32"/>
  <c r="CA7" i="31"/>
  <c r="CJ7" i="31"/>
  <c r="BX7" i="31"/>
  <c r="H8" i="32"/>
  <c r="BL7" i="31"/>
  <c r="BU7" i="31"/>
  <c r="CD7" i="31"/>
  <c r="BV7" i="31"/>
  <c r="BN7" i="31"/>
  <c r="CF7" i="31"/>
  <c r="BZ7" i="31"/>
  <c r="CH7" i="31"/>
  <c r="E8" i="32"/>
  <c r="CE7" i="31"/>
  <c r="BS7" i="31"/>
  <c r="CC7" i="31"/>
  <c r="CK7" i="31"/>
  <c r="C8" i="32"/>
  <c r="AP8" i="31"/>
  <c r="AV8" i="31"/>
  <c r="AR8" i="31"/>
  <c r="AT8" i="31"/>
  <c r="BJ8" i="31"/>
  <c r="BF8" i="31"/>
  <c r="BD8" i="31"/>
  <c r="AZ8" i="31"/>
  <c r="BH8" i="31"/>
  <c r="BB8" i="31"/>
  <c r="L8" i="32"/>
  <c r="D8" i="32"/>
  <c r="BQ7" i="31"/>
  <c r="CL7" i="31"/>
  <c r="CM7" i="31"/>
  <c r="M10" i="32"/>
  <c r="BM7" i="31"/>
  <c r="BP7" i="31"/>
  <c r="AX8" i="31"/>
  <c r="BR7" i="31"/>
  <c r="M12" i="32"/>
  <c r="M22" i="32"/>
  <c r="M17" i="32"/>
  <c r="M14" i="32"/>
  <c r="M13" i="32"/>
  <c r="M11" i="32"/>
  <c r="CB7" i="31"/>
  <c r="S7" i="31"/>
  <c r="BL8" i="28"/>
  <c r="BH8" i="28"/>
  <c r="BJ8" i="28"/>
  <c r="K7" i="29"/>
  <c r="J7" i="29"/>
  <c r="M7" i="29"/>
  <c r="G7" i="29"/>
  <c r="O7" i="29"/>
  <c r="L7" i="29"/>
  <c r="E7" i="29"/>
  <c r="H7" i="29"/>
  <c r="F7" i="29"/>
  <c r="I7" i="29"/>
  <c r="P7" i="29"/>
  <c r="Q7" i="29"/>
  <c r="N7" i="29"/>
  <c r="D7" i="29"/>
  <c r="AZ19" i="28"/>
  <c r="AY19" i="28"/>
  <c r="AX19" i="28"/>
  <c r="AW19" i="28"/>
  <c r="AV19" i="28"/>
  <c r="AU19" i="28"/>
  <c r="AT19" i="28"/>
  <c r="AS19" i="28"/>
  <c r="AR19" i="28"/>
  <c r="AQ19" i="28"/>
  <c r="AP19" i="28"/>
  <c r="AO19" i="28"/>
  <c r="AN19" i="28"/>
  <c r="AM19" i="28"/>
  <c r="X16" i="29"/>
  <c r="AF19" i="28"/>
  <c r="AZ18" i="28"/>
  <c r="AY18" i="28"/>
  <c r="AX18" i="28"/>
  <c r="AW18" i="28"/>
  <c r="AV18" i="28"/>
  <c r="AU18" i="28"/>
  <c r="AT18" i="28"/>
  <c r="AS18" i="28"/>
  <c r="AR18" i="28"/>
  <c r="AQ18" i="28"/>
  <c r="AP18" i="28"/>
  <c r="AO18" i="28"/>
  <c r="AN18" i="28"/>
  <c r="AM18" i="28"/>
  <c r="X15" i="29"/>
  <c r="AF18" i="28"/>
  <c r="AZ17" i="28"/>
  <c r="AY17" i="28"/>
  <c r="AX17" i="28"/>
  <c r="AW17" i="28"/>
  <c r="AV17" i="28"/>
  <c r="AU17" i="28"/>
  <c r="AT17" i="28"/>
  <c r="AS17" i="28"/>
  <c r="AR17" i="28"/>
  <c r="AQ17" i="28"/>
  <c r="AP17" i="28"/>
  <c r="AO17" i="28"/>
  <c r="AN17" i="28"/>
  <c r="AM17" i="28"/>
  <c r="X14" i="29"/>
  <c r="AF17" i="28"/>
  <c r="AZ16" i="28"/>
  <c r="AY16" i="28"/>
  <c r="AX16" i="28"/>
  <c r="AW16" i="28"/>
  <c r="AV16" i="28"/>
  <c r="AU16" i="28"/>
  <c r="AT16" i="28"/>
  <c r="AS16" i="28"/>
  <c r="AR16" i="28"/>
  <c r="AQ16" i="28"/>
  <c r="AP16" i="28"/>
  <c r="AO16" i="28"/>
  <c r="AN16" i="28"/>
  <c r="AM16" i="28"/>
  <c r="X13" i="29"/>
  <c r="AF16" i="28"/>
  <c r="AZ15" i="28"/>
  <c r="AY15" i="28"/>
  <c r="AX15" i="28"/>
  <c r="AW15" i="28"/>
  <c r="AV15" i="28"/>
  <c r="AU15" i="28"/>
  <c r="AT15" i="28"/>
  <c r="AS15" i="28"/>
  <c r="AR15" i="28"/>
  <c r="AQ15" i="28"/>
  <c r="AP15" i="28"/>
  <c r="AO15" i="28"/>
  <c r="AN15" i="28"/>
  <c r="AM15" i="28"/>
  <c r="X12" i="29"/>
  <c r="AF15" i="28"/>
  <c r="AZ14" i="28"/>
  <c r="AY14" i="28"/>
  <c r="AX14" i="28"/>
  <c r="AW14" i="28"/>
  <c r="AV14" i="28"/>
  <c r="AU14" i="28"/>
  <c r="AT14" i="28"/>
  <c r="AS14" i="28"/>
  <c r="AR14" i="28"/>
  <c r="AQ14" i="28"/>
  <c r="AP14" i="28"/>
  <c r="AO14" i="28"/>
  <c r="AN14" i="28"/>
  <c r="AM14" i="28"/>
  <c r="X11" i="29"/>
  <c r="AF14" i="28"/>
  <c r="AZ13" i="28"/>
  <c r="AY13" i="28"/>
  <c r="AX13" i="28"/>
  <c r="AW13" i="28"/>
  <c r="AV13" i="28"/>
  <c r="AU13" i="28"/>
  <c r="AT13" i="28"/>
  <c r="AS13" i="28"/>
  <c r="AR13" i="28"/>
  <c r="AQ13" i="28"/>
  <c r="AP13" i="28"/>
  <c r="AO13" i="28"/>
  <c r="AN13" i="28"/>
  <c r="AM13" i="28"/>
  <c r="X10" i="29"/>
  <c r="AF13" i="28"/>
  <c r="AZ12" i="28"/>
  <c r="AY12" i="28"/>
  <c r="AX12" i="28"/>
  <c r="AW12" i="28"/>
  <c r="AV12" i="28"/>
  <c r="AU12" i="28"/>
  <c r="AT12" i="28"/>
  <c r="AS12" i="28"/>
  <c r="AR12" i="28"/>
  <c r="AQ12" i="28"/>
  <c r="AP12" i="28"/>
  <c r="AO12" i="28"/>
  <c r="AN12" i="28"/>
  <c r="AM12" i="28"/>
  <c r="X9" i="29"/>
  <c r="AF12" i="28"/>
  <c r="AY11" i="28"/>
  <c r="AX11" i="28"/>
  <c r="AW11" i="28"/>
  <c r="AV11" i="28"/>
  <c r="AU11" i="28"/>
  <c r="AT11" i="28"/>
  <c r="AS11" i="28"/>
  <c r="AR11" i="28"/>
  <c r="AQ11" i="28"/>
  <c r="AP11" i="28"/>
  <c r="AO11" i="28"/>
  <c r="AN11" i="28"/>
  <c r="AM11" i="28"/>
  <c r="X8" i="29"/>
  <c r="AF11" i="28"/>
  <c r="AZ10" i="28"/>
  <c r="AY10" i="28"/>
  <c r="AX10" i="28"/>
  <c r="AW10" i="28"/>
  <c r="AV10" i="28"/>
  <c r="AU10" i="28"/>
  <c r="AT10" i="28"/>
  <c r="AS10" i="28"/>
  <c r="AR10" i="28"/>
  <c r="AQ10" i="28"/>
  <c r="AP10" i="28"/>
  <c r="AO10" i="28"/>
  <c r="AN10" i="28"/>
  <c r="AM10" i="28"/>
  <c r="AL10" i="28"/>
  <c r="I19" i="11" l="1"/>
  <c r="H19" i="11"/>
  <c r="X7" i="29"/>
  <c r="W8" i="29"/>
  <c r="W7" i="29" s="1"/>
  <c r="V7" i="29"/>
  <c r="S7" i="28"/>
  <c r="L7" i="28"/>
  <c r="O10" i="32"/>
  <c r="N10" i="32"/>
  <c r="O9" i="32"/>
  <c r="N9" i="32"/>
  <c r="O19" i="32"/>
  <c r="N19" i="32"/>
  <c r="O23" i="32"/>
  <c r="N23" i="32"/>
  <c r="O12" i="32"/>
  <c r="N12" i="32"/>
  <c r="O22" i="32"/>
  <c r="N22" i="32"/>
  <c r="O17" i="32"/>
  <c r="N17" i="32"/>
  <c r="O14" i="32"/>
  <c r="N14" i="32"/>
  <c r="O13" i="32"/>
  <c r="N13" i="32"/>
  <c r="O11" i="32"/>
  <c r="N11" i="32"/>
  <c r="E20" i="11"/>
  <c r="M7" i="31"/>
  <c r="M20" i="32"/>
  <c r="M18" i="32"/>
  <c r="R7" i="31"/>
  <c r="F8" i="32"/>
  <c r="M21" i="32"/>
  <c r="O7" i="31"/>
  <c r="Q7" i="31"/>
  <c r="M16" i="32"/>
  <c r="G8" i="32"/>
  <c r="M15" i="32"/>
  <c r="M8" i="32" s="1"/>
  <c r="I46" i="11"/>
  <c r="C46" i="11"/>
  <c r="G46" i="11"/>
  <c r="H46" i="11"/>
  <c r="J46" i="11"/>
  <c r="E46" i="11"/>
  <c r="F46" i="11"/>
  <c r="E43" i="11"/>
  <c r="C43" i="11"/>
  <c r="D43" i="11"/>
  <c r="D46" i="11"/>
  <c r="O2" i="32"/>
  <c r="F19" i="11"/>
  <c r="Q7" i="28"/>
  <c r="Y7" i="28"/>
  <c r="G20" i="11"/>
  <c r="BS7" i="28"/>
  <c r="CB7" i="28"/>
  <c r="AF2" i="28"/>
  <c r="R7" i="28"/>
  <c r="BU7" i="28"/>
  <c r="T7" i="28"/>
  <c r="BO7" i="28"/>
  <c r="O7" i="28"/>
  <c r="W7" i="28"/>
  <c r="BT7" i="28"/>
  <c r="M7" i="28"/>
  <c r="U7" i="28"/>
  <c r="N7" i="28"/>
  <c r="V7" i="28"/>
  <c r="BQ7" i="28"/>
  <c r="P7" i="28"/>
  <c r="X7" i="28"/>
  <c r="CE7" i="28"/>
  <c r="CA7" i="28"/>
  <c r="BX7" i="28"/>
  <c r="BN7" i="28"/>
  <c r="BW7" i="28"/>
  <c r="BP7" i="28"/>
  <c r="BZ7" i="28"/>
  <c r="BR7" i="28"/>
  <c r="CD7" i="28"/>
  <c r="X2" i="20"/>
  <c r="I37" i="11" l="1"/>
  <c r="H37" i="11"/>
  <c r="E37" i="11"/>
  <c r="I20" i="11"/>
  <c r="G37" i="11"/>
  <c r="F37" i="11"/>
  <c r="D37" i="11"/>
  <c r="C37" i="11"/>
  <c r="J37" i="11"/>
  <c r="O20" i="32"/>
  <c r="N20" i="32"/>
  <c r="O18" i="32"/>
  <c r="N18" i="32"/>
  <c r="O21" i="32"/>
  <c r="N21" i="32"/>
  <c r="O16" i="32"/>
  <c r="N16" i="32"/>
  <c r="O15" i="32"/>
  <c r="N15" i="32"/>
  <c r="AD7" i="28"/>
  <c r="U7" i="31"/>
  <c r="L2" i="32"/>
  <c r="X2" i="29"/>
  <c r="F20" i="11"/>
  <c r="N8" i="32" l="1"/>
  <c r="O8" i="32"/>
  <c r="E19" i="11"/>
  <c r="AE44" i="25"/>
  <c r="AE43" i="25"/>
  <c r="P28" i="11" l="1"/>
  <c r="I28" i="11"/>
  <c r="K28" i="11"/>
  <c r="J28" i="11"/>
  <c r="M28" i="11"/>
  <c r="AE40" i="25" l="1"/>
  <c r="AE41" i="25"/>
  <c r="AE39" i="25" l="1"/>
  <c r="AE38" i="25"/>
  <c r="AE37" i="25"/>
  <c r="AE36" i="25"/>
  <c r="AE35" i="25"/>
  <c r="AE34" i="25"/>
  <c r="AE33" i="25"/>
  <c r="AE32" i="25"/>
  <c r="AE31" i="25"/>
  <c r="AE30" i="25"/>
  <c r="AE29" i="25"/>
  <c r="AE28" i="25"/>
  <c r="AE27" i="25"/>
  <c r="AE26" i="25"/>
  <c r="G28" i="11" l="1"/>
  <c r="F28" i="11"/>
  <c r="E28" i="11"/>
  <c r="D28" i="11"/>
  <c r="O28" i="11"/>
  <c r="N28" i="11"/>
  <c r="L28" i="11"/>
  <c r="I34" i="11"/>
  <c r="Q28" i="11"/>
  <c r="AE2" i="25"/>
  <c r="G18" i="11"/>
  <c r="G21" i="11" s="1"/>
  <c r="G22" i="11" s="1"/>
  <c r="J34" i="11"/>
  <c r="F40" i="11"/>
  <c r="G40" i="11"/>
  <c r="E34" i="11"/>
  <c r="C40" i="11"/>
  <c r="H40" i="11"/>
  <c r="F34" i="11"/>
  <c r="D40" i="11"/>
  <c r="C31" i="11"/>
  <c r="D34" i="11"/>
  <c r="G34" i="11"/>
  <c r="C34" i="11"/>
  <c r="D31" i="11"/>
  <c r="H34" i="11"/>
  <c r="E40" i="11"/>
  <c r="AC7" i="25" l="1"/>
  <c r="C28" i="11"/>
  <c r="H28" i="11"/>
  <c r="I18" i="11"/>
  <c r="I21" i="11" s="1"/>
  <c r="F18" i="11"/>
  <c r="F21" i="11" s="1"/>
  <c r="E18" i="11" l="1"/>
  <c r="E21" i="11" s="1"/>
  <c r="D22" i="11"/>
  <c r="G23" i="11" l="1"/>
  <c r="F24" i="11" l="1"/>
</calcChain>
</file>

<file path=xl/sharedStrings.xml><?xml version="1.0" encoding="utf-8"?>
<sst xmlns="http://schemas.openxmlformats.org/spreadsheetml/2006/main" count="692" uniqueCount="259">
  <si>
    <t>black</t>
  </si>
  <si>
    <t>white</t>
  </si>
  <si>
    <t>blue</t>
  </si>
  <si>
    <t>kg</t>
  </si>
  <si>
    <t>sum kg</t>
  </si>
  <si>
    <t>Sum Price without VAT</t>
  </si>
  <si>
    <t>EUR</t>
  </si>
  <si>
    <t>NEW</t>
  </si>
  <si>
    <t>red</t>
  </si>
  <si>
    <t>SUM</t>
  </si>
  <si>
    <t>ordered</t>
  </si>
  <si>
    <t>pink</t>
  </si>
  <si>
    <t>greenn</t>
  </si>
  <si>
    <t>purple</t>
  </si>
  <si>
    <t>sum set</t>
  </si>
  <si>
    <t>360LINE D.O.O.</t>
  </si>
  <si>
    <t>VAT: SI32177330</t>
  </si>
  <si>
    <t>DISCOUNT</t>
  </si>
  <si>
    <t>%</t>
  </si>
  <si>
    <t>SUM including vat</t>
  </si>
  <si>
    <t>yellow</t>
  </si>
  <si>
    <t>L</t>
  </si>
  <si>
    <t>WHITE</t>
  </si>
  <si>
    <t>Date:</t>
  </si>
  <si>
    <t>Name:</t>
  </si>
  <si>
    <t>Signature:</t>
  </si>
  <si>
    <t>BAČ 49A</t>
  </si>
  <si>
    <t xml:space="preserve">SI-6253 KNEŽAK </t>
  </si>
  <si>
    <t>Delivery address:</t>
  </si>
  <si>
    <t>SI56 3300 0001 0251 921</t>
  </si>
  <si>
    <t>SWIFT: SI56 3300 0001 0251 921</t>
  </si>
  <si>
    <t>Bic: HAABSI22</t>
  </si>
  <si>
    <t>Addiko Bank d.d.</t>
  </si>
  <si>
    <t>Address: Dunajska cesta 117, 1000 Ljubljana</t>
  </si>
  <si>
    <t>COMPANY NAME: 360LINE D.O.O.</t>
  </si>
  <si>
    <t>ADDRESS: Bač 49 A, 6253 Knežak, Slovenia (EU)</t>
  </si>
  <si>
    <t>CUSTOMER:</t>
  </si>
  <si>
    <t>SUM:</t>
  </si>
  <si>
    <t>Production quota pet set</t>
  </si>
  <si>
    <t xml:space="preserve">Ordered production quota </t>
  </si>
  <si>
    <t>sum kos</t>
  </si>
  <si>
    <t>sum kos norma</t>
  </si>
  <si>
    <t>norma</t>
  </si>
  <si>
    <t>SUM sets</t>
  </si>
  <si>
    <t xml:space="preserve">Sum pcs. by colour: </t>
  </si>
  <si>
    <t>XL</t>
  </si>
  <si>
    <t>2XL</t>
  </si>
  <si>
    <t>screws
50 mm</t>
  </si>
  <si>
    <t>screws
70 mm</t>
  </si>
  <si>
    <t>screws
longer mm</t>
  </si>
  <si>
    <t>M</t>
  </si>
  <si>
    <t>S</t>
  </si>
  <si>
    <t>sloper</t>
  </si>
  <si>
    <t>jug</t>
  </si>
  <si>
    <t>edge</t>
  </si>
  <si>
    <t>incut</t>
  </si>
  <si>
    <t>ID</t>
  </si>
  <si>
    <t>TYPE</t>
  </si>
  <si>
    <t>SIZE</t>
  </si>
  <si>
    <t>PCS. IN SET</t>
  </si>
  <si>
    <t>FIXING</t>
  </si>
  <si>
    <t>PRICE WITHOUT VAT</t>
  </si>
  <si>
    <t>SUM of pcs.</t>
  </si>
  <si>
    <t>50mm</t>
  </si>
  <si>
    <t>70mm</t>
  </si>
  <si>
    <t>30mm</t>
  </si>
  <si>
    <t>40mm</t>
  </si>
  <si>
    <t>120mm</t>
  </si>
  <si>
    <t>bolt 30</t>
  </si>
  <si>
    <t>bolt 40</t>
  </si>
  <si>
    <t>bolt 50</t>
  </si>
  <si>
    <t>bolt 70</t>
  </si>
  <si>
    <t>bolt 90</t>
  </si>
  <si>
    <t>01</t>
  </si>
  <si>
    <t>02</t>
  </si>
  <si>
    <t>03</t>
  </si>
  <si>
    <t>04</t>
  </si>
  <si>
    <t>05</t>
  </si>
  <si>
    <t>06</t>
  </si>
  <si>
    <t>09</t>
  </si>
  <si>
    <t>11</t>
  </si>
  <si>
    <t>12</t>
  </si>
  <si>
    <t>BROWN
RAL 8003</t>
  </si>
  <si>
    <t>MINT</t>
  </si>
  <si>
    <t>BROWN</t>
  </si>
  <si>
    <t xml:space="preserve"> </t>
  </si>
  <si>
    <t>14</t>
  </si>
  <si>
    <t>BLACK              RAL 9005</t>
  </si>
  <si>
    <t xml:space="preserve">RED                RAL 3000 </t>
  </si>
  <si>
    <t xml:space="preserve">YELLOW       RAL 1018 </t>
  </si>
  <si>
    <t>BLUE             RAL 5015</t>
  </si>
  <si>
    <t>PINK             RAL 4003</t>
  </si>
  <si>
    <r>
      <t xml:space="preserve">PURPLE   </t>
    </r>
    <r>
      <rPr>
        <sz val="11"/>
        <color theme="0"/>
        <rFont val="Calibri"/>
        <family val="2"/>
        <scheme val="minor"/>
      </rPr>
      <t>nS4050-R60B/M</t>
    </r>
  </si>
  <si>
    <t>MINT   
RAL 6027</t>
  </si>
  <si>
    <t>BANK DETAILS:</t>
  </si>
  <si>
    <r>
      <t xml:space="preserve">No. of pcs. by </t>
    </r>
    <r>
      <rPr>
        <b/>
        <sz val="12"/>
        <color theme="1"/>
        <rFont val="Calibri"/>
        <family val="2"/>
        <scheme val="minor"/>
      </rPr>
      <t>COLOR</t>
    </r>
  </si>
  <si>
    <r>
      <t xml:space="preserve">No. of pcs. by </t>
    </r>
    <r>
      <rPr>
        <b/>
        <sz val="12"/>
        <color theme="1"/>
        <rFont val="Calibri"/>
        <family val="2"/>
        <scheme val="minor"/>
      </rPr>
      <t>TEXTURE</t>
    </r>
  </si>
  <si>
    <t>all texture</t>
  </si>
  <si>
    <t>dual texture</t>
  </si>
  <si>
    <t>XS</t>
  </si>
  <si>
    <r>
      <t xml:space="preserve">No. of pcs. by 
</t>
    </r>
    <r>
      <rPr>
        <b/>
        <sz val="12"/>
        <color theme="1"/>
        <rFont val="Calibri"/>
        <family val="2"/>
        <scheme val="minor"/>
      </rPr>
      <t>TYPE</t>
    </r>
  </si>
  <si>
    <t>positive</t>
  </si>
  <si>
    <t>3XL</t>
  </si>
  <si>
    <t>various</t>
  </si>
  <si>
    <t>footholds</t>
  </si>
  <si>
    <t>micros</t>
  </si>
  <si>
    <t>ledge</t>
  </si>
  <si>
    <t>crimp</t>
  </si>
  <si>
    <t>dish</t>
  </si>
  <si>
    <t>pinch</t>
  </si>
  <si>
    <t>pocket</t>
  </si>
  <si>
    <t>insert</t>
  </si>
  <si>
    <t>feature</t>
  </si>
  <si>
    <t>scoop</t>
  </si>
  <si>
    <t>90mm</t>
  </si>
  <si>
    <r>
      <t>No. of</t>
    </r>
    <r>
      <rPr>
        <b/>
        <sz val="12"/>
        <color theme="1"/>
        <rFont val="Calibri"/>
        <family val="2"/>
        <scheme val="minor"/>
      </rPr>
      <t xml:space="preserve"> SCREWS</t>
    </r>
    <r>
      <rPr>
        <sz val="12"/>
        <color theme="1"/>
        <rFont val="Calibri"/>
        <family val="2"/>
        <scheme val="minor"/>
      </rPr>
      <t xml:space="preserve"> needed </t>
    </r>
  </si>
  <si>
    <r>
      <t>No. of</t>
    </r>
    <r>
      <rPr>
        <b/>
        <sz val="12"/>
        <color theme="1"/>
        <rFont val="Calibri"/>
        <family val="2"/>
        <scheme val="minor"/>
      </rPr>
      <t xml:space="preserve"> BOLTS</t>
    </r>
    <r>
      <rPr>
        <sz val="12"/>
        <color theme="1"/>
        <rFont val="Calibri"/>
        <family val="2"/>
        <scheme val="minor"/>
      </rPr>
      <t xml:space="preserve"> needed </t>
    </r>
  </si>
  <si>
    <t xml:space="preserve">SUM  </t>
  </si>
  <si>
    <t>SUM (price wtihout VAT)</t>
  </si>
  <si>
    <t>TEXTURE</t>
  </si>
  <si>
    <t>BRIGHT
GREEN          RAL 6018</t>
  </si>
  <si>
    <t>PE holds</t>
  </si>
  <si>
    <t>100mm</t>
  </si>
  <si>
    <t>bolt 100</t>
  </si>
  <si>
    <t>bolt 120</t>
  </si>
  <si>
    <t>bolt 140</t>
  </si>
  <si>
    <t>140mm</t>
  </si>
  <si>
    <t>G-4PE</t>
  </si>
  <si>
    <t>G-6PE</t>
  </si>
  <si>
    <t>G-7PE</t>
  </si>
  <si>
    <t>G-8PE</t>
  </si>
  <si>
    <t>G-9PE</t>
  </si>
  <si>
    <t>G-10PE</t>
  </si>
  <si>
    <t>G-11PE</t>
  </si>
  <si>
    <t>G-12PE</t>
  </si>
  <si>
    <t>G-13PE</t>
  </si>
  <si>
    <t>G-14PE</t>
  </si>
  <si>
    <t>G-15PE</t>
  </si>
  <si>
    <t>G-16PE</t>
  </si>
  <si>
    <t>G-17PE</t>
  </si>
  <si>
    <t>G-18PE</t>
  </si>
  <si>
    <t>G-19PE</t>
  </si>
  <si>
    <t>G-20PE</t>
  </si>
  <si>
    <t>G-21PE</t>
  </si>
  <si>
    <t>Customer:</t>
  </si>
  <si>
    <t>10cm CYLINDER symbol for sizing is representing PE material</t>
  </si>
  <si>
    <t>APRICOT
ORANGE 
RAL 1033</t>
  </si>
  <si>
    <t>DEEP ORANGE          
RAL 2011</t>
  </si>
  <si>
    <t>PURE 
GREEN
RAL 6037</t>
  </si>
  <si>
    <t>GREY  
RAL 7001</t>
  </si>
  <si>
    <t>DEEP ROSE 
RAL 4008</t>
  </si>
  <si>
    <t>15</t>
  </si>
  <si>
    <t>07</t>
  </si>
  <si>
    <t>08</t>
  </si>
  <si>
    <t>10</t>
  </si>
  <si>
    <t>13</t>
  </si>
  <si>
    <t>DCJ-PE</t>
  </si>
  <si>
    <t>Dual Tex.</t>
  </si>
  <si>
    <t>DCF-PE</t>
  </si>
  <si>
    <t>SUM production quota:</t>
  </si>
  <si>
    <t>JOY PE</t>
  </si>
  <si>
    <t>10cm CUBE symbol for sizing is representing PE material</t>
  </si>
  <si>
    <t>G-1-GRP</t>
  </si>
  <si>
    <t>G-2-GRP</t>
  </si>
  <si>
    <t>G-3-GRP</t>
  </si>
  <si>
    <t>G-4-GRP</t>
  </si>
  <si>
    <t>G-5-GRP</t>
  </si>
  <si>
    <t>G-6-GRP</t>
  </si>
  <si>
    <t>G-7-GRP</t>
  </si>
  <si>
    <t>G-8-GRP</t>
  </si>
  <si>
    <t>G-9-GRP</t>
  </si>
  <si>
    <t>JOY GRP</t>
  </si>
  <si>
    <t>DIMENSIONS</t>
  </si>
  <si>
    <t>41x23,5x9,5 cm</t>
  </si>
  <si>
    <t>48x34x16,5 cm</t>
  </si>
  <si>
    <t>60x39x12 cm</t>
  </si>
  <si>
    <t>61x32x16,5 cm</t>
  </si>
  <si>
    <t>54x27x26 cm</t>
  </si>
  <si>
    <t>screws</t>
  </si>
  <si>
    <t>SUM pcs.</t>
  </si>
  <si>
    <r>
      <t>No. of GRP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</si>
  <si>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longer</t>
  </si>
  <si>
    <t>TEX.</t>
  </si>
  <si>
    <t>all tex</t>
  </si>
  <si>
    <t>41x30x12 cm</t>
  </si>
  <si>
    <t>43x18x16 cm</t>
  </si>
  <si>
    <t>50,5x25x16 cm</t>
  </si>
  <si>
    <t>87x47x35 cm</t>
  </si>
  <si>
    <t>GRP macros</t>
  </si>
  <si>
    <t>x</t>
  </si>
  <si>
    <t>10cm BALL symbol for sizing is representing PU material</t>
  </si>
  <si>
    <t>DOWN CLIMBING JUG/FOOT PU</t>
  </si>
  <si>
    <t>JOY PU</t>
  </si>
  <si>
    <t>DCJ-PU</t>
  </si>
  <si>
    <t>DCF-PU</t>
  </si>
  <si>
    <t>G-1PU</t>
  </si>
  <si>
    <t>G-3PU</t>
  </si>
  <si>
    <t>G-4PU</t>
  </si>
  <si>
    <t>G-5PU</t>
  </si>
  <si>
    <t>G-6PU</t>
  </si>
  <si>
    <t>G-7PU</t>
  </si>
  <si>
    <t>G-9PU</t>
  </si>
  <si>
    <t>G-11PU</t>
  </si>
  <si>
    <t>G-13PU</t>
  </si>
  <si>
    <t>G-16PU</t>
  </si>
  <si>
    <t>G-18PU</t>
  </si>
  <si>
    <t>G-19PU</t>
  </si>
  <si>
    <t>G-21PU</t>
  </si>
  <si>
    <t>PU holds</t>
  </si>
  <si>
    <r>
      <t xml:space="preserve">No. of </t>
    </r>
    <r>
      <rPr>
        <b/>
        <sz val="11"/>
        <color theme="1"/>
        <rFont val="Calibri"/>
        <family val="2"/>
        <scheme val="minor"/>
      </rPr>
      <t>PE and PU</t>
    </r>
    <r>
      <rPr>
        <sz val="11"/>
        <color theme="1"/>
        <rFont val="Calibri"/>
        <family val="2"/>
        <scheme val="minor"/>
      </rPr>
      <t xml:space="preserve"> pcs. by 
</t>
    </r>
    <r>
      <rPr>
        <b/>
        <sz val="11"/>
        <color theme="1"/>
        <rFont val="Calibri"/>
        <family val="2"/>
        <scheme val="minor"/>
      </rPr>
      <t>SIZE</t>
    </r>
  </si>
  <si>
    <t>G-27PE</t>
  </si>
  <si>
    <t>G-28PE</t>
  </si>
  <si>
    <t>G-29PE</t>
  </si>
  <si>
    <t>G-32PE</t>
  </si>
  <si>
    <t>G-33PE</t>
  </si>
  <si>
    <t>G-34PE</t>
  </si>
  <si>
    <t>G-35PE</t>
  </si>
  <si>
    <t>G-36PE</t>
  </si>
  <si>
    <t>G-37PE</t>
  </si>
  <si>
    <t>G-38PE</t>
  </si>
  <si>
    <t>G-39PE</t>
  </si>
  <si>
    <t>G-40PE</t>
  </si>
  <si>
    <t>G-41PE</t>
  </si>
  <si>
    <t>mini jug</t>
  </si>
  <si>
    <t>double mini jug</t>
  </si>
  <si>
    <t>big jug</t>
  </si>
  <si>
    <t>big double jug</t>
  </si>
  <si>
    <t>massive jug</t>
  </si>
  <si>
    <t>double jug</t>
  </si>
  <si>
    <t>m</t>
  </si>
  <si>
    <t>l</t>
  </si>
  <si>
    <t>xl</t>
  </si>
  <si>
    <t>2xl</t>
  </si>
  <si>
    <t>bolt-on</t>
  </si>
  <si>
    <t xml:space="preserve">  please note: 
PRICE FOR FLUORESCENT COLORS IS 10% HIGHER</t>
  </si>
  <si>
    <t>new</t>
  </si>
  <si>
    <t>FLUORO PINK</t>
  </si>
  <si>
    <t>FLUORO ORANGE</t>
  </si>
  <si>
    <t>FLUORO YELLOW</t>
  </si>
  <si>
    <t>FLUORO GREEN</t>
  </si>
  <si>
    <t>SUM fix.points</t>
  </si>
  <si>
    <t>19</t>
  </si>
  <si>
    <t>34</t>
  </si>
  <si>
    <t>36</t>
  </si>
  <si>
    <t>35</t>
  </si>
  <si>
    <t>ORDER COMPLETED</t>
  </si>
  <si>
    <t>order list: jul. 2026</t>
  </si>
  <si>
    <t>order no.:</t>
  </si>
  <si>
    <t>pcs./set</t>
  </si>
  <si>
    <t>sum</t>
  </si>
  <si>
    <t>GOOD HOLDS - GRP</t>
  </si>
  <si>
    <t xml:space="preserve">GOOD HOLDS - PE </t>
  </si>
  <si>
    <t>sets SUM</t>
  </si>
  <si>
    <t>ORDER NO.:</t>
  </si>
  <si>
    <t>PCS/set</t>
  </si>
  <si>
    <t xml:space="preserve">SUM </t>
  </si>
  <si>
    <t>PCS/SET</t>
  </si>
  <si>
    <t xml:space="preserve">GOOD HOLDS - PU </t>
  </si>
  <si>
    <t>Made in Slovenia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</si>
</sst>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_-* #,##0.00\ [$€-424]_-;\-* #,##0.00\ [$€-424]_-;_-* &quot;-&quot;??\ [$€-424]_-;_-@_-"/>
    <numFmt numFmtId="167" formatCode="0.0"/>
    <numFmt numFmtId="168" formatCode="#,##0.00\ &quot;€&quot;"/>
    <numFmt numFmtId="169" formatCode="_-[$€-2]\ * #,##0.00_-;\-[$€-2]\ * #,##0.00_-;_-[$€-2]\ * &quot;-&quot;??_-;_-@_-"/>
  </numFmts>
  <fonts count="6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 Techni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 Techni"/>
      <charset val="238"/>
    </font>
    <font>
      <sz val="12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339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CB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4531"/>
        <bgColor indexed="64"/>
      </patternFill>
    </fill>
    <fill>
      <patternFill patternType="solid">
        <fgColor rgb="FFF6E726"/>
        <bgColor indexed="64"/>
      </patternFill>
    </fill>
    <fill>
      <patternFill patternType="solid">
        <fgColor rgb="FF0887DE"/>
        <bgColor indexed="64"/>
      </patternFill>
    </fill>
    <fill>
      <patternFill patternType="solid">
        <fgColor rgb="FF57BC2E"/>
        <bgColor indexed="64"/>
      </patternFill>
    </fill>
    <fill>
      <patternFill patternType="solid">
        <fgColor rgb="FFFF61B4"/>
        <bgColor indexed="64"/>
      </patternFill>
    </fill>
    <fill>
      <patternFill patternType="solid">
        <fgColor rgb="FF825A3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99A1C"/>
        <bgColor indexed="64"/>
      </patternFill>
    </fill>
    <fill>
      <patternFill patternType="solid">
        <fgColor rgb="FFE26E0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21A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BB4"/>
        <bgColor indexed="64"/>
      </patternFill>
    </fill>
    <fill>
      <patternFill patternType="solid">
        <fgColor rgb="FF70308C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E4FF00"/>
        <bgColor indexed="64"/>
      </patternFill>
    </fill>
    <fill>
      <patternFill patternType="solid">
        <fgColor rgb="FFFF00F5"/>
        <bgColor indexed="64"/>
      </patternFill>
    </fill>
    <fill>
      <patternFill patternType="solid">
        <fgColor rgb="FFFF8E00"/>
        <bgColor indexed="64"/>
      </patternFill>
    </fill>
    <fill>
      <patternFill patternType="solid">
        <fgColor rgb="FFC5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502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5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166" fontId="4" fillId="0" borderId="0"/>
    <xf numFmtId="0" fontId="4" fillId="0" borderId="0"/>
  </cellStyleXfs>
  <cellXfs count="571">
    <xf numFmtId="0" fontId="0" fillId="0" borderId="0" xfId="0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textRotation="180"/>
    </xf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5" borderId="0" xfId="0" applyFont="1" applyFill="1"/>
    <xf numFmtId="0" fontId="14" fillId="6" borderId="0" xfId="0" applyFont="1" applyFill="1"/>
    <xf numFmtId="0" fontId="15" fillId="4" borderId="0" xfId="0" applyFont="1" applyFill="1"/>
    <xf numFmtId="0" fontId="15" fillId="3" borderId="0" xfId="0" applyFont="1" applyFill="1"/>
    <xf numFmtId="0" fontId="15" fillId="11" borderId="0" xfId="0" applyFont="1" applyFill="1"/>
    <xf numFmtId="0" fontId="15" fillId="7" borderId="0" xfId="0" applyFont="1" applyFill="1"/>
    <xf numFmtId="0" fontId="15" fillId="9" borderId="0" xfId="0" applyFont="1" applyFill="1"/>
    <xf numFmtId="0" fontId="15" fillId="8" borderId="0" xfId="0" applyFont="1" applyFill="1"/>
    <xf numFmtId="0" fontId="15" fillId="10" borderId="0" xfId="0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9" fontId="0" fillId="0" borderId="0" xfId="494" applyFont="1" applyProtection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23" fillId="0" borderId="3" xfId="0" applyFont="1" applyBorder="1"/>
    <xf numFmtId="0" fontId="4" fillId="0" borderId="6" xfId="0" applyFont="1" applyBorder="1"/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7" fillId="4" borderId="0" xfId="0" applyFont="1" applyFill="1" applyAlignment="1">
      <alignment horizontal="center" vertical="center"/>
    </xf>
    <xf numFmtId="1" fontId="0" fillId="0" borderId="0" xfId="500" applyNumberFormat="1" applyFont="1" applyAlignment="1">
      <alignment horizontal="center" vertical="center"/>
    </xf>
    <xf numFmtId="0" fontId="0" fillId="0" borderId="0" xfId="50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500" applyNumberFormat="1" applyFont="1" applyAlignment="1">
      <alignment horizontal="center" vertical="center" wrapText="1"/>
    </xf>
    <xf numFmtId="1" fontId="4" fillId="0" borderId="0" xfId="500" applyNumberFormat="1" applyAlignment="1">
      <alignment horizontal="center" vertical="center"/>
    </xf>
    <xf numFmtId="1" fontId="26" fillId="0" borderId="0" xfId="500" applyNumberFormat="1" applyFont="1" applyAlignment="1">
      <alignment horizontal="left" vertical="center"/>
    </xf>
    <xf numFmtId="1" fontId="19" fillId="0" borderId="0" xfId="500" applyNumberFormat="1" applyFont="1" applyAlignment="1">
      <alignment horizontal="center" vertical="center"/>
    </xf>
    <xf numFmtId="1" fontId="26" fillId="0" borderId="0" xfId="500" applyNumberFormat="1" applyFont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textRotation="180"/>
    </xf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21" fillId="0" borderId="0" xfId="500" applyNumberFormat="1" applyFont="1" applyAlignment="1">
      <alignment horizontal="center" vertical="center"/>
    </xf>
    <xf numFmtId="167" fontId="20" fillId="0" borderId="0" xfId="500" applyNumberFormat="1" applyFont="1" applyAlignment="1">
      <alignment horizontal="center" vertical="center"/>
    </xf>
    <xf numFmtId="165" fontId="11" fillId="0" borderId="0" xfId="500" applyNumberFormat="1" applyFont="1" applyAlignment="1">
      <alignment horizontal="center" vertical="center"/>
    </xf>
    <xf numFmtId="0" fontId="12" fillId="17" borderId="0" xfId="0" applyFont="1" applyFill="1"/>
    <xf numFmtId="0" fontId="0" fillId="17" borderId="0" xfId="0" applyFill="1" applyAlignment="1">
      <alignment horizontal="center" vertical="center"/>
    </xf>
    <xf numFmtId="0" fontId="37" fillId="0" borderId="0" xfId="0" applyFont="1" applyAlignment="1">
      <alignment horizontal="center" vertical="center" textRotation="180"/>
    </xf>
    <xf numFmtId="0" fontId="30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0" fillId="0" borderId="0" xfId="0" applyAlignment="1">
      <alignment textRotation="180"/>
    </xf>
    <xf numFmtId="0" fontId="0" fillId="17" borderId="0" xfId="0" applyFill="1"/>
    <xf numFmtId="0" fontId="0" fillId="5" borderId="0" xfId="0" applyFill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0" fillId="14" borderId="6" xfId="0" applyFill="1" applyBorder="1" applyAlignment="1">
      <alignment horizontal="center" vertical="center" wrapText="1"/>
    </xf>
    <xf numFmtId="0" fontId="0" fillId="15" borderId="12" xfId="0" applyFill="1" applyBorder="1" applyAlignment="1">
      <alignment horizontal="center" vertical="center"/>
    </xf>
    <xf numFmtId="0" fontId="0" fillId="15" borderId="14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30" fillId="0" borderId="0" xfId="0" applyNumberFormat="1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/>
    <xf numFmtId="0" fontId="4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textRotation="180"/>
    </xf>
    <xf numFmtId="0" fontId="22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4" borderId="0" xfId="0" applyFont="1" applyFill="1" applyAlignment="1">
      <alignment horizontal="center" vertical="center" textRotation="90" wrapText="1"/>
    </xf>
    <xf numFmtId="0" fontId="28" fillId="4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6" fillId="0" borderId="0" xfId="0" applyFont="1"/>
    <xf numFmtId="0" fontId="15" fillId="14" borderId="0" xfId="0" applyFont="1" applyFill="1"/>
    <xf numFmtId="0" fontId="36" fillId="4" borderId="0" xfId="0" applyFont="1" applyFill="1" applyAlignment="1">
      <alignment vertical="center"/>
    </xf>
    <xf numFmtId="0" fontId="4" fillId="0" borderId="3" xfId="0" applyFont="1" applyBorder="1"/>
    <xf numFmtId="1" fontId="0" fillId="0" borderId="0" xfId="500" applyNumberFormat="1" applyFont="1" applyAlignment="1">
      <alignment vertical="center"/>
    </xf>
    <xf numFmtId="0" fontId="34" fillId="4" borderId="0" xfId="0" applyFont="1" applyFill="1" applyAlignment="1">
      <alignment horizontal="right" vertical="center"/>
    </xf>
    <xf numFmtId="0" fontId="15" fillId="4" borderId="17" xfId="0" quotePrefix="1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horizontal="center" vertical="center" textRotation="90"/>
    </xf>
    <xf numFmtId="0" fontId="15" fillId="15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5" fillId="17" borderId="13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 textRotation="90"/>
    </xf>
    <xf numFmtId="0" fontId="25" fillId="15" borderId="0" xfId="0" applyFont="1" applyFill="1" applyAlignment="1">
      <alignment horizontal="center" vertical="center" textRotation="180"/>
    </xf>
    <xf numFmtId="0" fontId="15" fillId="15" borderId="0" xfId="0" applyFont="1" applyFill="1" applyAlignment="1">
      <alignment horizontal="center" vertical="center"/>
    </xf>
    <xf numFmtId="0" fontId="25" fillId="4" borderId="9" xfId="0" applyFont="1" applyFill="1" applyBorder="1" applyAlignment="1">
      <alignment horizontal="center" vertical="center" textRotation="90"/>
    </xf>
    <xf numFmtId="0" fontId="40" fillId="0" borderId="0" xfId="0" applyFont="1" applyAlignment="1">
      <alignment horizontal="center" vertical="center"/>
    </xf>
    <xf numFmtId="0" fontId="35" fillId="4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180"/>
    </xf>
    <xf numFmtId="0" fontId="0" fillId="0" borderId="6" xfId="0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textRotation="90" wrapText="1"/>
    </xf>
    <xf numFmtId="0" fontId="0" fillId="5" borderId="6" xfId="0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29" fillId="16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0" borderId="3" xfId="0" applyFill="1" applyBorder="1" applyAlignment="1">
      <alignment horizontal="center" vertical="center" wrapText="1"/>
    </xf>
    <xf numFmtId="0" fontId="0" fillId="21" borderId="3" xfId="0" applyFill="1" applyBorder="1" applyAlignment="1">
      <alignment horizontal="center" vertical="center" wrapText="1"/>
    </xf>
    <xf numFmtId="0" fontId="14" fillId="22" borderId="3" xfId="0" applyFont="1" applyFill="1" applyBorder="1" applyAlignment="1">
      <alignment horizontal="center" vertical="center" wrapText="1"/>
    </xf>
    <xf numFmtId="0" fontId="0" fillId="23" borderId="3" xfId="0" applyFill="1" applyBorder="1" applyAlignment="1">
      <alignment horizontal="center" vertical="center" wrapText="1"/>
    </xf>
    <xf numFmtId="0" fontId="15" fillId="24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14" fillId="25" borderId="16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/>
    </xf>
    <xf numFmtId="0" fontId="15" fillId="15" borderId="0" xfId="0" applyFont="1" applyFill="1" applyAlignment="1">
      <alignment horizontal="center" vertical="center" wrapText="1"/>
    </xf>
    <xf numFmtId="168" fontId="36" fillId="4" borderId="0" xfId="0" applyNumberFormat="1" applyFont="1" applyFill="1" applyAlignment="1">
      <alignment horizontal="center" vertical="center" wrapText="1" shrinkToFit="1"/>
    </xf>
    <xf numFmtId="168" fontId="36" fillId="15" borderId="0" xfId="0" applyNumberFormat="1" applyFont="1" applyFill="1" applyAlignment="1">
      <alignment horizontal="center" vertical="center" wrapText="1" shrinkToFit="1"/>
    </xf>
    <xf numFmtId="0" fontId="9" fillId="0" borderId="0" xfId="0" applyFont="1" applyAlignment="1">
      <alignment horizontal="right" wrapText="1"/>
    </xf>
    <xf numFmtId="0" fontId="9" fillId="15" borderId="2" xfId="0" applyFont="1" applyFill="1" applyBorder="1" applyAlignment="1">
      <alignment horizontal="center" vertical="center"/>
    </xf>
    <xf numFmtId="0" fontId="3" fillId="15" borderId="2" xfId="0" applyFont="1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0" fillId="23" borderId="6" xfId="0" applyFill="1" applyBorder="1" applyAlignment="1">
      <alignment horizontal="center" vertical="center" wrapText="1"/>
    </xf>
    <xf numFmtId="0" fontId="15" fillId="24" borderId="6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4" fillId="22" borderId="6" xfId="0" applyFont="1" applyFill="1" applyBorder="1" applyAlignment="1">
      <alignment horizontal="center" vertical="center" wrapText="1"/>
    </xf>
    <xf numFmtId="1" fontId="0" fillId="18" borderId="2" xfId="494" applyNumberFormat="1" applyFont="1" applyFill="1" applyBorder="1" applyProtection="1">
      <protection locked="0"/>
    </xf>
    <xf numFmtId="0" fontId="9" fillId="18" borderId="15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0" xfId="0" applyFont="1"/>
    <xf numFmtId="0" fontId="0" fillId="0" borderId="9" xfId="0" applyBorder="1" applyAlignment="1">
      <alignment horizontal="center" vertical="center"/>
    </xf>
    <xf numFmtId="0" fontId="9" fillId="19" borderId="0" xfId="0" applyFont="1" applyFill="1" applyAlignment="1">
      <alignment horizontal="center" vertical="center"/>
    </xf>
    <xf numFmtId="0" fontId="40" fillId="19" borderId="0" xfId="0" applyFont="1" applyFill="1" applyAlignment="1">
      <alignment horizontal="center" vertical="center"/>
    </xf>
    <xf numFmtId="0" fontId="29" fillId="2" borderId="15" xfId="0" applyFont="1" applyFill="1" applyBorder="1" applyAlignment="1">
      <alignment horizontal="center" vertical="center" wrapText="1"/>
    </xf>
    <xf numFmtId="0" fontId="0" fillId="20" borderId="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2" fillId="0" borderId="0" xfId="0" applyFont="1"/>
    <xf numFmtId="0" fontId="9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9" fillId="18" borderId="6" xfId="0" applyFont="1" applyFill="1" applyBorder="1" applyAlignment="1">
      <alignment horizontal="right" vertical="center"/>
    </xf>
    <xf numFmtId="0" fontId="0" fillId="17" borderId="6" xfId="0" applyFill="1" applyBorder="1" applyAlignment="1">
      <alignment horizontal="center" vertical="center"/>
    </xf>
    <xf numFmtId="0" fontId="0" fillId="26" borderId="0" xfId="0" applyFill="1"/>
    <xf numFmtId="0" fontId="12" fillId="26" borderId="0" xfId="0" applyFont="1" applyFill="1"/>
    <xf numFmtId="0" fontId="37" fillId="26" borderId="0" xfId="0" applyFont="1" applyFill="1" applyAlignment="1">
      <alignment horizontal="center" vertical="center"/>
    </xf>
    <xf numFmtId="0" fontId="0" fillId="26" borderId="6" xfId="0" applyFill="1" applyBorder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15" fillId="26" borderId="13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textRotation="180"/>
    </xf>
    <xf numFmtId="0" fontId="0" fillId="4" borderId="10" xfId="0" applyFill="1" applyBorder="1" applyAlignment="1">
      <alignment horizontal="center" vertical="center"/>
    </xf>
    <xf numFmtId="0" fontId="15" fillId="4" borderId="8" xfId="0" applyFont="1" applyFill="1" applyBorder="1" applyAlignment="1">
      <alignment vertical="center"/>
    </xf>
    <xf numFmtId="44" fontId="9" fillId="18" borderId="6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right" vertical="center"/>
    </xf>
    <xf numFmtId="0" fontId="14" fillId="4" borderId="0" xfId="0" applyFont="1" applyFill="1" applyAlignment="1">
      <alignment horizontal="center" vertical="center"/>
    </xf>
    <xf numFmtId="44" fontId="9" fillId="4" borderId="8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textRotation="180"/>
    </xf>
    <xf numFmtId="0" fontId="0" fillId="0" borderId="10" xfId="0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 textRotation="180"/>
    </xf>
    <xf numFmtId="0" fontId="0" fillId="4" borderId="11" xfId="0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 textRotation="18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/>
    </xf>
    <xf numFmtId="168" fontId="36" fillId="4" borderId="13" xfId="0" applyNumberFormat="1" applyFont="1" applyFill="1" applyBorder="1" applyAlignment="1">
      <alignment horizontal="center" vertical="center" wrapText="1" shrinkToFit="1"/>
    </xf>
    <xf numFmtId="0" fontId="16" fillId="4" borderId="7" xfId="0" applyFont="1" applyFill="1" applyBorder="1" applyAlignment="1" applyProtection="1">
      <alignment horizontal="center" vertical="center" wrapText="1" shrinkToFit="1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165" fontId="11" fillId="0" borderId="0" xfId="500" applyNumberFormat="1" applyFont="1" applyAlignment="1">
      <alignment horizontal="left" vertical="center"/>
    </xf>
    <xf numFmtId="0" fontId="15" fillId="27" borderId="13" xfId="0" applyFont="1" applyFill="1" applyBorder="1" applyAlignment="1">
      <alignment horizontal="center" vertical="center" wrapText="1"/>
    </xf>
    <xf numFmtId="0" fontId="15" fillId="28" borderId="6" xfId="0" applyFont="1" applyFill="1" applyBorder="1" applyAlignment="1">
      <alignment horizontal="center" vertical="center" wrapText="1"/>
    </xf>
    <xf numFmtId="0" fontId="15" fillId="29" borderId="6" xfId="0" applyFont="1" applyFill="1" applyBorder="1" applyAlignment="1">
      <alignment horizontal="center" vertical="center"/>
    </xf>
    <xf numFmtId="0" fontId="15" fillId="30" borderId="6" xfId="0" applyFont="1" applyFill="1" applyBorder="1" applyAlignment="1">
      <alignment horizontal="center" vertical="center" wrapText="1"/>
    </xf>
    <xf numFmtId="0" fontId="14" fillId="31" borderId="6" xfId="0" applyFont="1" applyFill="1" applyBorder="1" applyAlignment="1">
      <alignment horizontal="center" vertical="center" wrapText="1"/>
    </xf>
    <xf numFmtId="0" fontId="14" fillId="27" borderId="13" xfId="0" applyFont="1" applyFill="1" applyBorder="1" applyAlignment="1">
      <alignment horizontal="center" vertical="center" wrapText="1"/>
    </xf>
    <xf numFmtId="0" fontId="15" fillId="28" borderId="13" xfId="0" applyFont="1" applyFill="1" applyBorder="1" applyAlignment="1">
      <alignment horizontal="center" vertical="center" wrapText="1"/>
    </xf>
    <xf numFmtId="0" fontId="15" fillId="29" borderId="13" xfId="0" applyFont="1" applyFill="1" applyBorder="1" applyAlignment="1">
      <alignment horizontal="center" vertical="center" wrapText="1"/>
    </xf>
    <xf numFmtId="0" fontId="15" fillId="30" borderId="13" xfId="0" applyFont="1" applyFill="1" applyBorder="1" applyAlignment="1">
      <alignment horizontal="center" vertical="center" wrapText="1"/>
    </xf>
    <xf numFmtId="0" fontId="14" fillId="31" borderId="13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left" vertical="center"/>
    </xf>
    <xf numFmtId="0" fontId="46" fillId="0" borderId="0" xfId="0" applyFont="1" applyAlignment="1">
      <alignment horizontal="center"/>
    </xf>
    <xf numFmtId="0" fontId="35" fillId="4" borderId="0" xfId="0" applyFont="1" applyFill="1" applyAlignment="1">
      <alignment horizontal="center" vertical="center" wrapText="1"/>
    </xf>
    <xf numFmtId="0" fontId="15" fillId="4" borderId="0" xfId="0" quotePrefix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textRotation="90"/>
    </xf>
    <xf numFmtId="0" fontId="0" fillId="4" borderId="0" xfId="0" quotePrefix="1" applyFill="1" applyAlignment="1">
      <alignment horizontal="center" vertical="center" wrapText="1"/>
    </xf>
    <xf numFmtId="0" fontId="0" fillId="0" borderId="13" xfId="0" applyBorder="1"/>
    <xf numFmtId="0" fontId="2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8" fontId="16" fillId="0" borderId="13" xfId="0" applyNumberFormat="1" applyFont="1" applyBorder="1" applyAlignment="1">
      <alignment horizontal="center" vertical="center"/>
    </xf>
    <xf numFmtId="169" fontId="0" fillId="0" borderId="13" xfId="0" applyNumberFormat="1" applyBorder="1" applyAlignment="1">
      <alignment horizontal="center" vertical="center"/>
    </xf>
    <xf numFmtId="169" fontId="15" fillId="4" borderId="14" xfId="0" applyNumberFormat="1" applyFont="1" applyFill="1" applyBorder="1" applyAlignment="1">
      <alignment horizontal="center" vertical="center"/>
    </xf>
    <xf numFmtId="0" fontId="22" fillId="15" borderId="3" xfId="0" applyFont="1" applyFill="1" applyBorder="1" applyAlignment="1">
      <alignment horizontal="center" vertical="center"/>
    </xf>
    <xf numFmtId="0" fontId="48" fillId="15" borderId="3" xfId="0" applyFont="1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 wrapText="1"/>
    </xf>
    <xf numFmtId="168" fontId="16" fillId="15" borderId="3" xfId="0" applyNumberFormat="1" applyFont="1" applyFill="1" applyBorder="1" applyAlignment="1">
      <alignment horizontal="center" vertical="center"/>
    </xf>
    <xf numFmtId="169" fontId="0" fillId="15" borderId="3" xfId="0" applyNumberFormat="1" applyFill="1" applyBorder="1" applyAlignment="1">
      <alignment horizontal="center" vertical="center"/>
    </xf>
    <xf numFmtId="169" fontId="15" fillId="15" borderId="11" xfId="0" applyNumberFormat="1" applyFont="1" applyFill="1" applyBorder="1" applyAlignment="1">
      <alignment horizontal="center" vertical="center"/>
    </xf>
    <xf numFmtId="0" fontId="49" fillId="4" borderId="13" xfId="0" applyFont="1" applyFill="1" applyBorder="1" applyAlignment="1">
      <alignment horizontal="center" vertical="center" textRotation="9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168" fontId="0" fillId="4" borderId="12" xfId="0" applyNumberFormat="1" applyFill="1" applyBorder="1" applyAlignment="1">
      <alignment horizontal="center" vertical="center"/>
    </xf>
    <xf numFmtId="168" fontId="0" fillId="4" borderId="0" xfId="0" applyNumberFormat="1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50" fillId="0" borderId="0" xfId="493" applyNumberFormat="1" applyFont="1" applyBorder="1" applyAlignment="1" applyProtection="1">
      <alignment horizontal="center" vertical="center"/>
    </xf>
    <xf numFmtId="0" fontId="50" fillId="0" borderId="13" xfId="0" applyFont="1" applyBorder="1" applyAlignment="1">
      <alignment horizontal="center" vertical="center"/>
    </xf>
    <xf numFmtId="44" fontId="50" fillId="0" borderId="0" xfId="493" applyFont="1" applyBorder="1" applyAlignment="1" applyProtection="1">
      <alignment horizontal="center" vertical="center"/>
    </xf>
    <xf numFmtId="0" fontId="9" fillId="0" borderId="2" xfId="500" applyNumberFormat="1" applyFont="1" applyBorder="1" applyAlignment="1">
      <alignment horizontal="center" vertical="center" wrapText="1"/>
    </xf>
    <xf numFmtId="0" fontId="32" fillId="0" borderId="2" xfId="500" applyNumberFormat="1" applyFont="1" applyBorder="1" applyAlignment="1">
      <alignment horizontal="center" vertical="center" wrapText="1"/>
    </xf>
    <xf numFmtId="168" fontId="36" fillId="4" borderId="3" xfId="0" applyNumberFormat="1" applyFont="1" applyFill="1" applyBorder="1" applyAlignment="1">
      <alignment horizontal="center" vertical="center" wrapText="1" shrinkToFit="1"/>
    </xf>
    <xf numFmtId="0" fontId="16" fillId="4" borderId="12" xfId="0" applyFont="1" applyFill="1" applyBorder="1" applyAlignment="1" applyProtection="1">
      <alignment horizontal="center" vertical="center" wrapText="1" shrinkToFit="1"/>
      <protection locked="0"/>
    </xf>
    <xf numFmtId="0" fontId="16" fillId="15" borderId="8" xfId="0" applyFont="1" applyFill="1" applyBorder="1" applyAlignment="1" applyProtection="1">
      <alignment horizontal="center" vertical="center" wrapText="1" shrinkToFit="1"/>
      <protection locked="0"/>
    </xf>
    <xf numFmtId="0" fontId="0" fillId="15" borderId="10" xfId="0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 wrapText="1" shrinkToFi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15" borderId="8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6" fillId="15" borderId="8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0" fillId="15" borderId="8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15" borderId="1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16" fillId="15" borderId="17" xfId="0" applyFont="1" applyFill="1" applyBorder="1" applyAlignment="1" applyProtection="1">
      <alignment horizontal="center" vertical="center" wrapText="1" shrinkToFit="1"/>
      <protection locked="0"/>
    </xf>
    <xf numFmtId="0" fontId="13" fillId="15" borderId="17" xfId="0" applyFont="1" applyFill="1" applyBorder="1" applyAlignment="1" applyProtection="1">
      <alignment horizontal="center" vertical="center"/>
      <protection locked="0"/>
    </xf>
    <xf numFmtId="0" fontId="16" fillId="15" borderId="17" xfId="0" applyFont="1" applyFill="1" applyBorder="1" applyAlignment="1" applyProtection="1">
      <alignment horizontal="center" vertical="center"/>
      <protection locked="0"/>
    </xf>
    <xf numFmtId="0" fontId="0" fillId="15" borderId="17" xfId="0" applyFill="1" applyBorder="1" applyAlignment="1" applyProtection="1">
      <alignment horizontal="center" vertical="center"/>
      <protection locked="0"/>
    </xf>
    <xf numFmtId="1" fontId="27" fillId="0" borderId="17" xfId="500" applyNumberFormat="1" applyFont="1" applyBorder="1" applyAlignment="1">
      <alignment horizontal="center" vertical="center"/>
    </xf>
    <xf numFmtId="0" fontId="0" fillId="0" borderId="17" xfId="500" applyNumberFormat="1" applyFont="1" applyBorder="1" applyAlignment="1">
      <alignment horizontal="center" vertical="center"/>
    </xf>
    <xf numFmtId="2" fontId="0" fillId="0" borderId="17" xfId="500" applyNumberFormat="1" applyFont="1" applyBorder="1" applyAlignment="1">
      <alignment horizontal="center" vertical="center"/>
    </xf>
    <xf numFmtId="1" fontId="33" fillId="0" borderId="19" xfId="500" applyNumberFormat="1" applyFont="1" applyBorder="1" applyAlignment="1">
      <alignment horizontal="center" vertical="center"/>
    </xf>
    <xf numFmtId="1" fontId="31" fillId="0" borderId="19" xfId="500" applyNumberFormat="1" applyFont="1" applyBorder="1" applyAlignment="1">
      <alignment horizontal="center" vertical="center"/>
    </xf>
    <xf numFmtId="0" fontId="19" fillId="0" borderId="17" xfId="500" applyNumberFormat="1" applyFont="1" applyBorder="1" applyAlignment="1">
      <alignment horizontal="center" vertical="center" wrapText="1"/>
    </xf>
    <xf numFmtId="1" fontId="27" fillId="0" borderId="19" xfId="500" applyNumberFormat="1" applyFont="1" applyBorder="1" applyAlignment="1">
      <alignment horizontal="center" vertical="center"/>
    </xf>
    <xf numFmtId="168" fontId="0" fillId="15" borderId="8" xfId="0" applyNumberFormat="1" applyFill="1" applyBorder="1" applyAlignment="1">
      <alignment horizontal="center" vertical="center"/>
    </xf>
    <xf numFmtId="168" fontId="0" fillId="15" borderId="0" xfId="0" applyNumberFormat="1" applyFill="1" applyAlignment="1">
      <alignment horizontal="center" vertical="center"/>
    </xf>
    <xf numFmtId="168" fontId="0" fillId="4" borderId="3" xfId="0" applyNumberFormat="1" applyFill="1" applyBorder="1" applyAlignment="1">
      <alignment horizontal="center" vertical="center"/>
    </xf>
    <xf numFmtId="168" fontId="0" fillId="15" borderId="9" xfId="0" applyNumberFormat="1" applyFill="1" applyBorder="1" applyAlignment="1">
      <alignment horizontal="center" vertical="center"/>
    </xf>
    <xf numFmtId="168" fontId="0" fillId="4" borderId="8" xfId="0" applyNumberFormat="1" applyFill="1" applyBorder="1" applyAlignment="1">
      <alignment horizontal="center" vertical="center"/>
    </xf>
    <xf numFmtId="168" fontId="0" fillId="4" borderId="9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12" borderId="0" xfId="0" applyFill="1"/>
    <xf numFmtId="0" fontId="12" fillId="12" borderId="0" xfId="0" applyFont="1" applyFill="1"/>
    <xf numFmtId="0" fontId="37" fillId="12" borderId="0" xfId="0" applyFont="1" applyFill="1" applyAlignment="1">
      <alignment horizontal="center" vertical="center"/>
    </xf>
    <xf numFmtId="0" fontId="0" fillId="12" borderId="6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 wrapText="1"/>
    </xf>
    <xf numFmtId="0" fontId="0" fillId="32" borderId="0" xfId="0" applyFill="1"/>
    <xf numFmtId="0" fontId="12" fillId="32" borderId="0" xfId="0" applyFont="1" applyFill="1"/>
    <xf numFmtId="0" fontId="37" fillId="32" borderId="0" xfId="0" applyFont="1" applyFill="1" applyAlignment="1">
      <alignment horizontal="center" vertical="center"/>
    </xf>
    <xf numFmtId="0" fontId="0" fillId="32" borderId="6" xfId="0" applyFill="1" applyBorder="1" applyAlignment="1">
      <alignment horizontal="center" vertical="center" wrapText="1"/>
    </xf>
    <xf numFmtId="0" fontId="0" fillId="32" borderId="0" xfId="0" applyFill="1" applyAlignment="1">
      <alignment horizontal="center" vertical="center" wrapText="1"/>
    </xf>
    <xf numFmtId="0" fontId="0" fillId="32" borderId="3" xfId="0" applyFill="1" applyBorder="1" applyAlignment="1">
      <alignment horizontal="center" vertical="center" wrapText="1"/>
    </xf>
    <xf numFmtId="0" fontId="0" fillId="32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5" fillId="32" borderId="6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/>
    </xf>
    <xf numFmtId="0" fontId="37" fillId="12" borderId="3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12" fillId="0" borderId="3" xfId="0" applyFont="1" applyBorder="1"/>
    <xf numFmtId="0" fontId="14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0" fillId="33" borderId="6" xfId="0" applyFill="1" applyBorder="1" applyAlignment="1">
      <alignment horizontal="center" vertical="center" wrapText="1"/>
    </xf>
    <xf numFmtId="0" fontId="15" fillId="34" borderId="13" xfId="0" applyFont="1" applyFill="1" applyBorder="1" applyAlignment="1">
      <alignment horizontal="center" vertical="center" wrapText="1"/>
    </xf>
    <xf numFmtId="0" fontId="15" fillId="35" borderId="6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4" fillId="36" borderId="6" xfId="0" applyFont="1" applyFill="1" applyBorder="1" applyAlignment="1">
      <alignment horizontal="center" vertical="center" wrapText="1"/>
    </xf>
    <xf numFmtId="0" fontId="14" fillId="37" borderId="6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vertical="center"/>
    </xf>
    <xf numFmtId="0" fontId="0" fillId="12" borderId="3" xfId="0" applyFill="1" applyBorder="1" applyAlignment="1">
      <alignment horizontal="center" vertical="center"/>
    </xf>
    <xf numFmtId="0" fontId="51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7" xfId="500" applyNumberFormat="1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textRotation="90"/>
    </xf>
    <xf numFmtId="0" fontId="0" fillId="15" borderId="0" xfId="0" applyFill="1" applyAlignment="1">
      <alignment horizontal="center" vertical="center" textRotation="90"/>
    </xf>
    <xf numFmtId="0" fontId="0" fillId="4" borderId="0" xfId="0" applyFill="1" applyAlignment="1">
      <alignment horizontal="center" vertical="center" textRotation="90"/>
    </xf>
    <xf numFmtId="0" fontId="0" fillId="4" borderId="3" xfId="0" applyFill="1" applyBorder="1" applyAlignment="1">
      <alignment horizontal="center" vertical="center" textRotation="90"/>
    </xf>
    <xf numFmtId="168" fontId="36" fillId="0" borderId="0" xfId="0" applyNumberFormat="1" applyFont="1" applyAlignment="1">
      <alignment horizontal="center" vertical="center" wrapText="1" shrinkToFit="1"/>
    </xf>
    <xf numFmtId="0" fontId="16" fillId="0" borderId="8" xfId="0" applyFont="1" applyBorder="1" applyAlignment="1" applyProtection="1">
      <alignment horizontal="center" vertical="center" wrapText="1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8" fontId="0" fillId="0" borderId="0" xfId="0" applyNumberFormat="1" applyAlignment="1">
      <alignment horizontal="center" vertical="center"/>
    </xf>
    <xf numFmtId="168" fontId="52" fillId="0" borderId="13" xfId="0" applyNumberFormat="1" applyFont="1" applyBorder="1" applyAlignment="1">
      <alignment horizontal="center" vertical="center"/>
    </xf>
    <xf numFmtId="0" fontId="22" fillId="38" borderId="3" xfId="0" applyFont="1" applyFill="1" applyBorder="1" applyAlignment="1">
      <alignment horizontal="center" vertical="center"/>
    </xf>
    <xf numFmtId="0" fontId="48" fillId="38" borderId="3" xfId="0" applyFont="1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 wrapText="1"/>
    </xf>
    <xf numFmtId="168" fontId="52" fillId="39" borderId="3" xfId="0" applyNumberFormat="1" applyFont="1" applyFill="1" applyBorder="1" applyAlignment="1">
      <alignment horizontal="center" vertical="center"/>
    </xf>
    <xf numFmtId="0" fontId="16" fillId="38" borderId="17" xfId="0" applyFont="1" applyFill="1" applyBorder="1" applyAlignment="1" applyProtection="1">
      <alignment horizontal="center" vertical="center" wrapText="1" shrinkToFit="1"/>
      <protection locked="0"/>
    </xf>
    <xf numFmtId="0" fontId="13" fillId="38" borderId="17" xfId="0" applyFont="1" applyFill="1" applyBorder="1" applyAlignment="1" applyProtection="1">
      <alignment horizontal="center" vertical="center"/>
      <protection locked="0"/>
    </xf>
    <xf numFmtId="0" fontId="16" fillId="38" borderId="17" xfId="0" applyFont="1" applyFill="1" applyBorder="1" applyAlignment="1" applyProtection="1">
      <alignment horizontal="center" vertical="center"/>
      <protection locked="0"/>
    </xf>
    <xf numFmtId="0" fontId="0" fillId="38" borderId="17" xfId="0" applyFill="1" applyBorder="1" applyAlignment="1" applyProtection="1">
      <alignment horizontal="center" vertical="center"/>
      <protection locked="0"/>
    </xf>
    <xf numFmtId="168" fontId="0" fillId="38" borderId="9" xfId="0" applyNumberFormat="1" applyFill="1" applyBorder="1" applyAlignment="1">
      <alignment horizontal="center" vertical="center"/>
    </xf>
    <xf numFmtId="169" fontId="0" fillId="38" borderId="3" xfId="0" applyNumberFormat="1" applyFill="1" applyBorder="1" applyAlignment="1">
      <alignment horizontal="center" vertical="center"/>
    </xf>
    <xf numFmtId="169" fontId="15" fillId="38" borderId="11" xfId="0" applyNumberFormat="1" applyFont="1" applyFill="1" applyBorder="1" applyAlignment="1">
      <alignment horizontal="center" vertical="center"/>
    </xf>
    <xf numFmtId="0" fontId="22" fillId="38" borderId="0" xfId="0" applyFont="1" applyFill="1" applyAlignment="1">
      <alignment horizontal="center" vertical="center"/>
    </xf>
    <xf numFmtId="0" fontId="25" fillId="38" borderId="0" xfId="0" applyFont="1" applyFill="1" applyAlignment="1">
      <alignment horizontal="center" vertical="center" textRotation="180"/>
    </xf>
    <xf numFmtId="0" fontId="15" fillId="38" borderId="0" xfId="0" applyFont="1" applyFill="1" applyAlignment="1">
      <alignment horizontal="center" vertical="center" wrapText="1"/>
    </xf>
    <xf numFmtId="0" fontId="15" fillId="38" borderId="0" xfId="0" applyFont="1" applyFill="1" applyAlignment="1">
      <alignment horizontal="center" vertical="center"/>
    </xf>
    <xf numFmtId="168" fontId="36" fillId="38" borderId="0" xfId="0" applyNumberFormat="1" applyFont="1" applyFill="1" applyAlignment="1">
      <alignment horizontal="center" vertical="center" wrapText="1" shrinkToFit="1"/>
    </xf>
    <xf numFmtId="0" fontId="16" fillId="38" borderId="8" xfId="0" applyFont="1" applyFill="1" applyBorder="1" applyAlignment="1" applyProtection="1">
      <alignment horizontal="center" vertical="center" wrapText="1" shrinkToFit="1"/>
      <protection locked="0"/>
    </xf>
    <xf numFmtId="0" fontId="13" fillId="38" borderId="8" xfId="0" applyFont="1" applyFill="1" applyBorder="1" applyAlignment="1" applyProtection="1">
      <alignment horizontal="center" vertical="center"/>
      <protection locked="0"/>
    </xf>
    <xf numFmtId="0" fontId="16" fillId="38" borderId="8" xfId="0" applyFont="1" applyFill="1" applyBorder="1" applyAlignment="1" applyProtection="1">
      <alignment horizontal="center" vertical="center"/>
      <protection locked="0"/>
    </xf>
    <xf numFmtId="0" fontId="0" fillId="38" borderId="18" xfId="0" applyFill="1" applyBorder="1" applyAlignment="1" applyProtection="1">
      <alignment horizontal="center" vertical="center"/>
      <protection locked="0"/>
    </xf>
    <xf numFmtId="0" fontId="0" fillId="38" borderId="10" xfId="0" applyFill="1" applyBorder="1" applyAlignment="1" applyProtection="1">
      <alignment horizontal="center" vertical="center"/>
      <protection locked="0"/>
    </xf>
    <xf numFmtId="168" fontId="0" fillId="38" borderId="0" xfId="0" applyNumberFormat="1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0" fillId="38" borderId="10" xfId="0" applyFill="1" applyBorder="1" applyAlignment="1">
      <alignment horizontal="center" vertical="center"/>
    </xf>
    <xf numFmtId="165" fontId="40" fillId="0" borderId="0" xfId="0" applyNumberFormat="1" applyFont="1" applyAlignment="1">
      <alignment vertical="center"/>
    </xf>
    <xf numFmtId="0" fontId="53" fillId="4" borderId="0" xfId="0" applyFont="1" applyFill="1" applyAlignment="1">
      <alignment horizontal="left" vertical="center"/>
    </xf>
    <xf numFmtId="0" fontId="25" fillId="15" borderId="3" xfId="0" applyFont="1" applyFill="1" applyBorder="1" applyAlignment="1">
      <alignment horizontal="center" vertical="center" textRotation="180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/>
    </xf>
    <xf numFmtId="168" fontId="36" fillId="15" borderId="3" xfId="0" applyNumberFormat="1" applyFont="1" applyFill="1" applyBorder="1" applyAlignment="1">
      <alignment horizontal="center" vertical="center" wrapText="1" shrinkToFit="1"/>
    </xf>
    <xf numFmtId="0" fontId="16" fillId="15" borderId="9" xfId="0" applyFont="1" applyFill="1" applyBorder="1" applyAlignment="1" applyProtection="1">
      <alignment horizontal="center" vertical="center" wrapText="1" shrinkToFit="1"/>
      <protection locked="0"/>
    </xf>
    <xf numFmtId="0" fontId="13" fillId="15" borderId="9" xfId="0" applyFont="1" applyFill="1" applyBorder="1" applyAlignment="1" applyProtection="1">
      <alignment horizontal="center" vertical="center"/>
      <protection locked="0"/>
    </xf>
    <xf numFmtId="0" fontId="16" fillId="15" borderId="9" xfId="0" applyFont="1" applyFill="1" applyBorder="1" applyAlignment="1" applyProtection="1">
      <alignment horizontal="center" vertical="center"/>
      <protection locked="0"/>
    </xf>
    <xf numFmtId="0" fontId="0" fillId="15" borderId="9" xfId="0" applyFill="1" applyBorder="1" applyAlignment="1" applyProtection="1">
      <alignment horizontal="center" vertical="center"/>
      <protection locked="0"/>
    </xf>
    <xf numFmtId="0" fontId="0" fillId="15" borderId="11" xfId="0" applyFill="1" applyBorder="1" applyAlignment="1" applyProtection="1">
      <alignment horizontal="center" vertical="center"/>
      <protection locked="0"/>
    </xf>
    <xf numFmtId="168" fontId="0" fillId="15" borderId="3" xfId="0" applyNumberFormat="1" applyFill="1" applyBorder="1" applyAlignment="1">
      <alignment horizontal="center" vertical="center"/>
    </xf>
    <xf numFmtId="0" fontId="14" fillId="25" borderId="6" xfId="0" applyFont="1" applyFill="1" applyBorder="1" applyAlignment="1">
      <alignment horizontal="center" vertical="center" wrapText="1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3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>
      <alignment horizontal="center" vertical="center"/>
    </xf>
    <xf numFmtId="0" fontId="54" fillId="41" borderId="20" xfId="0" applyFont="1" applyFill="1" applyBorder="1" applyAlignment="1">
      <alignment horizontal="center" vertical="center" wrapText="1"/>
    </xf>
    <xf numFmtId="0" fontId="54" fillId="42" borderId="6" xfId="0" applyFont="1" applyFill="1" applyBorder="1" applyAlignment="1">
      <alignment horizontal="center" vertical="center" wrapText="1"/>
    </xf>
    <xf numFmtId="0" fontId="54" fillId="40" borderId="6" xfId="0" applyFont="1" applyFill="1" applyBorder="1" applyAlignment="1">
      <alignment horizontal="center" vertical="center" wrapText="1"/>
    </xf>
    <xf numFmtId="0" fontId="54" fillId="43" borderId="16" xfId="0" applyFont="1" applyFill="1" applyBorder="1" applyAlignment="1">
      <alignment horizontal="center" vertical="center" wrapText="1"/>
    </xf>
    <xf numFmtId="0" fontId="15" fillId="4" borderId="21" xfId="0" quotePrefix="1" applyFont="1" applyFill="1" applyBorder="1" applyAlignment="1">
      <alignment horizontal="center" vertical="center" wrapText="1"/>
    </xf>
    <xf numFmtId="0" fontId="15" fillId="4" borderId="2" xfId="0" quotePrefix="1" applyFont="1" applyFill="1" applyBorder="1" applyAlignment="1">
      <alignment horizontal="center" vertical="center" wrapText="1"/>
    </xf>
    <xf numFmtId="0" fontId="15" fillId="4" borderId="9" xfId="0" quotePrefix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5" fillId="4" borderId="22" xfId="0" quotePrefix="1" applyFont="1" applyFill="1" applyBorder="1" applyAlignment="1">
      <alignment horizontal="center" vertical="center" wrapText="1"/>
    </xf>
    <xf numFmtId="0" fontId="41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15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15" borderId="26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15" borderId="27" xfId="0" applyFill="1" applyBorder="1" applyAlignment="1" applyProtection="1">
      <alignment horizontal="center" vertical="center"/>
      <protection locked="0"/>
    </xf>
    <xf numFmtId="0" fontId="0" fillId="41" borderId="6" xfId="0" applyFill="1" applyBorder="1" applyAlignment="1">
      <alignment horizontal="center" vertical="center" wrapText="1"/>
    </xf>
    <xf numFmtId="0" fontId="0" fillId="42" borderId="6" xfId="0" applyFill="1" applyBorder="1" applyAlignment="1">
      <alignment horizontal="center" vertical="center" wrapText="1"/>
    </xf>
    <xf numFmtId="0" fontId="0" fillId="40" borderId="6" xfId="0" applyFill="1" applyBorder="1" applyAlignment="1">
      <alignment horizontal="center" vertical="center" wrapText="1"/>
    </xf>
    <xf numFmtId="0" fontId="0" fillId="43" borderId="6" xfId="0" applyFill="1" applyBorder="1" applyAlignment="1">
      <alignment horizontal="center" vertical="center" wrapText="1"/>
    </xf>
    <xf numFmtId="0" fontId="55" fillId="19" borderId="0" xfId="0" applyFont="1" applyFill="1" applyAlignment="1">
      <alignment horizontal="center" vertical="center"/>
    </xf>
    <xf numFmtId="0" fontId="25" fillId="32" borderId="6" xfId="0" applyFont="1" applyFill="1" applyBorder="1" applyAlignment="1">
      <alignment horizontal="center" vertical="center"/>
    </xf>
    <xf numFmtId="1" fontId="27" fillId="0" borderId="2" xfId="500" applyNumberFormat="1" applyFont="1" applyBorder="1" applyAlignment="1">
      <alignment horizontal="center" vertical="center" wrapText="1"/>
    </xf>
    <xf numFmtId="1" fontId="27" fillId="0" borderId="15" xfId="500" applyNumberFormat="1" applyFont="1" applyBorder="1" applyAlignment="1">
      <alignment horizontal="center" vertical="center" wrapText="1"/>
    </xf>
    <xf numFmtId="1" fontId="33" fillId="0" borderId="29" xfId="500" applyNumberFormat="1" applyFont="1" applyBorder="1" applyAlignment="1">
      <alignment horizontal="center" vertical="center"/>
    </xf>
    <xf numFmtId="1" fontId="27" fillId="0" borderId="9" xfId="500" applyNumberFormat="1" applyFont="1" applyBorder="1" applyAlignment="1">
      <alignment horizontal="center" vertical="center"/>
    </xf>
    <xf numFmtId="0" fontId="32" fillId="0" borderId="28" xfId="500" applyNumberFormat="1" applyFont="1" applyBorder="1" applyAlignment="1">
      <alignment horizontal="center" vertical="center" wrapText="1"/>
    </xf>
    <xf numFmtId="1" fontId="31" fillId="0" borderId="30" xfId="500" applyNumberFormat="1" applyFont="1" applyBorder="1" applyAlignment="1">
      <alignment horizontal="center" vertical="center"/>
    </xf>
    <xf numFmtId="1" fontId="0" fillId="0" borderId="31" xfId="500" applyNumberFormat="1" applyFont="1" applyBorder="1" applyAlignment="1">
      <alignment horizontal="center" vertical="center"/>
    </xf>
    <xf numFmtId="1" fontId="27" fillId="0" borderId="16" xfId="500" applyNumberFormat="1" applyFont="1" applyBorder="1" applyAlignment="1">
      <alignment horizontal="center" vertical="center" wrapText="1"/>
    </xf>
    <xf numFmtId="1" fontId="33" fillId="0" borderId="33" xfId="500" applyNumberFormat="1" applyFont="1" applyBorder="1" applyAlignment="1">
      <alignment horizontal="center" vertical="center"/>
    </xf>
    <xf numFmtId="1" fontId="27" fillId="0" borderId="11" xfId="500" applyNumberFormat="1" applyFont="1" applyBorder="1" applyAlignment="1">
      <alignment horizontal="center" vertical="center"/>
    </xf>
    <xf numFmtId="1" fontId="24" fillId="0" borderId="35" xfId="500" applyNumberFormat="1" applyFont="1" applyBorder="1" applyAlignment="1">
      <alignment horizontal="center" vertical="center" wrapText="1"/>
    </xf>
    <xf numFmtId="0" fontId="0" fillId="41" borderId="13" xfId="0" applyFill="1" applyBorder="1" applyAlignment="1">
      <alignment horizontal="center" vertical="center" wrapText="1"/>
    </xf>
    <xf numFmtId="0" fontId="0" fillId="42" borderId="13" xfId="0" applyFill="1" applyBorder="1" applyAlignment="1">
      <alignment horizontal="center" vertical="center" wrapText="1"/>
    </xf>
    <xf numFmtId="0" fontId="0" fillId="40" borderId="13" xfId="0" applyFill="1" applyBorder="1" applyAlignment="1">
      <alignment horizontal="center" vertical="center" wrapText="1"/>
    </xf>
    <xf numFmtId="0" fontId="0" fillId="43" borderId="13" xfId="0" applyFill="1" applyBorder="1" applyAlignment="1">
      <alignment horizontal="center" vertical="center" wrapText="1"/>
    </xf>
    <xf numFmtId="1" fontId="33" fillId="0" borderId="36" xfId="500" applyNumberFormat="1" applyFont="1" applyBorder="1" applyAlignment="1">
      <alignment horizontal="center" vertical="center"/>
    </xf>
    <xf numFmtId="1" fontId="27" fillId="0" borderId="27" xfId="500" applyNumberFormat="1" applyFont="1" applyBorder="1" applyAlignment="1">
      <alignment horizontal="center" vertical="center"/>
    </xf>
    <xf numFmtId="1" fontId="27" fillId="0" borderId="32" xfId="500" applyNumberFormat="1" applyFont="1" applyBorder="1" applyAlignment="1">
      <alignment vertical="center" textRotation="90" wrapText="1"/>
    </xf>
    <xf numFmtId="1" fontId="27" fillId="0" borderId="34" xfId="500" applyNumberFormat="1" applyFont="1" applyBorder="1" applyAlignment="1">
      <alignment vertical="center" textRotation="90" wrapText="1"/>
    </xf>
    <xf numFmtId="0" fontId="0" fillId="41" borderId="16" xfId="0" applyFill="1" applyBorder="1" applyAlignment="1">
      <alignment horizontal="center" vertical="center" wrapText="1"/>
    </xf>
    <xf numFmtId="0" fontId="0" fillId="42" borderId="16" xfId="0" applyFill="1" applyBorder="1" applyAlignment="1">
      <alignment horizontal="center" vertical="center" wrapText="1"/>
    </xf>
    <xf numFmtId="0" fontId="0" fillId="40" borderId="16" xfId="0" applyFill="1" applyBorder="1" applyAlignment="1">
      <alignment horizontal="center" vertical="center" wrapText="1"/>
    </xf>
    <xf numFmtId="0" fontId="0" fillId="43" borderId="16" xfId="0" applyFill="1" applyBorder="1" applyAlignment="1">
      <alignment horizontal="center" vertical="center" wrapText="1"/>
    </xf>
    <xf numFmtId="168" fontId="36" fillId="15" borderId="13" xfId="0" applyNumberFormat="1" applyFont="1" applyFill="1" applyBorder="1" applyAlignment="1">
      <alignment horizontal="center" vertical="center" wrapText="1" shrinkToFi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2" fillId="15" borderId="13" xfId="0" applyFont="1" applyFill="1" applyBorder="1" applyAlignment="1">
      <alignment horizontal="center" vertical="center"/>
    </xf>
    <xf numFmtId="0" fontId="25" fillId="15" borderId="13" xfId="0" applyFont="1" applyFill="1" applyBorder="1" applyAlignment="1">
      <alignment horizontal="center" vertical="center" textRotation="180"/>
    </xf>
    <xf numFmtId="0" fontId="16" fillId="15" borderId="12" xfId="0" applyFont="1" applyFill="1" applyBorder="1" applyAlignment="1" applyProtection="1">
      <alignment horizontal="center" vertical="center" wrapText="1" shrinkToFit="1"/>
      <protection locked="0"/>
    </xf>
    <xf numFmtId="0" fontId="13" fillId="15" borderId="12" xfId="0" applyFont="1" applyFill="1" applyBorder="1" applyAlignment="1" applyProtection="1">
      <alignment horizontal="center" vertical="center"/>
      <protection locked="0"/>
    </xf>
    <xf numFmtId="0" fontId="16" fillId="15" borderId="12" xfId="0" applyFont="1" applyFill="1" applyBorder="1" applyAlignment="1" applyProtection="1">
      <alignment horizontal="center" vertical="center"/>
      <protection locked="0"/>
    </xf>
    <xf numFmtId="0" fontId="0" fillId="15" borderId="12" xfId="0" applyFill="1" applyBorder="1" applyAlignment="1" applyProtection="1">
      <alignment horizontal="center" vertical="center"/>
      <protection locked="0"/>
    </xf>
    <xf numFmtId="0" fontId="0" fillId="15" borderId="7" xfId="0" applyFill="1" applyBorder="1" applyAlignment="1" applyProtection="1">
      <alignment horizontal="center" vertical="center"/>
      <protection locked="0"/>
    </xf>
    <xf numFmtId="0" fontId="0" fillId="15" borderId="14" xfId="0" applyFill="1" applyBorder="1" applyAlignment="1" applyProtection="1">
      <alignment horizontal="center" vertical="center"/>
      <protection locked="0"/>
    </xf>
    <xf numFmtId="0" fontId="0" fillId="15" borderId="13" xfId="0" applyFill="1" applyBorder="1" applyAlignment="1" applyProtection="1">
      <alignment horizontal="center" vertical="center"/>
      <protection locked="0"/>
    </xf>
    <xf numFmtId="0" fontId="0" fillId="15" borderId="25" xfId="0" applyFill="1" applyBorder="1" applyAlignment="1" applyProtection="1">
      <alignment horizontal="center" vertical="center"/>
      <protection locked="0"/>
    </xf>
    <xf numFmtId="168" fontId="0" fillId="15" borderId="13" xfId="0" applyNumberFormat="1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15" fillId="4" borderId="22" xfId="0" quotePrefix="1" applyFont="1" applyFill="1" applyBorder="1" applyAlignment="1" applyProtection="1">
      <alignment horizontal="center" vertical="center" wrapText="1"/>
      <protection locked="0"/>
    </xf>
    <xf numFmtId="0" fontId="15" fillId="4" borderId="0" xfId="0" quotePrefix="1" applyFont="1" applyFill="1" applyAlignment="1" applyProtection="1">
      <alignment horizontal="center" vertical="center" wrapText="1"/>
      <protection locked="0"/>
    </xf>
    <xf numFmtId="1" fontId="24" fillId="0" borderId="29" xfId="500" applyNumberFormat="1" applyFont="1" applyBorder="1" applyAlignment="1">
      <alignment horizontal="center" vertical="center"/>
    </xf>
    <xf numFmtId="1" fontId="0" fillId="0" borderId="28" xfId="500" applyNumberFormat="1" applyFont="1" applyBorder="1" applyAlignment="1">
      <alignment horizontal="center" vertical="center"/>
    </xf>
    <xf numFmtId="1" fontId="0" fillId="0" borderId="0" xfId="500" applyNumberFormat="1" applyFont="1" applyAlignment="1">
      <alignment horizontal="right"/>
    </xf>
    <xf numFmtId="1" fontId="4" fillId="0" borderId="3" xfId="500" applyNumberFormat="1" applyBorder="1" applyAlignment="1">
      <alignment horizontal="center"/>
    </xf>
    <xf numFmtId="1" fontId="4" fillId="0" borderId="15" xfId="500" applyNumberFormat="1" applyBorder="1" applyAlignment="1">
      <alignment horizontal="center"/>
    </xf>
    <xf numFmtId="1" fontId="4" fillId="0" borderId="16" xfId="500" applyNumberFormat="1" applyBorder="1" applyAlignment="1">
      <alignment horizontal="center"/>
    </xf>
    <xf numFmtId="1" fontId="24" fillId="0" borderId="2" xfId="500" applyNumberFormat="1" applyFont="1" applyBorder="1" applyAlignment="1">
      <alignment horizontal="center" vertical="center" wrapText="1"/>
    </xf>
    <xf numFmtId="1" fontId="24" fillId="0" borderId="21" xfId="500" applyNumberFormat="1" applyFont="1" applyBorder="1" applyAlignment="1">
      <alignment horizontal="center" vertical="center" wrapText="1"/>
    </xf>
    <xf numFmtId="1" fontId="24" fillId="0" borderId="15" xfId="500" applyNumberFormat="1" applyFont="1" applyBorder="1" applyAlignment="1">
      <alignment horizontal="center" vertical="center" wrapText="1"/>
    </xf>
    <xf numFmtId="0" fontId="54" fillId="41" borderId="2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167" fontId="31" fillId="0" borderId="19" xfId="500" applyNumberFormat="1" applyFont="1" applyBorder="1" applyAlignment="1">
      <alignment horizontal="center" vertical="center"/>
    </xf>
    <xf numFmtId="167" fontId="0" fillId="0" borderId="17" xfId="500" applyNumberFormat="1" applyFont="1" applyBorder="1" applyAlignment="1">
      <alignment horizontal="center" vertical="center"/>
    </xf>
    <xf numFmtId="0" fontId="10" fillId="0" borderId="3" xfId="500" applyNumberFormat="1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500" applyNumberFormat="1" applyAlignment="1">
      <alignment horizontal="center"/>
    </xf>
    <xf numFmtId="2" fontId="31" fillId="0" borderId="0" xfId="500" applyNumberFormat="1" applyFont="1" applyAlignment="1">
      <alignment vertical="center"/>
    </xf>
    <xf numFmtId="1" fontId="0" fillId="0" borderId="0" xfId="500" applyNumberFormat="1" applyFont="1" applyAlignment="1">
      <alignment horizontal="right" vertical="center"/>
    </xf>
    <xf numFmtId="2" fontId="31" fillId="0" borderId="0" xfId="500" applyNumberFormat="1" applyFont="1" applyAlignment="1">
      <alignment horizontal="right" vertical="center"/>
    </xf>
    <xf numFmtId="165" fontId="11" fillId="0" borderId="0" xfId="500" applyNumberFormat="1" applyFont="1" applyAlignment="1">
      <alignment vertical="center"/>
    </xf>
    <xf numFmtId="0" fontId="57" fillId="0" borderId="3" xfId="500" applyNumberFormat="1" applyFont="1" applyBorder="1" applyAlignment="1">
      <alignment vertical="center"/>
    </xf>
    <xf numFmtId="0" fontId="23" fillId="0" borderId="0" xfId="0" applyFont="1"/>
    <xf numFmtId="1" fontId="4" fillId="0" borderId="0" xfId="500" applyNumberFormat="1" applyAlignment="1">
      <alignment horizontal="center"/>
    </xf>
    <xf numFmtId="0" fontId="4" fillId="0" borderId="0" xfId="0" applyFont="1"/>
    <xf numFmtId="0" fontId="30" fillId="0" borderId="15" xfId="0" applyFont="1" applyBorder="1"/>
    <xf numFmtId="0" fontId="0" fillId="0" borderId="6" xfId="0" applyBorder="1"/>
    <xf numFmtId="0" fontId="0" fillId="0" borderId="6" xfId="0" applyBorder="1" applyAlignment="1">
      <alignment horizontal="right" vertical="center"/>
    </xf>
    <xf numFmtId="0" fontId="0" fillId="4" borderId="16" xfId="0" applyFill="1" applyBorder="1" applyAlignment="1">
      <alignment horizontal="right" vertical="center"/>
    </xf>
    <xf numFmtId="0" fontId="0" fillId="19" borderId="6" xfId="0" applyFill="1" applyBorder="1"/>
    <xf numFmtId="0" fontId="0" fillId="19" borderId="6" xfId="0" applyFill="1" applyBorder="1" applyAlignment="1">
      <alignment horizontal="center" vertical="center"/>
    </xf>
    <xf numFmtId="0" fontId="0" fillId="19" borderId="6" xfId="0" applyFill="1" applyBorder="1" applyAlignment="1">
      <alignment horizontal="right" vertical="center"/>
    </xf>
    <xf numFmtId="44" fontId="0" fillId="18" borderId="0" xfId="493" applyFont="1" applyFill="1" applyBorder="1" applyAlignment="1" applyProtection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44" fontId="0" fillId="18" borderId="0" xfId="493" applyFont="1" applyFill="1" applyBorder="1" applyAlignment="1" applyProtection="1">
      <alignment horizontal="center" vertical="center"/>
    </xf>
    <xf numFmtId="44" fontId="0" fillId="18" borderId="3" xfId="493" applyFont="1" applyFill="1" applyBorder="1" applyAlignment="1" applyProtection="1">
      <alignment horizontal="center" vertical="center"/>
    </xf>
    <xf numFmtId="44" fontId="9" fillId="18" borderId="6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6" fillId="18" borderId="12" xfId="0" applyFont="1" applyFill="1" applyBorder="1" applyAlignment="1" applyProtection="1">
      <alignment horizontal="center" vertical="center"/>
      <protection locked="0"/>
    </xf>
    <xf numFmtId="0" fontId="16" fillId="18" borderId="13" xfId="0" applyFont="1" applyFill="1" applyBorder="1" applyAlignment="1" applyProtection="1">
      <alignment horizontal="center" vertical="center"/>
      <protection locked="0"/>
    </xf>
    <xf numFmtId="0" fontId="16" fillId="18" borderId="14" xfId="0" applyFont="1" applyFill="1" applyBorder="1" applyAlignment="1" applyProtection="1">
      <alignment horizontal="center" vertical="center"/>
      <protection locked="0"/>
    </xf>
    <xf numFmtId="0" fontId="16" fillId="18" borderId="8" xfId="0" applyFont="1" applyFill="1" applyBorder="1" applyAlignment="1" applyProtection="1">
      <alignment horizontal="center" vertical="center"/>
      <protection locked="0"/>
    </xf>
    <xf numFmtId="0" fontId="16" fillId="18" borderId="0" xfId="0" applyFont="1" applyFill="1" applyAlignment="1" applyProtection="1">
      <alignment horizontal="center" vertical="center"/>
      <protection locked="0"/>
    </xf>
    <xf numFmtId="0" fontId="16" fillId="18" borderId="10" xfId="0" applyFont="1" applyFill="1" applyBorder="1" applyAlignment="1" applyProtection="1">
      <alignment horizontal="center" vertical="center"/>
      <protection locked="0"/>
    </xf>
    <xf numFmtId="0" fontId="16" fillId="18" borderId="9" xfId="0" applyFont="1" applyFill="1" applyBorder="1" applyAlignment="1" applyProtection="1">
      <alignment horizontal="center" vertical="center"/>
      <protection locked="0"/>
    </xf>
    <xf numFmtId="0" fontId="16" fillId="18" borderId="3" xfId="0" applyFont="1" applyFill="1" applyBorder="1" applyAlignment="1" applyProtection="1">
      <alignment horizontal="center" vertical="center"/>
      <protection locked="0"/>
    </xf>
    <xf numFmtId="0" fontId="16" fillId="18" borderId="11" xfId="0" applyFont="1" applyFill="1" applyBorder="1" applyAlignment="1" applyProtection="1">
      <alignment horizontal="center" vertical="center"/>
      <protection locked="0"/>
    </xf>
    <xf numFmtId="0" fontId="0" fillId="18" borderId="12" xfId="0" applyFill="1" applyBorder="1" applyAlignment="1" applyProtection="1">
      <alignment horizontal="center" vertical="center"/>
      <protection locked="0"/>
    </xf>
    <xf numFmtId="0" fontId="0" fillId="18" borderId="13" xfId="0" applyFill="1" applyBorder="1" applyAlignment="1" applyProtection="1">
      <alignment horizontal="center" vertical="center"/>
      <protection locked="0"/>
    </xf>
    <xf numFmtId="0" fontId="0" fillId="18" borderId="14" xfId="0" applyFill="1" applyBorder="1" applyAlignment="1" applyProtection="1">
      <alignment horizontal="center" vertical="center"/>
      <protection locked="0"/>
    </xf>
    <xf numFmtId="0" fontId="0" fillId="18" borderId="9" xfId="0" applyFill="1" applyBorder="1" applyAlignment="1" applyProtection="1">
      <alignment horizontal="center" vertical="center"/>
      <protection locked="0"/>
    </xf>
    <xf numFmtId="0" fontId="0" fillId="18" borderId="3" xfId="0" applyFill="1" applyBorder="1" applyAlignment="1" applyProtection="1">
      <alignment horizontal="center" vertical="center"/>
      <protection locked="0"/>
    </xf>
    <xf numFmtId="0" fontId="0" fillId="18" borderId="11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44" fontId="0" fillId="18" borderId="13" xfId="493" applyFont="1" applyFill="1" applyBorder="1" applyAlignment="1" applyProtection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164" fontId="43" fillId="0" borderId="0" xfId="0" applyNumberFormat="1" applyFont="1" applyAlignment="1">
      <alignment horizontal="center"/>
    </xf>
    <xf numFmtId="0" fontId="16" fillId="0" borderId="0" xfId="0" applyFont="1" applyAlignment="1">
      <alignment horizontal="right" vertical="top" wrapText="1"/>
    </xf>
    <xf numFmtId="165" fontId="13" fillId="0" borderId="0" xfId="0" applyNumberFormat="1" applyFont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40" borderId="12" xfId="0" applyFont="1" applyFill="1" applyBorder="1" applyAlignment="1">
      <alignment horizontal="center" vertical="center" wrapText="1"/>
    </xf>
    <xf numFmtId="0" fontId="9" fillId="40" borderId="13" xfId="0" applyFont="1" applyFill="1" applyBorder="1" applyAlignment="1">
      <alignment horizontal="center" vertical="center" wrapText="1"/>
    </xf>
    <xf numFmtId="0" fontId="9" fillId="40" borderId="14" xfId="0" applyFont="1" applyFill="1" applyBorder="1" applyAlignment="1">
      <alignment horizontal="center" vertical="center" wrapText="1"/>
    </xf>
    <xf numFmtId="0" fontId="9" fillId="40" borderId="8" xfId="0" applyFont="1" applyFill="1" applyBorder="1" applyAlignment="1">
      <alignment horizontal="center" vertical="center" wrapText="1"/>
    </xf>
    <xf numFmtId="0" fontId="9" fillId="40" borderId="0" xfId="0" applyFont="1" applyFill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9" fillId="40" borderId="9" xfId="0" applyFont="1" applyFill="1" applyBorder="1" applyAlignment="1">
      <alignment horizontal="center" vertical="center" wrapText="1"/>
    </xf>
    <xf numFmtId="0" fontId="9" fillId="40" borderId="3" xfId="0" applyFont="1" applyFill="1" applyBorder="1" applyAlignment="1">
      <alignment horizontal="center" vertical="center" wrapText="1"/>
    </xf>
    <xf numFmtId="0" fontId="9" fillId="40" borderId="11" xfId="0" applyFont="1" applyFill="1" applyBorder="1" applyAlignment="1">
      <alignment horizontal="center" vertical="center" wrapText="1"/>
    </xf>
    <xf numFmtId="0" fontId="58" fillId="0" borderId="15" xfId="500" applyNumberFormat="1" applyFont="1" applyBorder="1" applyAlignment="1">
      <alignment horizontal="left" vertical="center"/>
    </xf>
    <xf numFmtId="0" fontId="58" fillId="0" borderId="6" xfId="500" applyNumberFormat="1" applyFont="1" applyBorder="1" applyAlignment="1">
      <alignment horizontal="left" vertical="center"/>
    </xf>
    <xf numFmtId="0" fontId="58" fillId="0" borderId="16" xfId="500" applyNumberFormat="1" applyFont="1" applyBorder="1" applyAlignment="1">
      <alignment horizontal="left" vertical="center"/>
    </xf>
    <xf numFmtId="0" fontId="58" fillId="0" borderId="15" xfId="500" applyNumberFormat="1" applyFont="1" applyBorder="1" applyAlignment="1">
      <alignment horizontal="center" vertical="center"/>
    </xf>
    <xf numFmtId="0" fontId="58" fillId="0" borderId="6" xfId="500" applyNumberFormat="1" applyFont="1" applyBorder="1" applyAlignment="1">
      <alignment horizontal="center" vertical="center"/>
    </xf>
    <xf numFmtId="0" fontId="58" fillId="0" borderId="16" xfId="500" applyNumberFormat="1" applyFont="1" applyBorder="1" applyAlignment="1">
      <alignment horizontal="center" vertical="center"/>
    </xf>
    <xf numFmtId="1" fontId="60" fillId="0" borderId="0" xfId="500" applyNumberFormat="1" applyFont="1" applyAlignment="1">
      <alignment horizontal="left" vertical="center"/>
    </xf>
    <xf numFmtId="165" fontId="11" fillId="0" borderId="0" xfId="500" applyNumberFormat="1" applyFont="1" applyAlignment="1">
      <alignment horizontal="left" vertical="center"/>
    </xf>
    <xf numFmtId="0" fontId="57" fillId="0" borderId="3" xfId="500" applyNumberFormat="1" applyFont="1" applyBorder="1" applyAlignment="1">
      <alignment horizontal="left" vertical="center" wrapText="1"/>
    </xf>
    <xf numFmtId="0" fontId="57" fillId="0" borderId="3" xfId="500" applyNumberFormat="1" applyFont="1" applyBorder="1" applyAlignment="1">
      <alignment vertical="center" wrapText="1"/>
    </xf>
    <xf numFmtId="0" fontId="47" fillId="0" borderId="3" xfId="0" applyFont="1" applyBorder="1" applyAlignment="1">
      <alignment horizontal="left" vertical="center"/>
    </xf>
    <xf numFmtId="0" fontId="36" fillId="4" borderId="18" xfId="0" applyFont="1" applyFill="1" applyBorder="1" applyAlignment="1">
      <alignment horizontal="center" vertical="center"/>
    </xf>
    <xf numFmtId="1" fontId="27" fillId="0" borderId="32" xfId="500" applyNumberFormat="1" applyFont="1" applyBorder="1" applyAlignment="1">
      <alignment horizontal="center" vertical="center" textRotation="90" wrapText="1"/>
    </xf>
    <xf numFmtId="1" fontId="27" fillId="0" borderId="34" xfId="500" applyNumberFormat="1" applyFont="1" applyBorder="1" applyAlignment="1">
      <alignment horizontal="center" vertical="center" textRotation="90" wrapText="1"/>
    </xf>
    <xf numFmtId="1" fontId="58" fillId="0" borderId="6" xfId="500" applyNumberFormat="1" applyFont="1" applyBorder="1" applyAlignment="1">
      <alignment horizontal="center" vertical="center"/>
    </xf>
    <xf numFmtId="1" fontId="58" fillId="0" borderId="16" xfId="500" applyNumberFormat="1" applyFont="1" applyBorder="1" applyAlignment="1">
      <alignment horizontal="center" vertical="center"/>
    </xf>
    <xf numFmtId="1" fontId="59" fillId="0" borderId="0" xfId="500" applyNumberFormat="1" applyFont="1" applyAlignment="1">
      <alignment horizontal="left" vertical="center"/>
    </xf>
    <xf numFmtId="0" fontId="56" fillId="0" borderId="3" xfId="500" applyNumberFormat="1" applyFont="1" applyBorder="1" applyAlignment="1">
      <alignment horizontal="left" vertical="center" wrapText="1"/>
    </xf>
  </cellXfs>
  <cellStyles count="502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6" builtinId="9" hidden="1"/>
    <cellStyle name="Besuchter Hyperlink" xfId="78" builtinId="9" hidden="1"/>
    <cellStyle name="Besuchter Hyperlink" xfId="80" builtinId="9" hidden="1"/>
    <cellStyle name="Besuchter Hyperlink" xfId="82" builtinId="9" hidden="1"/>
    <cellStyle name="Besuchter Hyperlink" xfId="84" builtinId="9" hidden="1"/>
    <cellStyle name="Besuchter Hyperlink" xfId="86" builtinId="9" hidden="1"/>
    <cellStyle name="Besuchter Hyperlink" xfId="88" builtinId="9" hidden="1"/>
    <cellStyle name="Besuchter Hyperlink" xfId="90" builtinId="9" hidden="1"/>
    <cellStyle name="Besuchter Hyperlink" xfId="92" builtinId="9" hidden="1"/>
    <cellStyle name="Besuchter Hyperlink" xfId="94" builtinId="9" hidden="1"/>
    <cellStyle name="Besuchter Hyperlink" xfId="96" builtinId="9" hidden="1"/>
    <cellStyle name="Besuchter Hyperlink" xfId="98" builtinId="9" hidden="1"/>
    <cellStyle name="Besuchter Hyperlink" xfId="100" builtinId="9" hidden="1"/>
    <cellStyle name="Besuchter Hyperlink" xfId="102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Besuchter Hyperlink" xfId="236" builtinId="9" hidden="1"/>
    <cellStyle name="Besuchter Hyperlink" xfId="238" builtinId="9" hidden="1"/>
    <cellStyle name="Besuchter Hyperlink" xfId="240" builtinId="9" hidden="1"/>
    <cellStyle name="Besuchter Hyperlink" xfId="242" builtinId="9" hidden="1"/>
    <cellStyle name="Besuchter Hyperlink" xfId="244" builtinId="9" hidden="1"/>
    <cellStyle name="Besuchter Hyperlink" xfId="246" builtinId="9" hidden="1"/>
    <cellStyle name="Besuchter Hyperlink" xfId="248" builtinId="9" hidden="1"/>
    <cellStyle name="Besuchter Hyperlink" xfId="250" builtinId="9" hidden="1"/>
    <cellStyle name="Besuchter Hyperlink" xfId="252" builtinId="9" hidden="1"/>
    <cellStyle name="Besuchter Hyperlink" xfId="254" builtinId="9" hidden="1"/>
    <cellStyle name="Besuchter Hyperlink" xfId="256" builtinId="9" hidden="1"/>
    <cellStyle name="Besuchter Hyperlink" xfId="258" builtinId="9" hidden="1"/>
    <cellStyle name="Besuchter Hyperlink" xfId="260" builtinId="9" hidden="1"/>
    <cellStyle name="Besuchter Hyperlink" xfId="262" builtinId="9" hidden="1"/>
    <cellStyle name="Besuchter Hyperlink" xfId="264" builtinId="9" hidden="1"/>
    <cellStyle name="Besuchter Hyperlink" xfId="266" builtinId="9" hidden="1"/>
    <cellStyle name="Besuchter Hyperlink" xfId="268" builtinId="9" hidden="1"/>
    <cellStyle name="Besuchter Hyperlink" xfId="270" builtinId="9" hidden="1"/>
    <cellStyle name="Besuchter Hyperlink" xfId="272" builtinId="9" hidden="1"/>
    <cellStyle name="Besuchter Hyperlink" xfId="274" builtinId="9" hidden="1"/>
    <cellStyle name="Besuchter Hyperlink" xfId="276" builtinId="9" hidden="1"/>
    <cellStyle name="Besuchter Hyperlink" xfId="278" builtinId="9" hidden="1"/>
    <cellStyle name="Besuchter Hyperlink" xfId="280" builtinId="9" hidden="1"/>
    <cellStyle name="Besuchter Hyperlink" xfId="282" builtinId="9" hidden="1"/>
    <cellStyle name="Besuchter Hyperlink" xfId="284" builtinId="9" hidden="1"/>
    <cellStyle name="Besuchter Hyperlink" xfId="286" builtinId="9" hidden="1"/>
    <cellStyle name="Besuchter Hyperlink" xfId="288" builtinId="9" hidden="1"/>
    <cellStyle name="Besuchter Hyperlink" xfId="290" builtinId="9" hidden="1"/>
    <cellStyle name="Besuchter Hyperlink" xfId="292" builtinId="9" hidden="1"/>
    <cellStyle name="Besuchter Hyperlink" xfId="294" builtinId="9" hidden="1"/>
    <cellStyle name="Besuchter Hyperlink" xfId="296" builtinId="9" hidden="1"/>
    <cellStyle name="Besuchter Hyperlink" xfId="298" builtinId="9" hidden="1"/>
    <cellStyle name="Besuchter Hyperlink" xfId="300" builtinId="9" hidden="1"/>
    <cellStyle name="Besuchter Hyperlink" xfId="302" builtinId="9" hidden="1"/>
    <cellStyle name="Besuchter Hyperlink" xfId="304" builtinId="9" hidden="1"/>
    <cellStyle name="Besuchter Hyperlink" xfId="306" builtinId="9" hidden="1"/>
    <cellStyle name="Besuchter Hyperlink" xfId="308" builtinId="9" hidden="1"/>
    <cellStyle name="Besuchter Hyperlink" xfId="310" builtinId="9" hidden="1"/>
    <cellStyle name="Besuchter Hyperlink" xfId="312" builtinId="9" hidden="1"/>
    <cellStyle name="Besuchter Hyperlink" xfId="314" builtinId="9" hidden="1"/>
    <cellStyle name="Besuchter Hyperlink" xfId="316" builtinId="9" hidden="1"/>
    <cellStyle name="Besuchter Hyperlink" xfId="320" builtinId="9" hidden="1"/>
    <cellStyle name="Besuchter Hyperlink" xfId="322" builtinId="9" hidden="1"/>
    <cellStyle name="Besuchter Hyperlink" xfId="324" builtinId="9" hidden="1"/>
    <cellStyle name="Besuchter Hyperlink" xfId="326" builtinId="9" hidden="1"/>
    <cellStyle name="Besuchter Hyperlink" xfId="328" builtinId="9" hidden="1"/>
    <cellStyle name="Besuchter Hyperlink" xfId="330" builtinId="9" hidden="1"/>
    <cellStyle name="Besuchter Hyperlink" xfId="332" builtinId="9" hidden="1"/>
    <cellStyle name="Besuchter Hyperlink" xfId="334" builtinId="9" hidden="1"/>
    <cellStyle name="Besuchter Hyperlink" xfId="336" builtinId="9" hidden="1"/>
    <cellStyle name="Besuchter Hyperlink" xfId="338" builtinId="9" hidden="1"/>
    <cellStyle name="Besuchter Hyperlink" xfId="340" builtinId="9" hidden="1"/>
    <cellStyle name="Besuchter Hyperlink" xfId="342" builtinId="9" hidden="1"/>
    <cellStyle name="Besuchter Hyperlink" xfId="344" builtinId="9" hidden="1"/>
    <cellStyle name="Besuchter Hyperlink" xfId="346" builtinId="9" hidden="1"/>
    <cellStyle name="Besuchter Hyperlink" xfId="348" builtinId="9" hidden="1"/>
    <cellStyle name="Besuchter Hyperlink" xfId="350" builtinId="9" hidden="1"/>
    <cellStyle name="Besuchter Hyperlink" xfId="352" builtinId="9" hidden="1"/>
    <cellStyle name="Besuchter Hyperlink" xfId="354" builtinId="9" hidden="1"/>
    <cellStyle name="Besuchter Hyperlink" xfId="356" builtinId="9" hidden="1"/>
    <cellStyle name="Besuchter Hyperlink" xfId="358" builtinId="9" hidden="1"/>
    <cellStyle name="Besuchter Hyperlink" xfId="360" builtinId="9" hidden="1"/>
    <cellStyle name="Besuchter Hyperlink" xfId="362" builtinId="9" hidden="1"/>
    <cellStyle name="Besuchter Hyperlink" xfId="364" builtinId="9" hidden="1"/>
    <cellStyle name="Besuchter Hyperlink" xfId="366" builtinId="9" hidden="1"/>
    <cellStyle name="Besuchter Hyperlink" xfId="368" builtinId="9" hidden="1"/>
    <cellStyle name="Besuchter Hyperlink" xfId="370" builtinId="9" hidden="1"/>
    <cellStyle name="Besuchter Hyperlink" xfId="372" builtinId="9" hidden="1"/>
    <cellStyle name="Besuchter Hyperlink" xfId="374" builtinId="9" hidden="1"/>
    <cellStyle name="Besuchter Hyperlink" xfId="376" builtinId="9" hidden="1"/>
    <cellStyle name="Besuchter Hyperlink" xfId="378" builtinId="9" hidden="1"/>
    <cellStyle name="Besuchter Hyperlink" xfId="380" builtinId="9" hidden="1"/>
    <cellStyle name="Besuchter Hyperlink" xfId="382" builtinId="9" hidden="1"/>
    <cellStyle name="Besuchter Hyperlink" xfId="384" builtinId="9" hidden="1"/>
    <cellStyle name="Besuchter Hyperlink" xfId="386" builtinId="9" hidden="1"/>
    <cellStyle name="Besuchter Hyperlink" xfId="388" builtinId="9" hidden="1"/>
    <cellStyle name="Besuchter Hyperlink" xfId="390" builtinId="9" hidden="1"/>
    <cellStyle name="Besuchter Hyperlink" xfId="392" builtinId="9" hidden="1"/>
    <cellStyle name="Besuchter Hyperlink" xfId="394" builtinId="9" hidden="1"/>
    <cellStyle name="Besuchter Hyperlink" xfId="396" builtinId="9" hidden="1"/>
    <cellStyle name="Besuchter Hyperlink" xfId="398" builtinId="9" hidden="1"/>
    <cellStyle name="Besuchter Hyperlink" xfId="400" builtinId="9" hidden="1"/>
    <cellStyle name="Besuchter Hyperlink" xfId="402" builtinId="9" hidden="1"/>
    <cellStyle name="Besuchter Hyperlink" xfId="404" builtinId="9" hidden="1"/>
    <cellStyle name="Besuchter Hyperlink" xfId="406" builtinId="9" hidden="1"/>
    <cellStyle name="Besuchter Hyperlink" xfId="408" builtinId="9" hidden="1"/>
    <cellStyle name="Besuchter Hyperlink" xfId="410" builtinId="9" hidden="1"/>
    <cellStyle name="Besuchter Hyperlink" xfId="412" builtinId="9" hidden="1"/>
    <cellStyle name="Besuchter Hyperlink" xfId="414" builtinId="9" hidden="1"/>
    <cellStyle name="Besuchter Hyperlink" xfId="416" builtinId="9" hidden="1"/>
    <cellStyle name="Besuchter Hyperlink" xfId="418" builtinId="9" hidden="1"/>
    <cellStyle name="Besuchter Hyperlink" xfId="420" builtinId="9" hidden="1"/>
    <cellStyle name="Besuchter Hyperlink" xfId="422" builtinId="9" hidden="1"/>
    <cellStyle name="Besuchter Hyperlink" xfId="424" builtinId="9" hidden="1"/>
    <cellStyle name="Besuchter Hyperlink" xfId="426" builtinId="9" hidden="1"/>
    <cellStyle name="Besuchter Hyperlink" xfId="428" builtinId="9" hidden="1"/>
    <cellStyle name="Besuchter Hyperlink" xfId="430" builtinId="9" hidden="1"/>
    <cellStyle name="Besuchter Hyperlink" xfId="432" builtinId="9" hidden="1"/>
    <cellStyle name="Besuchter Hyperlink" xfId="434" builtinId="9" hidden="1"/>
    <cellStyle name="Besuchter Hyperlink" xfId="436" builtinId="9" hidden="1"/>
    <cellStyle name="Besuchter Hyperlink" xfId="438" builtinId="9" hidden="1"/>
    <cellStyle name="Besuchter Hyperlink" xfId="440" builtinId="9" hidden="1"/>
    <cellStyle name="Besuchter Hyperlink" xfId="442" builtinId="9" hidden="1"/>
    <cellStyle name="Besuchter Hyperlink" xfId="444" builtinId="9" hidden="1"/>
    <cellStyle name="Besuchter Hyperlink" xfId="446" builtinId="9" hidden="1"/>
    <cellStyle name="Besuchter Hyperlink" xfId="448" builtinId="9" hidden="1"/>
    <cellStyle name="Besuchter Hyperlink" xfId="450" builtinId="9" hidden="1"/>
    <cellStyle name="Besuchter Hyperlink" xfId="452" builtinId="9" hidden="1"/>
    <cellStyle name="Besuchter Hyperlink" xfId="454" builtinId="9" hidden="1"/>
    <cellStyle name="Besuchter Hyperlink" xfId="456" builtinId="9" hidden="1"/>
    <cellStyle name="Besuchter Hyperlink" xfId="458" builtinId="9" hidden="1"/>
    <cellStyle name="Besuchter Hyperlink" xfId="460" builtinId="9" hidden="1"/>
    <cellStyle name="Besuchter Hyperlink" xfId="462" builtinId="9" hidden="1"/>
    <cellStyle name="Besuchter Hyperlink" xfId="464" builtinId="9" hidden="1"/>
    <cellStyle name="Besuchter Hyperlink" xfId="466" builtinId="9" hidden="1"/>
    <cellStyle name="Besuchter Hyperlink" xfId="468" builtinId="9" hidden="1"/>
    <cellStyle name="Besuchter Hyperlink" xfId="470" builtinId="9" hidden="1"/>
    <cellStyle name="Besuchter Hyperlink" xfId="472" builtinId="9" hidden="1"/>
    <cellStyle name="Besuchter Hyperlink" xfId="474" builtinId="9" hidden="1"/>
    <cellStyle name="Besuchter Hyperlink" xfId="476" builtinId="9" hidden="1"/>
    <cellStyle name="Besuchter Hyperlink" xfId="478" builtinId="9" hidden="1"/>
    <cellStyle name="Besuchter Hyperlink" xfId="480" builtinId="9" hidden="1"/>
    <cellStyle name="Besuchter Hyperlink" xfId="482" builtinId="9" hidden="1"/>
    <cellStyle name="Besuchter Hyperlink" xfId="484" builtinId="9" hidden="1"/>
    <cellStyle name="Besuchter Hyperlink" xfId="486" builtinId="9" hidden="1"/>
    <cellStyle name="Besuchter Hyperlink" xfId="488" builtinId="9" hidden="1"/>
    <cellStyle name="Besuchter Hyperlink" xfId="490" builtinId="9" hidden="1"/>
    <cellStyle name="Besuchter Hyperlink" xfId="492" builtinId="9" hidden="1"/>
    <cellStyle name="Besuchter Hyperlink" xfId="496" builtinId="9" hidden="1"/>
    <cellStyle name="Besuchter Hyperlink" xfId="498" builtinId="9" hidden="1"/>
    <cellStyle name="Currency 2" xfId="318" xr:uid="{00000000-0005-0000-0000-000000000000}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Link" xfId="235" builtinId="8" hidden="1"/>
    <cellStyle name="Link" xfId="237" builtinId="8" hidden="1"/>
    <cellStyle name="Link" xfId="239" builtinId="8" hidden="1"/>
    <cellStyle name="Link" xfId="241" builtinId="8" hidden="1"/>
    <cellStyle name="Link" xfId="243" builtinId="8" hidden="1"/>
    <cellStyle name="Link" xfId="245" builtinId="8" hidden="1"/>
    <cellStyle name="Link" xfId="247" builtinId="8" hidden="1"/>
    <cellStyle name="Link" xfId="249" builtinId="8" hidden="1"/>
    <cellStyle name="Link" xfId="251" builtinId="8" hidden="1"/>
    <cellStyle name="Link" xfId="253" builtinId="8" hidden="1"/>
    <cellStyle name="Link" xfId="255" builtinId="8" hidden="1"/>
    <cellStyle name="Link" xfId="257" builtinId="8" hidden="1"/>
    <cellStyle name="Link" xfId="259" builtinId="8" hidden="1"/>
    <cellStyle name="Link" xfId="261" builtinId="8" hidden="1"/>
    <cellStyle name="Link" xfId="263" builtinId="8" hidden="1"/>
    <cellStyle name="Link" xfId="265" builtinId="8" hidden="1"/>
    <cellStyle name="Link" xfId="267" builtinId="8" hidden="1"/>
    <cellStyle name="Link" xfId="269" builtinId="8" hidden="1"/>
    <cellStyle name="Link" xfId="271" builtinId="8" hidden="1"/>
    <cellStyle name="Link" xfId="273" builtinId="8" hidden="1"/>
    <cellStyle name="Link" xfId="275" builtinId="8" hidden="1"/>
    <cellStyle name="Link" xfId="277" builtinId="8" hidden="1"/>
    <cellStyle name="Link" xfId="279" builtinId="8" hidden="1"/>
    <cellStyle name="Link" xfId="281" builtinId="8" hidden="1"/>
    <cellStyle name="Link" xfId="283" builtinId="8" hidden="1"/>
    <cellStyle name="Link" xfId="285" builtinId="8" hidden="1"/>
    <cellStyle name="Link" xfId="287" builtinId="8" hidden="1"/>
    <cellStyle name="Link" xfId="289" builtinId="8" hidden="1"/>
    <cellStyle name="Link" xfId="291" builtinId="8" hidden="1"/>
    <cellStyle name="Link" xfId="293" builtinId="8" hidden="1"/>
    <cellStyle name="Link" xfId="295" builtinId="8" hidden="1"/>
    <cellStyle name="Link" xfId="297" builtinId="8" hidden="1"/>
    <cellStyle name="Link" xfId="299" builtinId="8" hidden="1"/>
    <cellStyle name="Link" xfId="301" builtinId="8" hidden="1"/>
    <cellStyle name="Link" xfId="303" builtinId="8" hidden="1"/>
    <cellStyle name="Link" xfId="305" builtinId="8" hidden="1"/>
    <cellStyle name="Link" xfId="307" builtinId="8" hidden="1"/>
    <cellStyle name="Link" xfId="309" builtinId="8" hidden="1"/>
    <cellStyle name="Link" xfId="311" builtinId="8" hidden="1"/>
    <cellStyle name="Link" xfId="313" builtinId="8" hidden="1"/>
    <cellStyle name="Link" xfId="315" builtinId="8" hidden="1"/>
    <cellStyle name="Link" xfId="319" builtinId="8" hidden="1"/>
    <cellStyle name="Link" xfId="321" builtinId="8" hidden="1"/>
    <cellStyle name="Link" xfId="323" builtinId="8" hidden="1"/>
    <cellStyle name="Link" xfId="325" builtinId="8" hidden="1"/>
    <cellStyle name="Link" xfId="327" builtinId="8" hidden="1"/>
    <cellStyle name="Link" xfId="329" builtinId="8" hidden="1"/>
    <cellStyle name="Link" xfId="331" builtinId="8" hidden="1"/>
    <cellStyle name="Link" xfId="333" builtinId="8" hidden="1"/>
    <cellStyle name="Link" xfId="335" builtinId="8" hidden="1"/>
    <cellStyle name="Link" xfId="337" builtinId="8" hidden="1"/>
    <cellStyle name="Link" xfId="339" builtinId="8" hidden="1"/>
    <cellStyle name="Link" xfId="341" builtinId="8" hidden="1"/>
    <cellStyle name="Link" xfId="343" builtinId="8" hidden="1"/>
    <cellStyle name="Link" xfId="345" builtinId="8" hidden="1"/>
    <cellStyle name="Link" xfId="347" builtinId="8" hidden="1"/>
    <cellStyle name="Link" xfId="349" builtinId="8" hidden="1"/>
    <cellStyle name="Link" xfId="351" builtinId="8" hidden="1"/>
    <cellStyle name="Link" xfId="353" builtinId="8" hidden="1"/>
    <cellStyle name="Link" xfId="355" builtinId="8" hidden="1"/>
    <cellStyle name="Link" xfId="357" builtinId="8" hidden="1"/>
    <cellStyle name="Link" xfId="359" builtinId="8" hidden="1"/>
    <cellStyle name="Link" xfId="361" builtinId="8" hidden="1"/>
    <cellStyle name="Link" xfId="363" builtinId="8" hidden="1"/>
    <cellStyle name="Link" xfId="365" builtinId="8" hidden="1"/>
    <cellStyle name="Link" xfId="367" builtinId="8" hidden="1"/>
    <cellStyle name="Link" xfId="369" builtinId="8" hidden="1"/>
    <cellStyle name="Link" xfId="371" builtinId="8" hidden="1"/>
    <cellStyle name="Link" xfId="373" builtinId="8" hidden="1"/>
    <cellStyle name="Link" xfId="375" builtinId="8" hidden="1"/>
    <cellStyle name="Link" xfId="377" builtinId="8" hidden="1"/>
    <cellStyle name="Link" xfId="379" builtinId="8" hidden="1"/>
    <cellStyle name="Link" xfId="381" builtinId="8" hidden="1"/>
    <cellStyle name="Link" xfId="383" builtinId="8" hidden="1"/>
    <cellStyle name="Link" xfId="385" builtinId="8" hidden="1"/>
    <cellStyle name="Link" xfId="387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Link" xfId="455" builtinId="8" hidden="1"/>
    <cellStyle name="Link" xfId="457" builtinId="8" hidden="1"/>
    <cellStyle name="Link" xfId="459" builtinId="8" hidden="1"/>
    <cellStyle name="Link" xfId="461" builtinId="8" hidden="1"/>
    <cellStyle name="Link" xfId="463" builtinId="8" hidden="1"/>
    <cellStyle name="Link" xfId="465" builtinId="8" hidden="1"/>
    <cellStyle name="Link" xfId="467" builtinId="8" hidden="1"/>
    <cellStyle name="Link" xfId="469" builtinId="8" hidden="1"/>
    <cellStyle name="Link" xfId="471" builtinId="8" hidden="1"/>
    <cellStyle name="Link" xfId="473" builtinId="8" hidden="1"/>
    <cellStyle name="Link" xfId="475" builtinId="8" hidden="1"/>
    <cellStyle name="Link" xfId="477" builtinId="8" hidden="1"/>
    <cellStyle name="Link" xfId="479" builtinId="8" hidden="1"/>
    <cellStyle name="Link" xfId="481" builtinId="8" hidden="1"/>
    <cellStyle name="Link" xfId="483" builtinId="8" hidden="1"/>
    <cellStyle name="Link" xfId="485" builtinId="8" hidden="1"/>
    <cellStyle name="Link" xfId="487" builtinId="8" hidden="1"/>
    <cellStyle name="Link" xfId="489" builtinId="8" hidden="1"/>
    <cellStyle name="Link" xfId="491" builtinId="8" hidden="1"/>
    <cellStyle name="Link" xfId="495" builtinId="8" hidden="1"/>
    <cellStyle name="Link" xfId="497" builtinId="8" hidden="1"/>
    <cellStyle name="Navadno 2" xfId="499" xr:uid="{00000000-0005-0000-0000-0000F9000000}"/>
    <cellStyle name="Navadno 2 2" xfId="501" xr:uid="{00000000-0005-0000-0000-0000FA000000}"/>
    <cellStyle name="Normal 2" xfId="317" xr:uid="{00000000-0005-0000-0000-0000FB000000}"/>
    <cellStyle name="Normal 2 2" xfId="500" xr:uid="{00000000-0005-0000-0000-0000FC000000}"/>
    <cellStyle name="Prozent" xfId="494" builtinId="5"/>
    <cellStyle name="Standard" xfId="0" builtinId="0"/>
    <cellStyle name="Währung" xfId="493" builtinId="4"/>
  </cellStyles>
  <dxfs count="63">
    <dxf>
      <font>
        <color theme="0"/>
      </font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8E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825A3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5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E4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8E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21A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CB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7030A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6A6A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CC"/>
        </patternFill>
      </fill>
    </dxf>
    <dxf>
      <fill>
        <patternFill>
          <bgColor rgb="FFE26E0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99A1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57BC2E"/>
        </patternFill>
      </fill>
    </dxf>
    <dxf>
      <font>
        <color theme="0"/>
      </font>
      <fill>
        <patternFill>
          <bgColor rgb="FF0887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6E7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B453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rgb="FF40404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mruColors>
      <color rgb="FFC5FF00"/>
      <color rgb="FFE4FF00"/>
      <color rgb="FFFF8E00"/>
      <color rgb="FFFF00F5"/>
      <color rgb="FFC21AA0"/>
      <color rgb="FF825A3B"/>
      <color rgb="FF00CBD9"/>
      <color rgb="FF70308C"/>
      <color rgb="FFFF6BB4"/>
      <color rgb="FFF99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3.pn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12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5" Type="http://schemas.openxmlformats.org/officeDocument/2006/relationships/image" Target="../media/image8.jpeg"/><Relationship Id="rId10" Type="http://schemas.openxmlformats.org/officeDocument/2006/relationships/image" Target="../media/image13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6.jpeg"/><Relationship Id="rId18" Type="http://schemas.openxmlformats.org/officeDocument/2006/relationships/image" Target="../media/image31.jpeg"/><Relationship Id="rId26" Type="http://schemas.openxmlformats.org/officeDocument/2006/relationships/image" Target="../media/image39.jpeg"/><Relationship Id="rId3" Type="http://schemas.openxmlformats.org/officeDocument/2006/relationships/image" Target="../media/image16.jpeg"/><Relationship Id="rId21" Type="http://schemas.openxmlformats.org/officeDocument/2006/relationships/image" Target="../media/image34.jpeg"/><Relationship Id="rId34" Type="http://schemas.openxmlformats.org/officeDocument/2006/relationships/image" Target="../media/image47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5" Type="http://schemas.openxmlformats.org/officeDocument/2006/relationships/image" Target="../media/image38.jpeg"/><Relationship Id="rId33" Type="http://schemas.openxmlformats.org/officeDocument/2006/relationships/image" Target="../media/image46.jpeg"/><Relationship Id="rId2" Type="http://schemas.openxmlformats.org/officeDocument/2006/relationships/image" Target="../media/image15.jpeg"/><Relationship Id="rId16" Type="http://schemas.openxmlformats.org/officeDocument/2006/relationships/image" Target="../media/image29.jpeg"/><Relationship Id="rId20" Type="http://schemas.openxmlformats.org/officeDocument/2006/relationships/image" Target="../media/image33.jpeg"/><Relationship Id="rId29" Type="http://schemas.openxmlformats.org/officeDocument/2006/relationships/image" Target="../media/image42.jpeg"/><Relationship Id="rId1" Type="http://schemas.openxmlformats.org/officeDocument/2006/relationships/image" Target="../media/image4.pn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24" Type="http://schemas.openxmlformats.org/officeDocument/2006/relationships/image" Target="../media/image37.jpeg"/><Relationship Id="rId32" Type="http://schemas.openxmlformats.org/officeDocument/2006/relationships/image" Target="../media/image45.jpeg"/><Relationship Id="rId5" Type="http://schemas.openxmlformats.org/officeDocument/2006/relationships/image" Target="../media/image18.jpeg"/><Relationship Id="rId15" Type="http://schemas.openxmlformats.org/officeDocument/2006/relationships/image" Target="../media/image28.jpeg"/><Relationship Id="rId23" Type="http://schemas.openxmlformats.org/officeDocument/2006/relationships/image" Target="../media/image36.jpeg"/><Relationship Id="rId28" Type="http://schemas.openxmlformats.org/officeDocument/2006/relationships/image" Target="../media/image41.jpeg"/><Relationship Id="rId36" Type="http://schemas.openxmlformats.org/officeDocument/2006/relationships/image" Target="../media/image3.png"/><Relationship Id="rId10" Type="http://schemas.openxmlformats.org/officeDocument/2006/relationships/image" Target="../media/image23.jpeg"/><Relationship Id="rId19" Type="http://schemas.openxmlformats.org/officeDocument/2006/relationships/image" Target="../media/image32.jpeg"/><Relationship Id="rId31" Type="http://schemas.openxmlformats.org/officeDocument/2006/relationships/image" Target="../media/image44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4" Type="http://schemas.openxmlformats.org/officeDocument/2006/relationships/image" Target="../media/image27.jpeg"/><Relationship Id="rId22" Type="http://schemas.openxmlformats.org/officeDocument/2006/relationships/image" Target="../media/image35.jpeg"/><Relationship Id="rId27" Type="http://schemas.openxmlformats.org/officeDocument/2006/relationships/image" Target="../media/image40.jpeg"/><Relationship Id="rId30" Type="http://schemas.openxmlformats.org/officeDocument/2006/relationships/image" Target="../media/image43.jpeg"/><Relationship Id="rId35" Type="http://schemas.openxmlformats.org/officeDocument/2006/relationships/image" Target="../media/image2.png"/><Relationship Id="rId8" Type="http://schemas.openxmlformats.org/officeDocument/2006/relationships/image" Target="../media/image2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13" Type="http://schemas.openxmlformats.org/officeDocument/2006/relationships/image" Target="../media/image58.jpeg"/><Relationship Id="rId18" Type="http://schemas.openxmlformats.org/officeDocument/2006/relationships/image" Target="../media/image2.png"/><Relationship Id="rId3" Type="http://schemas.openxmlformats.org/officeDocument/2006/relationships/image" Target="../media/image48.png"/><Relationship Id="rId7" Type="http://schemas.openxmlformats.org/officeDocument/2006/relationships/image" Target="../media/image52.jpeg"/><Relationship Id="rId12" Type="http://schemas.openxmlformats.org/officeDocument/2006/relationships/image" Target="../media/image57.jpeg"/><Relationship Id="rId17" Type="http://schemas.openxmlformats.org/officeDocument/2006/relationships/image" Target="../media/image62.jpeg"/><Relationship Id="rId2" Type="http://schemas.openxmlformats.org/officeDocument/2006/relationships/image" Target="../media/image31.jpeg"/><Relationship Id="rId16" Type="http://schemas.openxmlformats.org/officeDocument/2006/relationships/image" Target="../media/image61.jpeg"/><Relationship Id="rId1" Type="http://schemas.openxmlformats.org/officeDocument/2006/relationships/image" Target="../media/image4.png"/><Relationship Id="rId6" Type="http://schemas.openxmlformats.org/officeDocument/2006/relationships/image" Target="../media/image51.jpeg"/><Relationship Id="rId11" Type="http://schemas.openxmlformats.org/officeDocument/2006/relationships/image" Target="../media/image56.jpeg"/><Relationship Id="rId5" Type="http://schemas.openxmlformats.org/officeDocument/2006/relationships/image" Target="../media/image50.jpeg"/><Relationship Id="rId15" Type="http://schemas.openxmlformats.org/officeDocument/2006/relationships/image" Target="../media/image60.jpeg"/><Relationship Id="rId10" Type="http://schemas.openxmlformats.org/officeDocument/2006/relationships/image" Target="../media/image55.jpeg"/><Relationship Id="rId19" Type="http://schemas.openxmlformats.org/officeDocument/2006/relationships/image" Target="../media/image3.png"/><Relationship Id="rId4" Type="http://schemas.openxmlformats.org/officeDocument/2006/relationships/image" Target="../media/image49.jpeg"/><Relationship Id="rId9" Type="http://schemas.openxmlformats.org/officeDocument/2006/relationships/image" Target="../media/image54.jpeg"/><Relationship Id="rId14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0</xdr:rowOff>
    </xdr:from>
    <xdr:to>
      <xdr:col>3</xdr:col>
      <xdr:colOff>619048</xdr:colOff>
      <xdr:row>6</xdr:row>
      <xdr:rowOff>101600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2AE79FE-972E-036D-DF3D-C19A95202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1666" y="0"/>
          <a:ext cx="2727249" cy="14478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11</xdr:col>
      <xdr:colOff>296333</xdr:colOff>
      <xdr:row>5</xdr:row>
      <xdr:rowOff>311693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029E58-8082-A44B-BF3B-B1D21017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9889" y="197556"/>
          <a:ext cx="2229555" cy="1101915"/>
        </a:xfrm>
        <a:prstGeom prst="rect">
          <a:avLst/>
        </a:prstGeom>
      </xdr:spPr>
    </xdr:pic>
    <xdr:clientData/>
  </xdr:twoCellAnchor>
  <xdr:twoCellAnchor editAs="oneCell">
    <xdr:from>
      <xdr:col>5</xdr:col>
      <xdr:colOff>832555</xdr:colOff>
      <xdr:row>1</xdr:row>
      <xdr:rowOff>195608</xdr:rowOff>
    </xdr:from>
    <xdr:to>
      <xdr:col>8</xdr:col>
      <xdr:colOff>550332</xdr:colOff>
      <xdr:row>5</xdr:row>
      <xdr:rowOff>186201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3B82409-DD78-E8D7-8969-DA06795E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5888" y="393164"/>
          <a:ext cx="2427111" cy="780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43544</xdr:colOff>
      <xdr:row>1</xdr:row>
      <xdr:rowOff>70788</xdr:rowOff>
    </xdr:from>
    <xdr:to>
      <xdr:col>8</xdr:col>
      <xdr:colOff>219469</xdr:colOff>
      <xdr:row>6</xdr:row>
      <xdr:rowOff>225216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9F71D5AD-5059-534C-BD3C-0FDEE1436B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8844" y="527988"/>
          <a:ext cx="2836363" cy="1335528"/>
        </a:xfrm>
        <a:prstGeom prst="rect">
          <a:avLst/>
        </a:prstGeom>
      </xdr:spPr>
    </xdr:pic>
    <xdr:clientData/>
  </xdr:twoCellAnchor>
  <xdr:oneCellAnchor>
    <xdr:from>
      <xdr:col>3</xdr:col>
      <xdr:colOff>142875</xdr:colOff>
      <xdr:row>1</xdr:row>
      <xdr:rowOff>47625</xdr:rowOff>
    </xdr:from>
    <xdr:ext cx="856118" cy="801026"/>
    <xdr:pic>
      <xdr:nvPicPr>
        <xdr:cNvPr id="27" name="Picture 26">
          <a:extLst>
            <a:ext uri="{FF2B5EF4-FFF2-40B4-BE49-F238E27FC236}">
              <a16:creationId xmlns:a16="http://schemas.microsoft.com/office/drawing/2014/main" id="{7A3612D1-CBE9-124C-932F-70BDFE0BC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2625" y="508000"/>
          <a:ext cx="856118" cy="801026"/>
        </a:xfrm>
        <a:prstGeom prst="rect">
          <a:avLst/>
        </a:prstGeom>
      </xdr:spPr>
    </xdr:pic>
    <xdr:clientData/>
  </xdr:oneCellAnchor>
  <xdr:twoCellAnchor>
    <xdr:from>
      <xdr:col>1</xdr:col>
      <xdr:colOff>253860</xdr:colOff>
      <xdr:row>10</xdr:row>
      <xdr:rowOff>29176</xdr:rowOff>
    </xdr:from>
    <xdr:to>
      <xdr:col>2</xdr:col>
      <xdr:colOff>961083</xdr:colOff>
      <xdr:row>10</xdr:row>
      <xdr:rowOff>747798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446362E-F19D-6EE3-BB45-6FC78636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7193" y="4571428"/>
          <a:ext cx="970376" cy="718622"/>
        </a:xfrm>
        <a:prstGeom prst="rect">
          <a:avLst/>
        </a:prstGeom>
      </xdr:spPr>
    </xdr:pic>
    <xdr:clientData/>
  </xdr:twoCellAnchor>
  <xdr:twoCellAnchor>
    <xdr:from>
      <xdr:col>2</xdr:col>
      <xdr:colOff>80090</xdr:colOff>
      <xdr:row>11</xdr:row>
      <xdr:rowOff>45769</xdr:rowOff>
    </xdr:from>
    <xdr:to>
      <xdr:col>2</xdr:col>
      <xdr:colOff>964890</xdr:colOff>
      <xdr:row>11</xdr:row>
      <xdr:rowOff>709369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2BDBD11-C99A-D90D-B8A2-8133C4445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6" y="5354598"/>
          <a:ext cx="884800" cy="663600"/>
        </a:xfrm>
        <a:prstGeom prst="rect">
          <a:avLst/>
        </a:prstGeom>
      </xdr:spPr>
    </xdr:pic>
    <xdr:clientData/>
  </xdr:twoCellAnchor>
  <xdr:twoCellAnchor>
    <xdr:from>
      <xdr:col>2</xdr:col>
      <xdr:colOff>80091</xdr:colOff>
      <xdr:row>12</xdr:row>
      <xdr:rowOff>45770</xdr:rowOff>
    </xdr:from>
    <xdr:to>
      <xdr:col>2</xdr:col>
      <xdr:colOff>983965</xdr:colOff>
      <xdr:row>12</xdr:row>
      <xdr:rowOff>723676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0B57B2-3A1B-0353-2178-EDFEF0EA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7" y="6121175"/>
          <a:ext cx="903874" cy="677906"/>
        </a:xfrm>
        <a:prstGeom prst="rect">
          <a:avLst/>
        </a:prstGeom>
      </xdr:spPr>
    </xdr:pic>
    <xdr:clientData/>
  </xdr:twoCellAnchor>
  <xdr:twoCellAnchor>
    <xdr:from>
      <xdr:col>2</xdr:col>
      <xdr:colOff>68648</xdr:colOff>
      <xdr:row>13</xdr:row>
      <xdr:rowOff>45766</xdr:rowOff>
    </xdr:from>
    <xdr:to>
      <xdr:col>2</xdr:col>
      <xdr:colOff>961080</xdr:colOff>
      <xdr:row>13</xdr:row>
      <xdr:rowOff>715090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31F36F7-D612-028E-9A02-2D64905A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5134" y="5503334"/>
          <a:ext cx="892432" cy="669324"/>
        </a:xfrm>
        <a:prstGeom prst="rect">
          <a:avLst/>
        </a:prstGeom>
      </xdr:spPr>
    </xdr:pic>
    <xdr:clientData/>
  </xdr:twoCellAnchor>
  <xdr:twoCellAnchor>
    <xdr:from>
      <xdr:col>2</xdr:col>
      <xdr:colOff>11444</xdr:colOff>
      <xdr:row>14</xdr:row>
      <xdr:rowOff>34324</xdr:rowOff>
    </xdr:from>
    <xdr:to>
      <xdr:col>2</xdr:col>
      <xdr:colOff>995408</xdr:colOff>
      <xdr:row>15</xdr:row>
      <xdr:rowOff>5721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370E988-66F0-FD01-35CD-CA3F310D8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7930" y="7642883"/>
          <a:ext cx="983964" cy="737973"/>
        </a:xfrm>
        <a:prstGeom prst="rect">
          <a:avLst/>
        </a:prstGeom>
      </xdr:spPr>
    </xdr:pic>
    <xdr:clientData/>
  </xdr:twoCellAnchor>
  <xdr:twoCellAnchor>
    <xdr:from>
      <xdr:col>2</xdr:col>
      <xdr:colOff>80091</xdr:colOff>
      <xdr:row>15</xdr:row>
      <xdr:rowOff>22883</xdr:rowOff>
    </xdr:from>
    <xdr:to>
      <xdr:col>3</xdr:col>
      <xdr:colOff>11442</xdr:colOff>
      <xdr:row>15</xdr:row>
      <xdr:rowOff>726532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A6563D7-2DBA-CED1-30BA-AE61F93B1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6577" y="8398018"/>
          <a:ext cx="938198" cy="703649"/>
        </a:xfrm>
        <a:prstGeom prst="rect">
          <a:avLst/>
        </a:prstGeom>
      </xdr:spPr>
    </xdr:pic>
    <xdr:clientData/>
  </xdr:twoCellAnchor>
  <xdr:twoCellAnchor>
    <xdr:from>
      <xdr:col>1</xdr:col>
      <xdr:colOff>263153</xdr:colOff>
      <xdr:row>16</xdr:row>
      <xdr:rowOff>22885</xdr:rowOff>
    </xdr:from>
    <xdr:to>
      <xdr:col>2</xdr:col>
      <xdr:colOff>961082</xdr:colOff>
      <xdr:row>16</xdr:row>
      <xdr:rowOff>743697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F1D0FA2-A6DF-4133-BC74-9868EA59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486" y="9164597"/>
          <a:ext cx="961082" cy="720812"/>
        </a:xfrm>
        <a:prstGeom prst="rect">
          <a:avLst/>
        </a:prstGeom>
      </xdr:spPr>
    </xdr:pic>
    <xdr:clientData/>
  </xdr:twoCellAnchor>
  <xdr:twoCellAnchor>
    <xdr:from>
      <xdr:col>2</xdr:col>
      <xdr:colOff>34325</xdr:colOff>
      <xdr:row>17</xdr:row>
      <xdr:rowOff>22883</xdr:rowOff>
    </xdr:from>
    <xdr:to>
      <xdr:col>2</xdr:col>
      <xdr:colOff>995406</xdr:colOff>
      <xdr:row>17</xdr:row>
      <xdr:rowOff>743694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8AB78F9-CDA7-439D-8955-60F96F8BE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811" y="9931171"/>
          <a:ext cx="961081" cy="720811"/>
        </a:xfrm>
        <a:prstGeom prst="rect">
          <a:avLst/>
        </a:prstGeom>
      </xdr:spPr>
    </xdr:pic>
    <xdr:clientData/>
  </xdr:twoCellAnchor>
  <xdr:twoCellAnchor>
    <xdr:from>
      <xdr:col>2</xdr:col>
      <xdr:colOff>34324</xdr:colOff>
      <xdr:row>18</xdr:row>
      <xdr:rowOff>45762</xdr:rowOff>
    </xdr:from>
    <xdr:to>
      <xdr:col>2</xdr:col>
      <xdr:colOff>972522</xdr:colOff>
      <xdr:row>18</xdr:row>
      <xdr:rowOff>749411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492A5AC-1AB9-45BE-68C8-5A6E04A24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0810" y="10720627"/>
          <a:ext cx="938198" cy="703649"/>
        </a:xfrm>
        <a:prstGeom prst="rect">
          <a:avLst/>
        </a:prstGeom>
      </xdr:spPr>
    </xdr:pic>
    <xdr:clientData/>
  </xdr:twoCellAnchor>
  <xdr:twoCellAnchor editAs="oneCell">
    <xdr:from>
      <xdr:col>21</xdr:col>
      <xdr:colOff>42333</xdr:colOff>
      <xdr:row>0</xdr:row>
      <xdr:rowOff>127000</xdr:rowOff>
    </xdr:from>
    <xdr:to>
      <xdr:col>23</xdr:col>
      <xdr:colOff>606777</xdr:colOff>
      <xdr:row>3</xdr:row>
      <xdr:rowOff>162875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0B78B-E89C-8E4F-9FCD-46BEBCF1F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9166" y="127000"/>
          <a:ext cx="2342444" cy="1157708"/>
        </a:xfrm>
        <a:prstGeom prst="rect">
          <a:avLst/>
        </a:prstGeom>
      </xdr:spPr>
    </xdr:pic>
    <xdr:clientData/>
  </xdr:twoCellAnchor>
  <xdr:twoCellAnchor editAs="oneCell">
    <xdr:from>
      <xdr:col>18</xdr:col>
      <xdr:colOff>127000</xdr:colOff>
      <xdr:row>0</xdr:row>
      <xdr:rowOff>338667</xdr:rowOff>
    </xdr:from>
    <xdr:to>
      <xdr:col>20</xdr:col>
      <xdr:colOff>776111</xdr:colOff>
      <xdr:row>2</xdr:row>
      <xdr:rowOff>315149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41F134A-F000-C942-A34D-4BDF5506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456833" y="338667"/>
          <a:ext cx="2427111" cy="780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43544</xdr:colOff>
      <xdr:row>1</xdr:row>
      <xdr:rowOff>70788</xdr:rowOff>
    </xdr:from>
    <xdr:to>
      <xdr:col>8</xdr:col>
      <xdr:colOff>517707</xdr:colOff>
      <xdr:row>6</xdr:row>
      <xdr:rowOff>225216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BDF44DA-E9E8-2758-B137-34629E6AF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2430" y="430017"/>
          <a:ext cx="2852056" cy="1344781"/>
        </a:xfrm>
        <a:prstGeom prst="rect">
          <a:avLst/>
        </a:prstGeom>
      </xdr:spPr>
    </xdr:pic>
    <xdr:clientData/>
  </xdr:twoCellAnchor>
  <xdr:twoCellAnchor>
    <xdr:from>
      <xdr:col>0</xdr:col>
      <xdr:colOff>264585</xdr:colOff>
      <xdr:row>24</xdr:row>
      <xdr:rowOff>44096</xdr:rowOff>
    </xdr:from>
    <xdr:to>
      <xdr:col>1</xdr:col>
      <xdr:colOff>1106818</xdr:colOff>
      <xdr:row>25</xdr:row>
      <xdr:rowOff>44098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FCAB4332-F8F5-1BEC-370B-73D4F715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585" y="13209763"/>
          <a:ext cx="1110344" cy="719668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26</xdr:row>
      <xdr:rowOff>0</xdr:rowOff>
    </xdr:from>
    <xdr:to>
      <xdr:col>1</xdr:col>
      <xdr:colOff>1077687</xdr:colOff>
      <xdr:row>26</xdr:row>
      <xdr:rowOff>718457</xdr:rowOff>
    </xdr:to>
    <xdr:pic>
      <xdr:nvPicPr>
        <xdr:cNvPr id="17" name="Slika 16">
          <a:extLst>
            <a:ext uri="{FF2B5EF4-FFF2-40B4-BE49-F238E27FC236}">
              <a16:creationId xmlns:a16="http://schemas.microsoft.com/office/drawing/2014/main" id="{8F7F7C44-FB18-A896-832C-58DC54E6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7522029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718457</xdr:rowOff>
    </xdr:from>
    <xdr:to>
      <xdr:col>1</xdr:col>
      <xdr:colOff>1110344</xdr:colOff>
      <xdr:row>29</xdr:row>
      <xdr:rowOff>0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1F5C8B09-67EE-D736-CADB-76D313C2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8969828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29</xdr:row>
      <xdr:rowOff>0</xdr:rowOff>
    </xdr:from>
    <xdr:to>
      <xdr:col>1</xdr:col>
      <xdr:colOff>1077687</xdr:colOff>
      <xdr:row>29</xdr:row>
      <xdr:rowOff>718457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30570C2E-D4B8-A04D-798B-35111B03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9710057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30</xdr:row>
      <xdr:rowOff>0</xdr:rowOff>
    </xdr:from>
    <xdr:to>
      <xdr:col>1</xdr:col>
      <xdr:colOff>1110345</xdr:colOff>
      <xdr:row>31</xdr:row>
      <xdr:rowOff>10886</xdr:rowOff>
    </xdr:to>
    <xdr:pic>
      <xdr:nvPicPr>
        <xdr:cNvPr id="25" name="Slika 24">
          <a:extLst>
            <a:ext uri="{FF2B5EF4-FFF2-40B4-BE49-F238E27FC236}">
              <a16:creationId xmlns:a16="http://schemas.microsoft.com/office/drawing/2014/main" id="{B70FE44E-0BFC-4D5D-6EBF-482489E85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0439400"/>
          <a:ext cx="1110344" cy="74022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1110342</xdr:colOff>
      <xdr:row>32</xdr:row>
      <xdr:rowOff>10885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4457D2D3-D38A-EE3E-146F-89F1DC60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168743"/>
          <a:ext cx="1110342" cy="74022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1094015</xdr:colOff>
      <xdr:row>33</xdr:row>
      <xdr:rowOff>0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670AC915-6735-E1B8-9ACA-7D85B4F78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1898086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1</xdr:rowOff>
    </xdr:from>
    <xdr:to>
      <xdr:col>1</xdr:col>
      <xdr:colOff>1110342</xdr:colOff>
      <xdr:row>34</xdr:row>
      <xdr:rowOff>10887</xdr:rowOff>
    </xdr:to>
    <xdr:pic>
      <xdr:nvPicPr>
        <xdr:cNvPr id="31" name="Slika 30">
          <a:extLst>
            <a:ext uri="{FF2B5EF4-FFF2-40B4-BE49-F238E27FC236}">
              <a16:creationId xmlns:a16="http://schemas.microsoft.com/office/drawing/2014/main" id="{64A814DB-EC29-A979-10D3-BBBE8ACC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625" y="26892251"/>
          <a:ext cx="1110342" cy="2201636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34</xdr:row>
      <xdr:rowOff>1</xdr:rowOff>
    </xdr:from>
    <xdr:to>
      <xdr:col>1</xdr:col>
      <xdr:colOff>1077687</xdr:colOff>
      <xdr:row>34</xdr:row>
      <xdr:rowOff>718458</xdr:rowOff>
    </xdr:to>
    <xdr:pic>
      <xdr:nvPicPr>
        <xdr:cNvPr id="33" name="Slika 32">
          <a:extLst>
            <a:ext uri="{FF2B5EF4-FFF2-40B4-BE49-F238E27FC236}">
              <a16:creationId xmlns:a16="http://schemas.microsoft.com/office/drawing/2014/main" id="{93DC15ED-1ACD-5A70-EF6E-942887121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3356772"/>
          <a:ext cx="1077686" cy="718457"/>
        </a:xfrm>
        <a:prstGeom prst="rect">
          <a:avLst/>
        </a:prstGeom>
      </xdr:spPr>
    </xdr:pic>
    <xdr:clientData/>
  </xdr:twoCellAnchor>
  <xdr:twoCellAnchor>
    <xdr:from>
      <xdr:col>0</xdr:col>
      <xdr:colOff>261257</xdr:colOff>
      <xdr:row>34</xdr:row>
      <xdr:rowOff>718457</xdr:rowOff>
    </xdr:from>
    <xdr:to>
      <xdr:col>1</xdr:col>
      <xdr:colOff>1115787</xdr:colOff>
      <xdr:row>36</xdr:row>
      <xdr:rowOff>10886</xdr:rowOff>
    </xdr:to>
    <xdr:pic>
      <xdr:nvPicPr>
        <xdr:cNvPr id="35" name="Slika 34">
          <a:extLst>
            <a:ext uri="{FF2B5EF4-FFF2-40B4-BE49-F238E27FC236}">
              <a16:creationId xmlns:a16="http://schemas.microsoft.com/office/drawing/2014/main" id="{84A31E4F-38F8-DB9E-B7E4-ADF3DF7E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5800" y="14075228"/>
          <a:ext cx="1126673" cy="75111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707572</xdr:rowOff>
    </xdr:from>
    <xdr:to>
      <xdr:col>1</xdr:col>
      <xdr:colOff>1126671</xdr:colOff>
      <xdr:row>37</xdr:row>
      <xdr:rowOff>0</xdr:rowOff>
    </xdr:to>
    <xdr:pic>
      <xdr:nvPicPr>
        <xdr:cNvPr id="37" name="Slika 36">
          <a:extLst>
            <a:ext uri="{FF2B5EF4-FFF2-40B4-BE49-F238E27FC236}">
              <a16:creationId xmlns:a16="http://schemas.microsoft.com/office/drawing/2014/main" id="{5A504BD8-4BF4-E057-FE17-79EE7A575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4793686"/>
          <a:ext cx="1126671" cy="751114"/>
        </a:xfrm>
        <a:prstGeom prst="rect">
          <a:avLst/>
        </a:prstGeom>
      </xdr:spPr>
    </xdr:pic>
    <xdr:clientData/>
  </xdr:twoCellAnchor>
  <xdr:twoCellAnchor>
    <xdr:from>
      <xdr:col>1</xdr:col>
      <xdr:colOff>21772</xdr:colOff>
      <xdr:row>37</xdr:row>
      <xdr:rowOff>0</xdr:rowOff>
    </xdr:from>
    <xdr:to>
      <xdr:col>1</xdr:col>
      <xdr:colOff>1099457</xdr:colOff>
      <xdr:row>37</xdr:row>
      <xdr:rowOff>718457</xdr:rowOff>
    </xdr:to>
    <xdr:pic>
      <xdr:nvPicPr>
        <xdr:cNvPr id="39" name="Slika 38">
          <a:extLst>
            <a:ext uri="{FF2B5EF4-FFF2-40B4-BE49-F238E27FC236}">
              <a16:creationId xmlns:a16="http://schemas.microsoft.com/office/drawing/2014/main" id="{FB5DF366-F3CB-0878-F2C5-A57DDB06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458" y="15544800"/>
          <a:ext cx="1077685" cy="71845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1094015</xdr:colOff>
      <xdr:row>39</xdr:row>
      <xdr:rowOff>0</xdr:rowOff>
    </xdr:to>
    <xdr:pic>
      <xdr:nvPicPr>
        <xdr:cNvPr id="41" name="Slika 40">
          <a:extLst>
            <a:ext uri="{FF2B5EF4-FFF2-40B4-BE49-F238E27FC236}">
              <a16:creationId xmlns:a16="http://schemas.microsoft.com/office/drawing/2014/main" id="{3982A498-DD5A-7E4D-2160-AC6A5F8AC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16274143"/>
          <a:ext cx="1094015" cy="729343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39</xdr:row>
      <xdr:rowOff>0</xdr:rowOff>
    </xdr:from>
    <xdr:to>
      <xdr:col>1</xdr:col>
      <xdr:colOff>1077687</xdr:colOff>
      <xdr:row>39</xdr:row>
      <xdr:rowOff>718457</xdr:rowOff>
    </xdr:to>
    <xdr:pic>
      <xdr:nvPicPr>
        <xdr:cNvPr id="43" name="Slika 42">
          <a:extLst>
            <a:ext uri="{FF2B5EF4-FFF2-40B4-BE49-F238E27FC236}">
              <a16:creationId xmlns:a16="http://schemas.microsoft.com/office/drawing/2014/main" id="{10A866C9-A3ED-3D72-78FE-8735193C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7" y="17003486"/>
          <a:ext cx="1077686" cy="718457"/>
        </a:xfrm>
        <a:prstGeom prst="rect">
          <a:avLst/>
        </a:prstGeom>
      </xdr:spPr>
    </xdr:pic>
    <xdr:clientData/>
  </xdr:twoCellAnchor>
  <xdr:twoCellAnchor>
    <xdr:from>
      <xdr:col>1</xdr:col>
      <xdr:colOff>43544</xdr:colOff>
      <xdr:row>40</xdr:row>
      <xdr:rowOff>10886</xdr:rowOff>
    </xdr:from>
    <xdr:to>
      <xdr:col>1</xdr:col>
      <xdr:colOff>1104901</xdr:colOff>
      <xdr:row>40</xdr:row>
      <xdr:rowOff>718457</xdr:rowOff>
    </xdr:to>
    <xdr:pic>
      <xdr:nvPicPr>
        <xdr:cNvPr id="45" name="Slika 44">
          <a:extLst>
            <a:ext uri="{FF2B5EF4-FFF2-40B4-BE49-F238E27FC236}">
              <a16:creationId xmlns:a16="http://schemas.microsoft.com/office/drawing/2014/main" id="{225581F4-71A3-70E5-6BE8-584372DD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0230" y="17743715"/>
          <a:ext cx="1061357" cy="707571"/>
        </a:xfrm>
        <a:prstGeom prst="rect">
          <a:avLst/>
        </a:prstGeom>
      </xdr:spPr>
    </xdr:pic>
    <xdr:clientData/>
  </xdr:twoCellAnchor>
  <xdr:twoCellAnchor editAs="oneCell">
    <xdr:from>
      <xdr:col>2</xdr:col>
      <xdr:colOff>130629</xdr:colOff>
      <xdr:row>0</xdr:row>
      <xdr:rowOff>370114</xdr:rowOff>
    </xdr:from>
    <xdr:to>
      <xdr:col>3</xdr:col>
      <xdr:colOff>127000</xdr:colOff>
      <xdr:row>4</xdr:row>
      <xdr:rowOff>35107</xdr:rowOff>
    </xdr:to>
    <xdr:pic>
      <xdr:nvPicPr>
        <xdr:cNvPr id="47" name="Slika 46">
          <a:extLst>
            <a:ext uri="{FF2B5EF4-FFF2-40B4-BE49-F238E27FC236}">
              <a16:creationId xmlns:a16="http://schemas.microsoft.com/office/drawing/2014/main" id="{AA946AF3-9386-DACC-C100-F8E8A08C8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9429" y="370114"/>
          <a:ext cx="827314" cy="97971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42</xdr:row>
      <xdr:rowOff>483348</xdr:rowOff>
    </xdr:from>
    <xdr:to>
      <xdr:col>2</xdr:col>
      <xdr:colOff>0</xdr:colOff>
      <xdr:row>43</xdr:row>
      <xdr:rowOff>492996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2C040EB-A4A7-4951-AF7B-C4C267EB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3259" y="3934760"/>
          <a:ext cx="992094" cy="513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241300</xdr:colOff>
      <xdr:row>42</xdr:row>
      <xdr:rowOff>8504</xdr:rowOff>
    </xdr:from>
    <xdr:to>
      <xdr:col>1</xdr:col>
      <xdr:colOff>990600</xdr:colOff>
      <xdr:row>43</xdr:row>
      <xdr:rowOff>1989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65DD46D-D478-403F-9ACF-004BA40F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3275" y="2970779"/>
          <a:ext cx="751205" cy="43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6501</xdr:colOff>
      <xdr:row>25</xdr:row>
      <xdr:rowOff>23328</xdr:rowOff>
    </xdr:from>
    <xdr:to>
      <xdr:col>1</xdr:col>
      <xdr:colOff>1049951</xdr:colOff>
      <xdr:row>26</xdr:row>
      <xdr:rowOff>1210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6483CE-933B-E49D-8E65-2585909E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12" y="13908661"/>
          <a:ext cx="1043450" cy="69754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27</xdr:row>
      <xdr:rowOff>15875</xdr:rowOff>
    </xdr:from>
    <xdr:to>
      <xdr:col>1</xdr:col>
      <xdr:colOff>1031875</xdr:colOff>
      <xdr:row>27</xdr:row>
      <xdr:rowOff>672042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BC15F99-9A6F-7244-D110-BBC8A58D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0250" y="9953625"/>
          <a:ext cx="984250" cy="656167"/>
        </a:xfrm>
        <a:prstGeom prst="rect">
          <a:avLst/>
        </a:prstGeom>
      </xdr:spPr>
    </xdr:pic>
    <xdr:clientData/>
  </xdr:twoCellAnchor>
  <xdr:twoCellAnchor>
    <xdr:from>
      <xdr:col>1</xdr:col>
      <xdr:colOff>10584</xdr:colOff>
      <xdr:row>11</xdr:row>
      <xdr:rowOff>31751</xdr:rowOff>
    </xdr:from>
    <xdr:to>
      <xdr:col>1</xdr:col>
      <xdr:colOff>1001982</xdr:colOff>
      <xdr:row>11</xdr:row>
      <xdr:rowOff>698501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4FF872-4D2E-B7A2-867B-FF9BBF6F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59" y="3175001"/>
          <a:ext cx="991398" cy="6667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1023938</xdr:colOff>
      <xdr:row>12</xdr:row>
      <xdr:rowOff>682625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510FA6-9432-5F13-2B2C-8A50C28A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3873500"/>
          <a:ext cx="1023938" cy="68262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13</xdr:row>
      <xdr:rowOff>31750</xdr:rowOff>
    </xdr:from>
    <xdr:to>
      <xdr:col>1</xdr:col>
      <xdr:colOff>1008063</xdr:colOff>
      <xdr:row>13</xdr:row>
      <xdr:rowOff>714375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B18E2B8-FFDE-9912-CEF9-3ADCAA743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4635500"/>
          <a:ext cx="1023938" cy="682625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14</xdr:row>
      <xdr:rowOff>31750</xdr:rowOff>
    </xdr:from>
    <xdr:to>
      <xdr:col>1</xdr:col>
      <xdr:colOff>1008063</xdr:colOff>
      <xdr:row>14</xdr:row>
      <xdr:rowOff>682625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D7D739-CFB8-61A8-5CBE-2FA0F638C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" y="5365750"/>
          <a:ext cx="976313" cy="650875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15</xdr:row>
      <xdr:rowOff>31750</xdr:rowOff>
    </xdr:from>
    <xdr:to>
      <xdr:col>1</xdr:col>
      <xdr:colOff>1016000</xdr:colOff>
      <xdr:row>15</xdr:row>
      <xdr:rowOff>719667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9361214-A311-3CC1-94EA-5DAB98336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6096000"/>
          <a:ext cx="1031875" cy="68791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31750</xdr:rowOff>
    </xdr:from>
    <xdr:to>
      <xdr:col>1</xdr:col>
      <xdr:colOff>1016000</xdr:colOff>
      <xdr:row>16</xdr:row>
      <xdr:rowOff>709083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C7356C5-64C4-B350-94F6-C7D71B4EB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6826250"/>
          <a:ext cx="1016000" cy="677333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17</xdr:row>
      <xdr:rowOff>47625</xdr:rowOff>
    </xdr:from>
    <xdr:to>
      <xdr:col>1</xdr:col>
      <xdr:colOff>984250</xdr:colOff>
      <xdr:row>17</xdr:row>
      <xdr:rowOff>714375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6F0893D-297E-1EFC-9791-1D6364D31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7572375"/>
          <a:ext cx="1000125" cy="666750"/>
        </a:xfrm>
        <a:prstGeom prst="rect">
          <a:avLst/>
        </a:prstGeom>
      </xdr:spPr>
    </xdr:pic>
    <xdr:clientData/>
  </xdr:twoCellAnchor>
  <xdr:twoCellAnchor>
    <xdr:from>
      <xdr:col>0</xdr:col>
      <xdr:colOff>254000</xdr:colOff>
      <xdr:row>18</xdr:row>
      <xdr:rowOff>31750</xdr:rowOff>
    </xdr:from>
    <xdr:to>
      <xdr:col>1</xdr:col>
      <xdr:colOff>1008063</xdr:colOff>
      <xdr:row>18</xdr:row>
      <xdr:rowOff>714375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363366F-8CD5-035C-3467-8598628C8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8286750"/>
          <a:ext cx="1023938" cy="6826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31750</xdr:rowOff>
    </xdr:from>
    <xdr:to>
      <xdr:col>1</xdr:col>
      <xdr:colOff>1023938</xdr:colOff>
      <xdr:row>19</xdr:row>
      <xdr:rowOff>714375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3BC34F2-58DB-A34A-FCFB-F910A450D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9017000"/>
          <a:ext cx="1023938" cy="6826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31750</xdr:rowOff>
    </xdr:from>
    <xdr:to>
      <xdr:col>1</xdr:col>
      <xdr:colOff>976313</xdr:colOff>
      <xdr:row>20</xdr:row>
      <xdr:rowOff>682625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51B1F43-0CAD-FEAE-D445-3B5D6AF4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875" y="9747250"/>
          <a:ext cx="976313" cy="650875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21</xdr:row>
      <xdr:rowOff>47625</xdr:rowOff>
    </xdr:from>
    <xdr:to>
      <xdr:col>1</xdr:col>
      <xdr:colOff>1000125</xdr:colOff>
      <xdr:row>21</xdr:row>
      <xdr:rowOff>693208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E58A964-8F1D-AD07-BA8B-E9C32855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" y="10493375"/>
          <a:ext cx="968375" cy="645583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22</xdr:row>
      <xdr:rowOff>63500</xdr:rowOff>
    </xdr:from>
    <xdr:to>
      <xdr:col>1</xdr:col>
      <xdr:colOff>1000125</xdr:colOff>
      <xdr:row>22</xdr:row>
      <xdr:rowOff>687917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B30ED62-280B-903A-5833-882E79C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1239500"/>
          <a:ext cx="936625" cy="624417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23</xdr:row>
      <xdr:rowOff>47625</xdr:rowOff>
    </xdr:from>
    <xdr:to>
      <xdr:col>1</xdr:col>
      <xdr:colOff>1047750</xdr:colOff>
      <xdr:row>23</xdr:row>
      <xdr:rowOff>703792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8C1943C-8D74-5C3E-5DA2-441A286A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1953875"/>
          <a:ext cx="984250" cy="656167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0</xdr:row>
      <xdr:rowOff>158750</xdr:rowOff>
    </xdr:from>
    <xdr:to>
      <xdr:col>23</xdr:col>
      <xdr:colOff>151694</xdr:colOff>
      <xdr:row>3</xdr:row>
      <xdr:rowOff>205208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6B95EE4-D0F0-B348-99B2-B4D5BA34A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4625" y="158750"/>
          <a:ext cx="2342444" cy="1157708"/>
        </a:xfrm>
        <a:prstGeom prst="rect">
          <a:avLst/>
        </a:prstGeom>
      </xdr:spPr>
    </xdr:pic>
    <xdr:clientData/>
  </xdr:twoCellAnchor>
  <xdr:twoCellAnchor editAs="oneCell">
    <xdr:from>
      <xdr:col>16</xdr:col>
      <xdr:colOff>682625</xdr:colOff>
      <xdr:row>0</xdr:row>
      <xdr:rowOff>381000</xdr:rowOff>
    </xdr:from>
    <xdr:to>
      <xdr:col>20</xdr:col>
      <xdr:colOff>125236</xdr:colOff>
      <xdr:row>3</xdr:row>
      <xdr:rowOff>50565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D066B0C9-BEB1-7545-8830-4C7F55360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795125" y="381000"/>
          <a:ext cx="2427111" cy="7808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43544</xdr:colOff>
      <xdr:row>1</xdr:row>
      <xdr:rowOff>70788</xdr:rowOff>
    </xdr:from>
    <xdr:to>
      <xdr:col>8</xdr:col>
      <xdr:colOff>644707</xdr:colOff>
      <xdr:row>6</xdr:row>
      <xdr:rowOff>225216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6BF78E07-FF35-8B46-B887-E71283BF4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78844" y="527988"/>
          <a:ext cx="2836363" cy="1335528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11</xdr:row>
      <xdr:rowOff>483348</xdr:rowOff>
    </xdr:from>
    <xdr:to>
      <xdr:col>3</xdr:col>
      <xdr:colOff>0</xdr:colOff>
      <xdr:row>12</xdr:row>
      <xdr:rowOff>492996</xdr:rowOff>
    </xdr:to>
    <xdr:pic>
      <xdr:nvPicPr>
        <xdr:cNvPr id="23" name="Slika 1">
          <a:extLst>
            <a:ext uri="{FF2B5EF4-FFF2-40B4-BE49-F238E27FC236}">
              <a16:creationId xmlns:a16="http://schemas.microsoft.com/office/drawing/2014/main" id="{83787DF3-863A-2046-AB6B-A3E81D020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5500" y="3836148"/>
          <a:ext cx="990600" cy="517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158750</xdr:colOff>
      <xdr:row>1</xdr:row>
      <xdr:rowOff>47625</xdr:rowOff>
    </xdr:from>
    <xdr:to>
      <xdr:col>4</xdr:col>
      <xdr:colOff>170368</xdr:colOff>
      <xdr:row>4</xdr:row>
      <xdr:rowOff>31750</xdr:rowOff>
    </xdr:to>
    <xdr:pic>
      <xdr:nvPicPr>
        <xdr:cNvPr id="27" name="Slika 33">
          <a:extLst>
            <a:ext uri="{FF2B5EF4-FFF2-40B4-BE49-F238E27FC236}">
              <a16:creationId xmlns:a16="http://schemas.microsoft.com/office/drawing/2014/main" id="{1ABC6333-8AC2-CD43-BC86-7286CCFC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500" y="508000"/>
          <a:ext cx="964118" cy="857250"/>
        </a:xfrm>
        <a:prstGeom prst="rect">
          <a:avLst/>
        </a:prstGeom>
      </xdr:spPr>
    </xdr:pic>
    <xdr:clientData/>
  </xdr:twoCellAnchor>
  <xdr:twoCellAnchor>
    <xdr:from>
      <xdr:col>2</xdr:col>
      <xdr:colOff>145143</xdr:colOff>
      <xdr:row>11</xdr:row>
      <xdr:rowOff>18143</xdr:rowOff>
    </xdr:from>
    <xdr:to>
      <xdr:col>2</xdr:col>
      <xdr:colOff>1041286</xdr:colOff>
      <xdr:row>12</xdr:row>
      <xdr:rowOff>57401</xdr:rowOff>
    </xdr:to>
    <xdr:pic>
      <xdr:nvPicPr>
        <xdr:cNvPr id="28" name="Slika 6">
          <a:extLst>
            <a:ext uri="{FF2B5EF4-FFF2-40B4-BE49-F238E27FC236}">
              <a16:creationId xmlns:a16="http://schemas.microsoft.com/office/drawing/2014/main" id="{6AB471C8-F8BD-FD47-A4FA-77648955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572" y="3374572"/>
          <a:ext cx="896143" cy="54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14514</xdr:colOff>
      <xdr:row>15</xdr:row>
      <xdr:rowOff>20764</xdr:rowOff>
    </xdr:from>
    <xdr:to>
      <xdr:col>2</xdr:col>
      <xdr:colOff>1041400</xdr:colOff>
      <xdr:row>15</xdr:row>
      <xdr:rowOff>706968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5E51DC0-924B-93C0-E910-D3BC3CBD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0314" y="5557964"/>
          <a:ext cx="1026886" cy="686204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16</xdr:row>
      <xdr:rowOff>63501</xdr:rowOff>
    </xdr:from>
    <xdr:to>
      <xdr:col>2</xdr:col>
      <xdr:colOff>1054100</xdr:colOff>
      <xdr:row>16</xdr:row>
      <xdr:rowOff>673101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7FDD05-B95F-FCCA-B811-CCD91396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6324601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17</xdr:row>
      <xdr:rowOff>12700</xdr:rowOff>
    </xdr:from>
    <xdr:to>
      <xdr:col>2</xdr:col>
      <xdr:colOff>1028700</xdr:colOff>
      <xdr:row>17</xdr:row>
      <xdr:rowOff>690033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0098A1B-9629-715B-100C-E5630A78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6997700"/>
          <a:ext cx="1016000" cy="677333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</xdr:row>
      <xdr:rowOff>25400</xdr:rowOff>
    </xdr:from>
    <xdr:to>
      <xdr:col>2</xdr:col>
      <xdr:colOff>1028700</xdr:colOff>
      <xdr:row>19</xdr:row>
      <xdr:rowOff>694267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D271441-04AB-A8E0-B086-5F126BB8D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200" y="8458200"/>
          <a:ext cx="1003300" cy="668867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165100</xdr:colOff>
      <xdr:row>20</xdr:row>
      <xdr:rowOff>25401</xdr:rowOff>
    </xdr:from>
    <xdr:to>
      <xdr:col>2</xdr:col>
      <xdr:colOff>1098549</xdr:colOff>
      <xdr:row>20</xdr:row>
      <xdr:rowOff>647700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75A29F2-63B8-2B5D-5E84-23E494D6B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900" y="9182101"/>
          <a:ext cx="933449" cy="622299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21</xdr:row>
      <xdr:rowOff>50800</xdr:rowOff>
    </xdr:from>
    <xdr:to>
      <xdr:col>2</xdr:col>
      <xdr:colOff>1060450</xdr:colOff>
      <xdr:row>21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E4F2AB-4E69-8DCE-3FBB-4C684C23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700" y="9931400"/>
          <a:ext cx="9715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22</xdr:row>
      <xdr:rowOff>12700</xdr:rowOff>
    </xdr:from>
    <xdr:to>
      <xdr:col>2</xdr:col>
      <xdr:colOff>1054100</xdr:colOff>
      <xdr:row>22</xdr:row>
      <xdr:rowOff>706967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79C3CCD-C365-3BFC-96D4-7F7B230AB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00" y="10617200"/>
          <a:ext cx="1041400" cy="6942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23</xdr:row>
      <xdr:rowOff>38100</xdr:rowOff>
    </xdr:from>
    <xdr:to>
      <xdr:col>2</xdr:col>
      <xdr:colOff>1073150</xdr:colOff>
      <xdr:row>23</xdr:row>
      <xdr:rowOff>685800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14E64E4A-C8ED-CB83-7598-62EEC703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11366500"/>
          <a:ext cx="9715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24</xdr:row>
      <xdr:rowOff>38101</xdr:rowOff>
    </xdr:from>
    <xdr:to>
      <xdr:col>2</xdr:col>
      <xdr:colOff>1104900</xdr:colOff>
      <xdr:row>25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0B907BA-9390-6073-187B-2B9D36F3B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12090401"/>
          <a:ext cx="10287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25</xdr:row>
      <xdr:rowOff>25400</xdr:rowOff>
    </xdr:from>
    <xdr:to>
      <xdr:col>2</xdr:col>
      <xdr:colOff>1104900</xdr:colOff>
      <xdr:row>25</xdr:row>
      <xdr:rowOff>668867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BFF4A5F-136A-27DF-080B-68EB96CD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12801600"/>
          <a:ext cx="965200" cy="64346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25400</xdr:rowOff>
    </xdr:from>
    <xdr:to>
      <xdr:col>2</xdr:col>
      <xdr:colOff>1079500</xdr:colOff>
      <xdr:row>26</xdr:row>
      <xdr:rowOff>677333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0B6B764-99EE-8E3A-5FE6-A81C9EBEB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13525500"/>
          <a:ext cx="977900" cy="65193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101600</xdr:rowOff>
    </xdr:from>
    <xdr:to>
      <xdr:col>2</xdr:col>
      <xdr:colOff>825500</xdr:colOff>
      <xdr:row>14</xdr:row>
      <xdr:rowOff>601133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96E2628-DFD9-008C-D810-BFB69214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4914900"/>
          <a:ext cx="749300" cy="499533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63500</xdr:rowOff>
    </xdr:from>
    <xdr:to>
      <xdr:col>2</xdr:col>
      <xdr:colOff>952500</xdr:colOff>
      <xdr:row>18</xdr:row>
      <xdr:rowOff>630373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0270885-D0CF-57A1-B3D2-ACC4C30B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400" y="7772400"/>
          <a:ext cx="850900" cy="566873"/>
        </a:xfrm>
        <a:prstGeom prst="rect">
          <a:avLst/>
        </a:prstGeom>
      </xdr:spPr>
    </xdr:pic>
    <xdr:clientData/>
  </xdr:twoCellAnchor>
  <xdr:twoCellAnchor editAs="oneCell">
    <xdr:from>
      <xdr:col>16</xdr:col>
      <xdr:colOff>698500</xdr:colOff>
      <xdr:row>0</xdr:row>
      <xdr:rowOff>148167</xdr:rowOff>
    </xdr:from>
    <xdr:to>
      <xdr:col>19</xdr:col>
      <xdr:colOff>373944</xdr:colOff>
      <xdr:row>3</xdr:row>
      <xdr:rowOff>184042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40455F-01FE-5C46-A5CE-1079F6ACD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71500" y="148167"/>
          <a:ext cx="2342444" cy="1157708"/>
        </a:xfrm>
        <a:prstGeom prst="rect">
          <a:avLst/>
        </a:prstGeom>
      </xdr:spPr>
    </xdr:pic>
    <xdr:clientData/>
  </xdr:twoCellAnchor>
  <xdr:twoCellAnchor editAs="oneCell">
    <xdr:from>
      <xdr:col>14</xdr:col>
      <xdr:colOff>84667</xdr:colOff>
      <xdr:row>0</xdr:row>
      <xdr:rowOff>338667</xdr:rowOff>
    </xdr:from>
    <xdr:to>
      <xdr:col>16</xdr:col>
      <xdr:colOff>733778</xdr:colOff>
      <xdr:row>2</xdr:row>
      <xdr:rowOff>315149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62301BC-9F6D-7448-8A72-F39D59FF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879667" y="338667"/>
          <a:ext cx="2427111" cy="780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0" tint="-4.9989318521683403E-2"/>
  </sheetPr>
  <dimension ref="B2:U57"/>
  <sheetViews>
    <sheetView showGridLines="0" showRowColHeaders="0" tabSelected="1" zoomScale="90" zoomScaleNormal="90" workbookViewId="0">
      <selection activeCell="E8" sqref="E8:H10"/>
    </sheetView>
  </sheetViews>
  <sheetFormatPr baseColWidth="10" defaultColWidth="11" defaultRowHeight="16"/>
  <cols>
    <col min="1" max="1" width="1.6640625" customWidth="1"/>
    <col min="2" max="2" width="14.5" customWidth="1"/>
    <col min="3" max="3" width="14.1640625" customWidth="1"/>
    <col min="4" max="4" width="13.6640625" customWidth="1"/>
    <col min="5" max="5" width="11.5" customWidth="1"/>
    <col min="6" max="6" width="11.6640625" customWidth="1"/>
    <col min="7" max="7" width="11.83203125" customWidth="1"/>
    <col min="8" max="9" width="12" customWidth="1"/>
    <col min="10" max="10" width="13.1640625" customWidth="1"/>
    <col min="11" max="11" width="12.1640625" customWidth="1"/>
    <col min="12" max="12" width="11.33203125" customWidth="1"/>
    <col min="15" max="15" width="12.6640625" customWidth="1"/>
    <col min="17" max="17" width="13.1640625" customWidth="1"/>
    <col min="18" max="18" width="12.83203125" customWidth="1"/>
  </cols>
  <sheetData>
    <row r="2" spans="2:11">
      <c r="H2" s="38" t="s">
        <v>246</v>
      </c>
      <c r="I2" s="38"/>
    </row>
    <row r="6" spans="2:11" ht="29.5" customHeight="1">
      <c r="B6" s="168" t="s">
        <v>15</v>
      </c>
    </row>
    <row r="7" spans="2:11">
      <c r="B7" s="168" t="s">
        <v>26</v>
      </c>
      <c r="E7" s="37" t="s">
        <v>144</v>
      </c>
      <c r="I7" t="s">
        <v>247</v>
      </c>
    </row>
    <row r="8" spans="2:11" ht="19" customHeight="1">
      <c r="B8" s="168" t="s">
        <v>27</v>
      </c>
      <c r="E8" s="520"/>
      <c r="F8" s="521"/>
      <c r="G8" s="521"/>
      <c r="H8" s="522"/>
      <c r="I8" s="506"/>
      <c r="J8" s="507"/>
    </row>
    <row r="9" spans="2:11" ht="19" customHeight="1">
      <c r="B9" s="168" t="s">
        <v>16</v>
      </c>
      <c r="E9" s="523"/>
      <c r="F9" s="524"/>
      <c r="G9" s="524"/>
      <c r="H9" s="525"/>
      <c r="I9" s="508"/>
      <c r="J9" s="509"/>
    </row>
    <row r="10" spans="2:11" ht="19" customHeight="1">
      <c r="E10" s="526"/>
      <c r="F10" s="527"/>
      <c r="G10" s="527"/>
      <c r="H10" s="528"/>
      <c r="I10" s="510"/>
      <c r="J10" s="511"/>
    </row>
    <row r="11" spans="2:11" ht="18" customHeight="1">
      <c r="E11" s="37" t="s">
        <v>28</v>
      </c>
      <c r="I11" s="192"/>
      <c r="K11" t="s">
        <v>85</v>
      </c>
    </row>
    <row r="12" spans="2:11">
      <c r="B12" s="38" t="s">
        <v>17</v>
      </c>
      <c r="C12" s="164"/>
      <c r="D12" s="27" t="s">
        <v>18</v>
      </c>
      <c r="E12" s="529"/>
      <c r="F12" s="530"/>
      <c r="G12" s="530"/>
      <c r="H12" s="531"/>
      <c r="I12" s="138"/>
    </row>
    <row r="13" spans="2:11" ht="49.25" customHeight="1">
      <c r="E13" s="532"/>
      <c r="F13" s="533"/>
      <c r="G13" s="533"/>
      <c r="H13" s="534"/>
      <c r="I13" s="138"/>
    </row>
    <row r="16" spans="2:11" ht="31" customHeight="1">
      <c r="C16" s="497" t="s">
        <v>258</v>
      </c>
      <c r="D16" s="498"/>
      <c r="E16" s="120"/>
      <c r="F16" s="120"/>
      <c r="G16" s="120"/>
      <c r="H16" s="499"/>
      <c r="I16" s="500"/>
    </row>
    <row r="17" spans="2:21" ht="8" customHeight="1">
      <c r="C17" s="501"/>
      <c r="D17" s="501"/>
      <c r="E17" s="502"/>
      <c r="F17" s="502"/>
      <c r="G17" s="502"/>
      <c r="H17" s="503"/>
      <c r="I17" s="503"/>
      <c r="J17" s="193"/>
    </row>
    <row r="18" spans="2:21" s="8" customFormat="1" ht="23.25" customHeight="1">
      <c r="D18" s="9" t="s">
        <v>121</v>
      </c>
      <c r="E18" s="8">
        <f>'GOOD PE'!AC7</f>
        <v>0</v>
      </c>
      <c r="F18" s="200">
        <f>'GOOD PE'!K3</f>
        <v>0</v>
      </c>
      <c r="G18" s="536">
        <f>'GOOD PE'!$K$1</f>
        <v>0</v>
      </c>
      <c r="H18" s="536"/>
      <c r="I18" s="261">
        <f>'GOOD PE'!AE2</f>
        <v>0</v>
      </c>
      <c r="J18" s="194"/>
    </row>
    <row r="19" spans="2:21" s="8" customFormat="1" ht="23.25" customHeight="1">
      <c r="D19" s="9" t="s">
        <v>208</v>
      </c>
      <c r="E19" s="8">
        <f>'GOOD PU'!U7</f>
        <v>0</v>
      </c>
      <c r="F19" s="200">
        <f>'GOOD PU'!L3</f>
        <v>0</v>
      </c>
      <c r="G19" s="504"/>
      <c r="H19" s="504">
        <f>'GOOD PU'!L1</f>
        <v>0</v>
      </c>
      <c r="I19" s="261">
        <f>'GOOD PU'!W2</f>
        <v>0</v>
      </c>
      <c r="J19" s="194"/>
    </row>
    <row r="20" spans="2:21" s="8" customFormat="1" ht="23.25" customHeight="1">
      <c r="D20" s="9" t="s">
        <v>188</v>
      </c>
      <c r="E20" s="8">
        <f>'GOOD GRP'!M2</f>
        <v>0</v>
      </c>
      <c r="F20" s="200">
        <f>'GOOD GRP'!M3</f>
        <v>0</v>
      </c>
      <c r="G20" s="514">
        <f>'GOOD GRP'!M1</f>
        <v>0</v>
      </c>
      <c r="H20" s="514"/>
      <c r="I20" s="261">
        <f>'GOOD GRP'!AF2</f>
        <v>0</v>
      </c>
      <c r="J20" s="194"/>
    </row>
    <row r="21" spans="2:21" s="8" customFormat="1" ht="23.25" customHeight="1">
      <c r="C21" s="98"/>
      <c r="D21" s="177" t="s">
        <v>117</v>
      </c>
      <c r="E21" s="98">
        <f>SUM(E18:E20)</f>
        <v>0</v>
      </c>
      <c r="F21" s="201">
        <f>SUM(F18:F20)</f>
        <v>0</v>
      </c>
      <c r="G21" s="513">
        <f>SUM(G18:H20)</f>
        <v>0</v>
      </c>
      <c r="H21" s="513"/>
      <c r="I21" s="262">
        <f>SUM(I18:I20)</f>
        <v>0</v>
      </c>
      <c r="J21" s="50"/>
    </row>
    <row r="22" spans="2:21" s="8" customFormat="1" ht="23.25" customHeight="1">
      <c r="D22" s="36" t="str">
        <f>"DISCOUNT "&amp;C12&amp;" %"</f>
        <v>DISCOUNT  %</v>
      </c>
      <c r="G22" s="514">
        <f>SUM(G21)*C12/100</f>
        <v>0</v>
      </c>
      <c r="H22" s="514"/>
      <c r="I22" s="263"/>
      <c r="J22" s="50"/>
    </row>
    <row r="23" spans="2:21" s="8" customFormat="1" ht="23.25" customHeight="1">
      <c r="C23" s="165"/>
      <c r="D23" s="179" t="s">
        <v>118</v>
      </c>
      <c r="E23" s="166"/>
      <c r="F23" s="166"/>
      <c r="G23" s="515">
        <f>G21-G22</f>
        <v>0</v>
      </c>
      <c r="H23" s="515"/>
      <c r="I23" s="191"/>
      <c r="J23" s="195"/>
      <c r="K23" s="52"/>
    </row>
    <row r="24" spans="2:21" s="8" customFormat="1" ht="23.25" hidden="1" customHeight="1" thickBot="1">
      <c r="C24" s="29"/>
      <c r="D24" s="30" t="s">
        <v>19</v>
      </c>
      <c r="E24" s="30"/>
      <c r="F24" s="31">
        <f>G23*1.22</f>
        <v>0</v>
      </c>
      <c r="G24" s="31"/>
      <c r="H24" s="32"/>
      <c r="I24" s="28"/>
    </row>
    <row r="25" spans="2:21" s="8" customFormat="1" ht="23.25" customHeight="1">
      <c r="C25" s="28"/>
      <c r="D25" s="28"/>
      <c r="E25" s="28"/>
      <c r="F25" s="175"/>
      <c r="G25" s="175"/>
      <c r="H25" s="28"/>
      <c r="I25" s="28"/>
    </row>
    <row r="26" spans="2:21" ht="21" customHeight="1"/>
    <row r="27" spans="2:21" s="8" customFormat="1" ht="45" customHeight="1">
      <c r="B27" s="535" t="s">
        <v>95</v>
      </c>
      <c r="C27" s="172" t="str">
        <f>'GOOD PE'!J8</f>
        <v>BLACK              RAL 9005</v>
      </c>
      <c r="D27" s="120" t="str">
        <f>'GOOD PE'!K8</f>
        <v>WHITE</v>
      </c>
      <c r="E27" s="173" t="str">
        <f>'GOOD PE'!L8</f>
        <v xml:space="preserve">RED                RAL 3000 </v>
      </c>
      <c r="F27" s="157" t="str">
        <f>'GOOD PE'!M8</f>
        <v xml:space="preserve">YELLOW       RAL 1018 </v>
      </c>
      <c r="G27" s="163" t="str">
        <f>'GOOD PE'!N8</f>
        <v>BLUE             RAL 5015</v>
      </c>
      <c r="H27" s="158" t="str">
        <f>'GOOD PE'!O8</f>
        <v>BRIGHT
GREEN          RAL 6018</v>
      </c>
      <c r="I27" s="225" t="str">
        <f>'GOOD PE'!P8</f>
        <v>PURE 
GREEN
RAL 6037</v>
      </c>
      <c r="J27" s="226" t="str">
        <f>'GOOD PE'!Q8</f>
        <v>APRICOT
ORANGE 
RAL 1033</v>
      </c>
      <c r="K27" s="227" t="str">
        <f>'GOOD PE'!R8</f>
        <v>DEEP ORANGE          
RAL 2011</v>
      </c>
      <c r="L27" s="159" t="str">
        <f>'GOOD PE'!S8</f>
        <v>PINK             RAL 4003</v>
      </c>
      <c r="M27" s="228" t="str">
        <f>'GOOD PE'!T8</f>
        <v>GREY  
RAL 7001</v>
      </c>
      <c r="N27" s="130" t="str">
        <f>'GOOD PE'!U8</f>
        <v>PURPLE   nS4050-R60B/M</v>
      </c>
      <c r="O27" s="71" t="str">
        <f>'GOOD PE'!V8</f>
        <v>MINT   
RAL 6027</v>
      </c>
      <c r="P27" s="229" t="str">
        <f>'GOOD PE'!W8</f>
        <v>DEEP ROSE 
RAL 4008</v>
      </c>
      <c r="Q27" s="149" t="str">
        <f>'GOOD PE'!X8</f>
        <v>BROWN
RAL 8003</v>
      </c>
      <c r="R27" s="451" t="str">
        <f>'GOOD PE'!Y8</f>
        <v>FLUORO PINK</v>
      </c>
      <c r="S27" s="452" t="str">
        <f>'GOOD PE'!Z8</f>
        <v>FLUORO ORANGE</v>
      </c>
      <c r="T27" s="453" t="str">
        <f>'GOOD PE'!AA8</f>
        <v>FLUORO YELLOW</v>
      </c>
      <c r="U27" s="454" t="str">
        <f>'GOOD PE'!AB8</f>
        <v>FLUORO GREEN</v>
      </c>
    </row>
    <row r="28" spans="2:21" s="8" customFormat="1" ht="15.5" customHeight="1">
      <c r="B28" s="517"/>
      <c r="C28" s="174">
        <f>'GOOD PE'!J7+'GOOD GRP'!L7+'GOOD PU'!K7</f>
        <v>0</v>
      </c>
      <c r="D28" s="174">
        <f>'GOOD PE'!K7+'GOOD GRP'!M7+'GOOD PU'!L7</f>
        <v>0</v>
      </c>
      <c r="E28" s="174">
        <f>'GOOD PE'!L7+'GOOD GRP'!N7+'GOOD PU'!M7</f>
        <v>0</v>
      </c>
      <c r="F28" s="174">
        <f>'GOOD PE'!M7+'GOOD GRP'!O7+'GOOD PU'!N7</f>
        <v>0</v>
      </c>
      <c r="G28" s="174">
        <f>'GOOD PE'!N7+'GOOD GRP'!P7+'GOOD PU'!O7</f>
        <v>0</v>
      </c>
      <c r="H28" s="174">
        <f>'GOOD PE'!O7+'GOOD GRP'!Q7+'GOOD PU'!P7</f>
        <v>0</v>
      </c>
      <c r="I28" s="174">
        <f>'GOOD PE'!P7+'GOOD GRP'!R7</f>
        <v>0</v>
      </c>
      <c r="J28" s="174">
        <f>'GOOD PE'!Q7+'GOOD GRP'!S7</f>
        <v>0</v>
      </c>
      <c r="K28" s="174">
        <f>'GOOD PE'!R7+'GOOD GRP'!T7</f>
        <v>0</v>
      </c>
      <c r="L28" s="174">
        <f>'GOOD PE'!S7+'GOOD GRP'!U7+'GOOD PU'!Q7</f>
        <v>0</v>
      </c>
      <c r="M28" s="174">
        <f>'GOOD PE'!T7+'GOOD GRP'!V7</f>
        <v>0</v>
      </c>
      <c r="N28" s="174">
        <f>'GOOD PE'!U7+'GOOD GRP'!W7+'GOOD PU'!R7</f>
        <v>0</v>
      </c>
      <c r="O28" s="174">
        <f>'GOOD PE'!V7+'GOOD GRP'!X7+'GOOD PU'!S7</f>
        <v>0</v>
      </c>
      <c r="P28" s="174">
        <f>'GOOD PE'!W7+'GOOD GRP'!Y7</f>
        <v>0</v>
      </c>
      <c r="Q28" s="174">
        <f>'GOOD PE'!X7+'GOOD PU'!T7</f>
        <v>0</v>
      </c>
      <c r="R28" s="174">
        <f>'GOOD PE'!Y7+'GOOD GRP'!Z7</f>
        <v>0</v>
      </c>
      <c r="S28" s="174">
        <f>'GOOD PE'!Z7+'GOOD GRP'!AA7</f>
        <v>0</v>
      </c>
      <c r="T28" s="174">
        <f>'GOOD PE'!AA7+'GOOD GRP'!AB7</f>
        <v>0</v>
      </c>
      <c r="U28" s="174">
        <f>'GOOD PE'!AB7+'GOOD GRP'!AC7</f>
        <v>0</v>
      </c>
    </row>
    <row r="29" spans="2:21" s="8" customFormat="1" ht="11" customHeight="1">
      <c r="B29" s="120"/>
    </row>
    <row r="30" spans="2:21" s="8" customFormat="1" ht="15.5" customHeight="1">
      <c r="B30" s="535" t="s">
        <v>96</v>
      </c>
      <c r="C30" s="169" t="s">
        <v>97</v>
      </c>
      <c r="D30" s="24" t="s">
        <v>98</v>
      </c>
    </row>
    <row r="31" spans="2:21" s="8" customFormat="1" ht="15.5" customHeight="1">
      <c r="B31" s="517"/>
      <c r="C31" s="11">
        <f>'GOOD PE'!CL7+'GOOD GRP'!BW7+'GOOD PU'!BU7</f>
        <v>0</v>
      </c>
      <c r="D31" s="353">
        <f>'GOOD PE'!CM7+'GOOD GRP'!BX7+'GOOD PU'!BV7</f>
        <v>0</v>
      </c>
      <c r="E31" s="167"/>
    </row>
    <row r="32" spans="2:21" s="8" customFormat="1" ht="15.5" customHeight="1">
      <c r="B32" s="199"/>
      <c r="L32" s="50"/>
    </row>
    <row r="33" spans="2:18" s="8" customFormat="1" ht="15.5" customHeight="1">
      <c r="B33" s="518" t="s">
        <v>209</v>
      </c>
      <c r="C33" s="169" t="s">
        <v>99</v>
      </c>
      <c r="D33" s="24" t="s">
        <v>51</v>
      </c>
      <c r="E33" s="24" t="s">
        <v>50</v>
      </c>
      <c r="F33" s="24" t="s">
        <v>21</v>
      </c>
      <c r="G33" s="24" t="s">
        <v>45</v>
      </c>
      <c r="H33" s="24" t="s">
        <v>46</v>
      </c>
      <c r="I33" s="24" t="s">
        <v>102</v>
      </c>
      <c r="J33" s="24" t="s">
        <v>103</v>
      </c>
      <c r="L33" s="50"/>
    </row>
    <row r="34" spans="2:18" s="8" customFormat="1" ht="15.5" customHeight="1">
      <c r="B34" s="519"/>
      <c r="C34" s="11">
        <f>'GOOD PE'!CC7+'GOOD PU'!BL7</f>
        <v>0</v>
      </c>
      <c r="D34" s="11">
        <f>'GOOD PE'!CD7+'GOOD PU'!BM7</f>
        <v>0</v>
      </c>
      <c r="E34" s="11">
        <f>'GOOD PE'!CE7+'GOOD PU'!BN7</f>
        <v>0</v>
      </c>
      <c r="F34" s="11">
        <f>'GOOD PE'!CF7+'GOOD PU'!BO7</f>
        <v>0</v>
      </c>
      <c r="G34" s="11">
        <f>'GOOD PE'!CG7+'GOOD PU'!BP7</f>
        <v>0</v>
      </c>
      <c r="H34" s="11">
        <f>'GOOD PE'!CH7+'GOOD PU'!BQ7</f>
        <v>0</v>
      </c>
      <c r="I34" s="11">
        <f>'GOOD PE'!CI7+'GOOD PU'!BR7</f>
        <v>0</v>
      </c>
      <c r="J34" s="11">
        <f>'GOOD PE'!CJ7+'GOOD PU'!BS7</f>
        <v>0</v>
      </c>
      <c r="L34" s="50"/>
    </row>
    <row r="35" spans="2:18" s="8" customFormat="1" ht="15.5" customHeight="1">
      <c r="L35" s="50"/>
    </row>
    <row r="36" spans="2:18" s="8" customFormat="1" ht="15.5" customHeight="1">
      <c r="B36" s="518" t="s">
        <v>180</v>
      </c>
      <c r="C36" s="169" t="s">
        <v>99</v>
      </c>
      <c r="D36" s="24" t="s">
        <v>51</v>
      </c>
      <c r="E36" s="24" t="s">
        <v>50</v>
      </c>
      <c r="F36" s="24" t="s">
        <v>21</v>
      </c>
      <c r="G36" s="24" t="s">
        <v>45</v>
      </c>
      <c r="H36" s="24" t="s">
        <v>46</v>
      </c>
      <c r="I36" s="24" t="s">
        <v>102</v>
      </c>
      <c r="J36" s="24" t="s">
        <v>103</v>
      </c>
      <c r="L36" s="50"/>
    </row>
    <row r="37" spans="2:18" s="8" customFormat="1" ht="15.5" customHeight="1">
      <c r="B37" s="519"/>
      <c r="C37" s="11">
        <f>'GOOD GRP'!BN7</f>
        <v>0</v>
      </c>
      <c r="D37" s="11">
        <f>'GOOD GRP'!BO7</f>
        <v>0</v>
      </c>
      <c r="E37" s="11">
        <f>'GOOD GRP'!BP7</f>
        <v>0</v>
      </c>
      <c r="F37" s="11">
        <f>'GOOD GRP'!BQ7</f>
        <v>0</v>
      </c>
      <c r="G37" s="11">
        <f>'GOOD GRP'!BR7</f>
        <v>0</v>
      </c>
      <c r="H37" s="11">
        <f>'GOOD GRP'!BS7</f>
        <v>0</v>
      </c>
      <c r="I37" s="11">
        <f>'GOOD GRP'!BT7</f>
        <v>0</v>
      </c>
      <c r="J37" s="11">
        <f>'GOOD GRP'!BU7</f>
        <v>0</v>
      </c>
      <c r="L37" s="50"/>
    </row>
    <row r="38" spans="2:18" s="8" customFormat="1" ht="15.5" customHeight="1">
      <c r="L38" s="50"/>
    </row>
    <row r="39" spans="2:18" ht="15.5" customHeight="1">
      <c r="B39" s="512" t="s">
        <v>100</v>
      </c>
      <c r="C39" s="169" t="s">
        <v>52</v>
      </c>
      <c r="D39" s="24" t="s">
        <v>104</v>
      </c>
      <c r="E39" s="24" t="s">
        <v>53</v>
      </c>
      <c r="F39" s="24" t="s">
        <v>54</v>
      </c>
      <c r="G39" s="24" t="s">
        <v>101</v>
      </c>
      <c r="H39" s="24" t="s">
        <v>103</v>
      </c>
      <c r="I39" s="8"/>
      <c r="J39" s="8"/>
      <c r="K39" s="8"/>
    </row>
    <row r="40" spans="2:18" ht="15.5" customHeight="1">
      <c r="B40" s="512"/>
      <c r="C40" s="11">
        <f>'GOOD PE'!CO7+'GOOD GRP'!BZ7</f>
        <v>0</v>
      </c>
      <c r="D40" s="11">
        <f>'GOOD PE'!CP7+'GOOD GRP'!CA7+'GOOD PU'!BY7</f>
        <v>0</v>
      </c>
      <c r="E40" s="11">
        <f>'GOOD PE'!CQ7+'GOOD GRP'!CB7+'GOOD PU'!CA7</f>
        <v>0</v>
      </c>
      <c r="F40" s="11">
        <f>'GOOD PE'!CR7+'GOOD GRP'!CC7</f>
        <v>0</v>
      </c>
      <c r="G40" s="11">
        <f>'GOOD PE'!CU7+'GOOD GRP'!CD7</f>
        <v>0</v>
      </c>
      <c r="H40" s="11">
        <f>'GOOD PE'!CV7+'GOOD GRP'!CE7</f>
        <v>0</v>
      </c>
      <c r="I40" s="167"/>
      <c r="J40" s="8"/>
      <c r="K40" s="8"/>
    </row>
    <row r="41" spans="2:18" ht="15.5" customHeight="1">
      <c r="B41" s="120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ht="15.5" customHeight="1">
      <c r="B42" s="516" t="s">
        <v>115</v>
      </c>
      <c r="C42" s="178" t="s">
        <v>63</v>
      </c>
      <c r="D42" s="141" t="s">
        <v>64</v>
      </c>
      <c r="E42" s="141" t="s">
        <v>181</v>
      </c>
      <c r="F42" s="10"/>
      <c r="G42" s="10"/>
      <c r="H42" s="10"/>
      <c r="I42" s="10"/>
      <c r="J42" s="8"/>
      <c r="K42" s="8"/>
      <c r="L42" s="8"/>
      <c r="M42" s="8"/>
      <c r="N42" s="8"/>
      <c r="O42" s="8"/>
      <c r="P42" s="8"/>
      <c r="Q42" s="8"/>
      <c r="R42" s="8"/>
    </row>
    <row r="43" spans="2:18" ht="15.5" customHeight="1">
      <c r="B43" s="517"/>
      <c r="C43" s="11">
        <f>'GOOD GRP'!BH8+'GOOD PE'!BG8+'GOOD PU'!AP8</f>
        <v>0</v>
      </c>
      <c r="D43" s="11">
        <f>'GOOD GRP'!BJ8+'GOOD PE'!BI8+'GOOD PU'!AR8</f>
        <v>0</v>
      </c>
      <c r="E43" s="11">
        <f>'GOOD GRP'!BL8+'GOOD PE'!BK8+'GOOD PU'!AT12</f>
        <v>0</v>
      </c>
      <c r="F43" s="16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ht="15.5" customHeight="1">
      <c r="B44" s="10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2:18" ht="15.5" customHeight="1">
      <c r="B45" s="512" t="s">
        <v>116</v>
      </c>
      <c r="C45" s="178" t="s">
        <v>65</v>
      </c>
      <c r="D45" s="141" t="s">
        <v>66</v>
      </c>
      <c r="E45" s="141" t="s">
        <v>63</v>
      </c>
      <c r="F45" s="141" t="s">
        <v>64</v>
      </c>
      <c r="G45" s="141" t="s">
        <v>114</v>
      </c>
      <c r="H45" s="8" t="s">
        <v>122</v>
      </c>
      <c r="I45" s="8" t="s">
        <v>67</v>
      </c>
      <c r="J45" s="8" t="s">
        <v>126</v>
      </c>
      <c r="K45" s="8"/>
      <c r="L45" s="8"/>
      <c r="M45" s="8"/>
      <c r="N45" s="8"/>
      <c r="O45" s="8"/>
      <c r="P45" s="8"/>
      <c r="Q45" s="8"/>
      <c r="R45" s="8"/>
    </row>
    <row r="46" spans="2:18" ht="15.5" customHeight="1">
      <c r="B46" s="512"/>
      <c r="C46" s="11">
        <f>'GOOD PE'!BM8+'GOOD PU'!AV8</f>
        <v>0</v>
      </c>
      <c r="D46" s="11">
        <f>'GOOD PE'!BO8+'GOOD PU'!AX8</f>
        <v>0</v>
      </c>
      <c r="E46" s="11">
        <f>'GOOD PE'!BQ8+'GOOD PU'!AZ8</f>
        <v>0</v>
      </c>
      <c r="F46" s="11">
        <f>'GOOD PE'!BS8+'GOOD PU'!BB8</f>
        <v>0</v>
      </c>
      <c r="G46" s="11">
        <f>'GOOD PE'!BU8+'GOOD PU'!BD8</f>
        <v>0</v>
      </c>
      <c r="H46" s="11">
        <f>'GOOD PE'!BW8+'GOOD PU'!BF8</f>
        <v>0</v>
      </c>
      <c r="I46" s="11">
        <f>'GOOD PE'!BY8+'GOOD PU'!BH8</f>
        <v>0</v>
      </c>
      <c r="J46" s="11">
        <f>'GOOD PE'!CA8+'GOOD PU'!BJ8</f>
        <v>0</v>
      </c>
      <c r="K46" s="8"/>
      <c r="L46" s="8"/>
      <c r="M46" s="8"/>
      <c r="N46" s="8"/>
      <c r="O46" s="8"/>
      <c r="P46" s="8"/>
      <c r="Q46" s="8"/>
      <c r="R46" s="8"/>
    </row>
    <row r="49" spans="2:10">
      <c r="B49" s="26" t="s">
        <v>94</v>
      </c>
      <c r="C49" s="22"/>
      <c r="E49" s="8"/>
      <c r="F49" s="8"/>
      <c r="G49" s="8"/>
      <c r="H49" s="162"/>
      <c r="I49" s="162"/>
      <c r="J49" s="176"/>
    </row>
    <row r="50" spans="2:10">
      <c r="B50" s="26" t="s">
        <v>29</v>
      </c>
      <c r="C50" s="22"/>
      <c r="E50" s="8"/>
      <c r="F50" s="8"/>
      <c r="G50" s="8"/>
      <c r="H50" s="162"/>
      <c r="I50" s="162"/>
    </row>
    <row r="51" spans="2:10">
      <c r="B51" s="26" t="s">
        <v>30</v>
      </c>
      <c r="C51" s="22"/>
      <c r="E51" s="8"/>
      <c r="F51" s="8"/>
      <c r="G51" s="8"/>
      <c r="H51" s="162"/>
      <c r="I51" s="162"/>
    </row>
    <row r="52" spans="2:10">
      <c r="B52" s="26" t="s">
        <v>31</v>
      </c>
      <c r="C52" s="22"/>
      <c r="E52" s="8"/>
      <c r="F52" s="8"/>
      <c r="G52" s="8"/>
      <c r="H52" s="162"/>
      <c r="I52" s="162"/>
    </row>
    <row r="53" spans="2:10">
      <c r="B53" s="26" t="s">
        <v>32</v>
      </c>
      <c r="C53" s="22"/>
      <c r="E53" s="8"/>
      <c r="F53" s="8"/>
      <c r="G53" s="8"/>
      <c r="H53" s="162"/>
      <c r="I53" s="162"/>
    </row>
    <row r="54" spans="2:10">
      <c r="B54" s="26" t="s">
        <v>33</v>
      </c>
      <c r="C54" s="22"/>
      <c r="E54" s="8"/>
      <c r="F54" s="8"/>
      <c r="G54" s="8"/>
      <c r="H54" s="162"/>
      <c r="I54" s="162"/>
    </row>
    <row r="55" spans="2:10">
      <c r="B55" s="26"/>
      <c r="C55" s="22"/>
      <c r="E55" s="8"/>
      <c r="F55" s="8"/>
      <c r="G55" s="8"/>
      <c r="H55" s="162"/>
      <c r="I55" s="162"/>
    </row>
    <row r="56" spans="2:10">
      <c r="B56" s="26" t="s">
        <v>34</v>
      </c>
      <c r="C56" s="22"/>
      <c r="E56" s="8"/>
      <c r="F56" s="8"/>
      <c r="G56" s="8"/>
      <c r="H56" s="162"/>
      <c r="I56" s="162"/>
    </row>
    <row r="57" spans="2:10">
      <c r="B57" s="26" t="s">
        <v>35</v>
      </c>
      <c r="C57" s="22"/>
      <c r="E57" s="8"/>
      <c r="F57" s="8"/>
      <c r="G57" s="8"/>
      <c r="H57" s="162"/>
      <c r="I57" s="162"/>
    </row>
  </sheetData>
  <sheetProtection algorithmName="SHA-512" hashValue="PO58o/AcfiCDLIrT6KBcyzwArGPNWUOhT2k/gXQi243pXiX9xcFNI4AgU/kySlM4I1Jybb5CpRiPdZz2aPdPWA==" saltValue="oIV9DaevmGleoxIr7BNGRA==" spinCount="100000" sheet="1" sort="0" autoFilter="0"/>
  <mergeCells count="15">
    <mergeCell ref="I8:J10"/>
    <mergeCell ref="B45:B46"/>
    <mergeCell ref="G21:H21"/>
    <mergeCell ref="G22:H22"/>
    <mergeCell ref="G23:H23"/>
    <mergeCell ref="B39:B40"/>
    <mergeCell ref="B42:B43"/>
    <mergeCell ref="B33:B34"/>
    <mergeCell ref="G20:H20"/>
    <mergeCell ref="B36:B37"/>
    <mergeCell ref="E8:H10"/>
    <mergeCell ref="E12:H13"/>
    <mergeCell ref="B27:B28"/>
    <mergeCell ref="B30:B31"/>
    <mergeCell ref="G18:H18"/>
  </mergeCells>
  <phoneticPr fontId="8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2EB8-E3AB-1E44-9DC1-B668B88D4FFE}">
  <sheetPr>
    <tabColor theme="0" tint="-4.9989318521683403E-2"/>
    <pageSetUpPr fitToPage="1"/>
  </sheetPr>
  <dimension ref="A1:CG19"/>
  <sheetViews>
    <sheetView showGridLines="0" showRowColHeaders="0" zoomScale="60" zoomScaleNormal="60" zoomScalePageLayoutView="75" workbookViewId="0">
      <pane ySplit="8" topLeftCell="A10" activePane="bottomLeft" state="frozen"/>
      <selection pane="bottomLeft" activeCell="T34" sqref="T34"/>
    </sheetView>
  </sheetViews>
  <sheetFormatPr baseColWidth="10" defaultColWidth="11" defaultRowHeight="21"/>
  <cols>
    <col min="1" max="1" width="5.5" style="1" customWidth="1"/>
    <col min="2" max="2" width="3.5" style="3" customWidth="1"/>
    <col min="3" max="3" width="13.1640625" style="1" customWidth="1"/>
    <col min="4" max="4" width="12.5" style="69" customWidth="1"/>
    <col min="5" max="5" width="3.5" style="3" customWidth="1"/>
    <col min="6" max="6" width="11.6640625" style="2" customWidth="1"/>
    <col min="7" max="7" width="10" style="2" customWidth="1"/>
    <col min="8" max="8" width="13.1640625" style="2" customWidth="1"/>
    <col min="9" max="9" width="7.6640625" style="2" customWidth="1"/>
    <col min="10" max="10" width="10.83203125" style="1" customWidth="1"/>
    <col min="11" max="11" width="14.6640625" style="6" customWidth="1"/>
    <col min="12" max="29" width="11.6640625" style="5" customWidth="1"/>
    <col min="30" max="30" width="18.1640625" style="6" customWidth="1"/>
    <col min="31" max="31" width="8.83203125" style="6" customWidth="1"/>
    <col min="32" max="32" width="10.6640625" style="1" customWidth="1"/>
    <col min="33" max="34" width="11" style="1" customWidth="1"/>
    <col min="35" max="35" width="11" style="5" customWidth="1"/>
    <col min="36" max="36" width="10.6640625" style="1" hidden="1" customWidth="1"/>
    <col min="37" max="37" width="6.83203125" style="182" hidden="1" customWidth="1"/>
    <col min="38" max="38" width="6.5" style="58" hidden="1" customWidth="1"/>
    <col min="39" max="39" width="5" style="13" hidden="1" customWidth="1"/>
    <col min="40" max="40" width="4.5" style="14" hidden="1" customWidth="1"/>
    <col min="41" max="41" width="4.6640625" style="15" hidden="1" customWidth="1"/>
    <col min="42" max="42" width="5" style="16" hidden="1" customWidth="1"/>
    <col min="43" max="43" width="5" style="17" hidden="1" customWidth="1"/>
    <col min="44" max="47" width="5" style="18" hidden="1" customWidth="1"/>
    <col min="48" max="49" width="5" style="19" hidden="1" customWidth="1"/>
    <col min="50" max="50" width="5.6640625" style="20" hidden="1" customWidth="1"/>
    <col min="51" max="56" width="5.33203125" style="103" hidden="1" customWidth="1"/>
    <col min="57" max="58" width="6.5" style="12" hidden="1" customWidth="1"/>
    <col min="59" max="59" width="7.6640625" style="312" hidden="1" customWidth="1"/>
    <col min="60" max="60" width="7.5" style="1" hidden="1" customWidth="1"/>
    <col min="61" max="61" width="7.33203125" style="312" hidden="1" customWidth="1"/>
    <col min="62" max="62" width="6.6640625" style="1" hidden="1" customWidth="1"/>
    <col min="63" max="63" width="7.1640625" style="312" hidden="1" customWidth="1"/>
    <col min="64" max="64" width="6.33203125" style="1" hidden="1" customWidth="1"/>
    <col min="65" max="65" width="11" style="1" hidden="1" customWidth="1"/>
    <col min="66" max="83" width="11" hidden="1" customWidth="1"/>
    <col min="84" max="84" width="11" customWidth="1"/>
    <col min="85" max="85" width="11" style="1" customWidth="1"/>
    <col min="86" max="16384" width="11" style="1"/>
  </cols>
  <sheetData>
    <row r="1" spans="1:85" ht="36" customHeight="1">
      <c r="C1"/>
      <c r="E1" s="64"/>
      <c r="J1" s="4"/>
      <c r="K1" s="160"/>
      <c r="L1" s="222" t="s">
        <v>5</v>
      </c>
      <c r="M1" s="538">
        <f>SUM(AD10:AD19)</f>
        <v>0</v>
      </c>
      <c r="N1" s="538"/>
      <c r="O1" s="223" t="s">
        <v>6</v>
      </c>
      <c r="Q1" s="104"/>
      <c r="R1" s="104"/>
      <c r="S1" s="104"/>
      <c r="T1" s="104"/>
      <c r="U1" s="104"/>
      <c r="V1" s="104"/>
      <c r="W1" s="104"/>
      <c r="X1" s="104"/>
      <c r="Y1" s="104"/>
      <c r="Z1" s="544" t="s">
        <v>234</v>
      </c>
      <c r="AA1" s="545"/>
      <c r="AB1" s="545"/>
      <c r="AC1" s="546"/>
      <c r="AD1" s="104"/>
      <c r="AE1" s="104"/>
      <c r="AF1" s="104"/>
      <c r="AG1" s="104"/>
      <c r="AH1" s="104"/>
      <c r="AI1" s="104"/>
      <c r="AJ1" s="104"/>
      <c r="AK1" s="181"/>
      <c r="AL1" s="65"/>
      <c r="AM1" s="333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t="s">
        <v>85</v>
      </c>
      <c r="BF1"/>
      <c r="BG1" s="311"/>
      <c r="BH1"/>
      <c r="BI1" s="311"/>
      <c r="BJ1"/>
      <c r="BK1" s="311"/>
      <c r="BL1"/>
    </row>
    <row r="2" spans="1:85" ht="26.5" customHeight="1">
      <c r="B2" s="539" t="s">
        <v>161</v>
      </c>
      <c r="C2" s="539"/>
      <c r="D2" s="70"/>
      <c r="E2" s="25"/>
      <c r="J2" s="4"/>
      <c r="K2" s="392"/>
      <c r="L2" s="78" t="s">
        <v>179</v>
      </c>
      <c r="M2" s="540">
        <f>SUM(L11:AC19)</f>
        <v>0</v>
      </c>
      <c r="N2" s="540"/>
      <c r="O2" s="83"/>
      <c r="P2" s="85"/>
      <c r="Q2" s="104"/>
      <c r="R2" s="104"/>
      <c r="S2" s="104"/>
      <c r="T2" s="104"/>
      <c r="U2" s="104"/>
      <c r="V2" s="104"/>
      <c r="W2" s="104"/>
      <c r="X2" s="104"/>
      <c r="Y2" s="104"/>
      <c r="Z2" s="547"/>
      <c r="AA2" s="548"/>
      <c r="AB2" s="548"/>
      <c r="AC2" s="549"/>
      <c r="AD2" s="541" t="s">
        <v>159</v>
      </c>
      <c r="AE2" s="541"/>
      <c r="AF2" s="260">
        <f>AI7</f>
        <v>0</v>
      </c>
      <c r="AG2" s="190"/>
      <c r="AH2" s="104"/>
      <c r="AI2" s="104"/>
      <c r="AJ2" s="104"/>
      <c r="AK2" s="181"/>
      <c r="AL2" s="65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311"/>
      <c r="BH2"/>
      <c r="BI2" s="311"/>
      <c r="BJ2"/>
      <c r="BK2" s="311"/>
      <c r="BL2"/>
      <c r="CF2" s="318"/>
    </row>
    <row r="3" spans="1:85" ht="25.25" customHeight="1">
      <c r="B3" s="539"/>
      <c r="C3" s="539"/>
      <c r="D3" s="70"/>
      <c r="E3" s="25"/>
      <c r="J3" s="4"/>
      <c r="K3" s="101"/>
      <c r="L3" s="78" t="s">
        <v>9</v>
      </c>
      <c r="M3" s="542">
        <f>SUM(AL11:AL19)</f>
        <v>0</v>
      </c>
      <c r="N3" s="542"/>
      <c r="O3" s="83" t="s">
        <v>3</v>
      </c>
      <c r="P3" s="84"/>
      <c r="Q3" s="104"/>
      <c r="R3" s="104"/>
      <c r="S3" s="104"/>
      <c r="T3" s="104"/>
      <c r="U3" s="104"/>
      <c r="V3" s="104"/>
      <c r="W3" s="104"/>
      <c r="X3" s="104"/>
      <c r="Y3" s="104"/>
      <c r="Z3" s="547"/>
      <c r="AA3" s="548"/>
      <c r="AB3" s="548"/>
      <c r="AC3" s="549"/>
      <c r="AD3" s="104"/>
      <c r="AE3" s="104"/>
      <c r="AF3" s="104"/>
      <c r="AG3" s="104"/>
      <c r="AH3" s="104"/>
      <c r="AI3" s="104"/>
      <c r="AJ3" s="104"/>
      <c r="AK3" s="181"/>
      <c r="AL3" s="65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311"/>
      <c r="BH3"/>
      <c r="BI3" s="311"/>
      <c r="BJ3"/>
      <c r="BK3" s="311"/>
      <c r="BL3"/>
      <c r="CF3" s="543"/>
    </row>
    <row r="4" spans="1:85" ht="17" customHeight="1">
      <c r="B4" s="539"/>
      <c r="C4" s="539"/>
      <c r="D4" s="70"/>
      <c r="E4" s="25"/>
      <c r="J4" s="4"/>
      <c r="K4" s="101"/>
      <c r="L4" s="78"/>
      <c r="M4" s="54"/>
      <c r="N4" s="54"/>
      <c r="O4" s="83"/>
      <c r="P4" s="81"/>
      <c r="Q4" s="86"/>
      <c r="R4" s="86"/>
      <c r="S4" s="86"/>
      <c r="T4" s="86"/>
      <c r="U4" s="86"/>
      <c r="V4" s="86"/>
      <c r="W4" s="86"/>
      <c r="X4" s="86"/>
      <c r="Y4" s="86"/>
      <c r="Z4" s="550"/>
      <c r="AA4" s="551"/>
      <c r="AB4" s="551"/>
      <c r="AC4" s="552"/>
      <c r="AD4" s="87"/>
      <c r="AE4" s="87"/>
      <c r="AF4" s="87"/>
      <c r="AG4" s="87"/>
      <c r="AH4" s="87"/>
      <c r="AI4" s="88"/>
      <c r="AJ4" s="88"/>
      <c r="AK4" s="181"/>
      <c r="AL4" s="65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311"/>
      <c r="BH4"/>
      <c r="BI4" s="311"/>
      <c r="BJ4"/>
      <c r="BK4" s="311"/>
      <c r="BL4"/>
      <c r="CF4" s="543"/>
    </row>
    <row r="5" spans="1:85" ht="25.25" customHeight="1">
      <c r="B5" s="539"/>
      <c r="C5" s="539"/>
      <c r="D5" s="70"/>
      <c r="E5" s="25"/>
      <c r="J5"/>
      <c r="K5" s="82"/>
      <c r="L5" s="53"/>
      <c r="M5" s="53"/>
      <c r="N5" s="53"/>
      <c r="O5" s="4"/>
      <c r="P5" s="4"/>
      <c r="Q5" s="4"/>
      <c r="R5" s="236"/>
      <c r="S5" s="236"/>
      <c r="T5" s="236"/>
      <c r="U5" s="236"/>
      <c r="V5" s="236"/>
      <c r="W5" s="236"/>
      <c r="X5" s="236"/>
      <c r="Y5" s="236"/>
      <c r="Z5" s="236" t="s">
        <v>235</v>
      </c>
      <c r="AA5" s="236" t="s">
        <v>235</v>
      </c>
      <c r="AB5" s="236" t="s">
        <v>235</v>
      </c>
      <c r="AC5" s="236" t="s">
        <v>235</v>
      </c>
      <c r="AD5" s="67" t="s">
        <v>62</v>
      </c>
      <c r="AE5" s="21"/>
      <c r="AF5" s="21"/>
      <c r="AG5" s="21"/>
      <c r="AH5" s="21"/>
      <c r="AI5" s="21"/>
      <c r="AK5" s="181"/>
      <c r="AL5" s="6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311"/>
      <c r="BH5"/>
      <c r="BI5" s="311"/>
      <c r="BJ5"/>
      <c r="BK5" s="311"/>
      <c r="BL5"/>
      <c r="CF5" s="543"/>
    </row>
    <row r="6" spans="1:85" ht="22.25" hidden="1" customHeight="1" thickBot="1">
      <c r="K6" s="102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68"/>
      <c r="AM6" s="333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1"/>
      <c r="BF6" s="1"/>
    </row>
    <row r="7" spans="1:85" ht="23.75" customHeight="1">
      <c r="A7"/>
      <c r="B7" s="60"/>
      <c r="C7"/>
      <c r="D7" s="61"/>
      <c r="E7" s="60"/>
      <c r="J7"/>
      <c r="K7" s="221" t="s">
        <v>44</v>
      </c>
      <c r="L7" s="136">
        <f>SUM(AM10:AM19)</f>
        <v>0</v>
      </c>
      <c r="M7" s="136">
        <f t="shared" ref="M7:Y7" si="0">SUM(AN10:AN19)</f>
        <v>0</v>
      </c>
      <c r="N7" s="136">
        <f t="shared" si="0"/>
        <v>0</v>
      </c>
      <c r="O7" s="136">
        <f t="shared" si="0"/>
        <v>0</v>
      </c>
      <c r="P7" s="136">
        <f t="shared" si="0"/>
        <v>0</v>
      </c>
      <c r="Q7" s="136">
        <f t="shared" si="0"/>
        <v>0</v>
      </c>
      <c r="R7" s="136">
        <f t="shared" si="0"/>
        <v>0</v>
      </c>
      <c r="S7" s="136">
        <f>SUM(AT10:AT19)</f>
        <v>0</v>
      </c>
      <c r="T7" s="136">
        <f t="shared" si="0"/>
        <v>0</v>
      </c>
      <c r="U7" s="136">
        <f t="shared" si="0"/>
        <v>0</v>
      </c>
      <c r="V7" s="136">
        <f t="shared" si="0"/>
        <v>0</v>
      </c>
      <c r="W7" s="136">
        <f t="shared" si="0"/>
        <v>0</v>
      </c>
      <c r="X7" s="136">
        <f t="shared" si="0"/>
        <v>0</v>
      </c>
      <c r="Y7" s="136">
        <f t="shared" si="0"/>
        <v>0</v>
      </c>
      <c r="Z7" s="416">
        <f>SUM(BA10:BA19)</f>
        <v>0</v>
      </c>
      <c r="AA7" s="121">
        <f>SUM(BB11:BB19)</f>
        <v>0</v>
      </c>
      <c r="AB7" s="121">
        <f>SUM(BC11:BC19)</f>
        <v>0</v>
      </c>
      <c r="AC7" s="121">
        <f>SUM(BD11:BD19)</f>
        <v>0</v>
      </c>
      <c r="AD7" s="137">
        <f>SUM(L7:AC7)</f>
        <v>0</v>
      </c>
      <c r="AE7" s="117"/>
      <c r="AF7" s="79"/>
      <c r="AH7" s="154" t="s">
        <v>37</v>
      </c>
      <c r="AI7" s="155">
        <f>SUM(AI11:AI19)</f>
        <v>0</v>
      </c>
      <c r="AK7" s="183"/>
      <c r="AL7" s="62"/>
      <c r="AM7" s="334"/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5"/>
      <c r="AY7" s="335"/>
      <c r="AZ7" s="335"/>
      <c r="BA7" s="335"/>
      <c r="BB7" s="335"/>
      <c r="BC7" s="335"/>
      <c r="BD7" s="335"/>
      <c r="BE7" s="79" t="s">
        <v>189</v>
      </c>
      <c r="BF7" s="79"/>
      <c r="BG7" s="313"/>
      <c r="BH7" s="79"/>
      <c r="BI7" s="313"/>
      <c r="BJ7" s="79"/>
      <c r="BK7" s="313"/>
      <c r="BL7" s="79"/>
      <c r="BN7" s="8">
        <f t="shared" ref="BN7:BU7" si="1">SUM(BN10:BN19)</f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/>
      <c r="BW7" s="8">
        <f>SUM(BW10:BW19)</f>
        <v>0</v>
      </c>
      <c r="BX7" s="8">
        <f>SUM(BX10:BX19)</f>
        <v>0</v>
      </c>
      <c r="BY7" s="8"/>
      <c r="BZ7" s="8">
        <f t="shared" ref="BZ7:CE7" si="2">SUM(BZ10:BZ19)</f>
        <v>0</v>
      </c>
      <c r="CA7" s="8">
        <f t="shared" si="2"/>
        <v>0</v>
      </c>
      <c r="CB7" s="8">
        <f t="shared" si="2"/>
        <v>0</v>
      </c>
      <c r="CC7" s="8">
        <f t="shared" si="2"/>
        <v>0</v>
      </c>
      <c r="CD7" s="8">
        <f t="shared" si="2"/>
        <v>0</v>
      </c>
      <c r="CE7" s="8">
        <f t="shared" si="2"/>
        <v>0</v>
      </c>
    </row>
    <row r="8" spans="1:85" s="5" customFormat="1" ht="60" customHeight="1">
      <c r="A8" s="8"/>
      <c r="B8" s="119"/>
      <c r="C8" s="120"/>
      <c r="D8" s="121" t="s">
        <v>56</v>
      </c>
      <c r="E8" s="122" t="s">
        <v>119</v>
      </c>
      <c r="F8" s="121" t="s">
        <v>57</v>
      </c>
      <c r="G8" s="121" t="s">
        <v>58</v>
      </c>
      <c r="H8" s="121" t="s">
        <v>172</v>
      </c>
      <c r="I8" s="132" t="s">
        <v>59</v>
      </c>
      <c r="J8" s="121" t="s">
        <v>60</v>
      </c>
      <c r="K8" s="133" t="s">
        <v>61</v>
      </c>
      <c r="L8" s="140" t="s">
        <v>87</v>
      </c>
      <c r="M8" s="141" t="s">
        <v>22</v>
      </c>
      <c r="N8" s="142" t="s">
        <v>88</v>
      </c>
      <c r="O8" s="143" t="s">
        <v>89</v>
      </c>
      <c r="P8" s="144" t="s">
        <v>90</v>
      </c>
      <c r="Q8" s="145" t="s">
        <v>120</v>
      </c>
      <c r="R8" s="230" t="s">
        <v>148</v>
      </c>
      <c r="S8" s="231" t="s">
        <v>146</v>
      </c>
      <c r="T8" s="232" t="s">
        <v>147</v>
      </c>
      <c r="U8" s="146" t="s">
        <v>91</v>
      </c>
      <c r="V8" s="233" t="s">
        <v>149</v>
      </c>
      <c r="W8" s="147" t="s">
        <v>92</v>
      </c>
      <c r="X8" s="148" t="s">
        <v>93</v>
      </c>
      <c r="Y8" s="234" t="s">
        <v>150</v>
      </c>
      <c r="Z8" s="409" t="s">
        <v>236</v>
      </c>
      <c r="AA8" s="410" t="s">
        <v>237</v>
      </c>
      <c r="AB8" s="411" t="s">
        <v>238</v>
      </c>
      <c r="AC8" s="412" t="s">
        <v>239</v>
      </c>
      <c r="AD8" s="134" t="s">
        <v>9</v>
      </c>
      <c r="AE8" s="134" t="s">
        <v>10</v>
      </c>
      <c r="AF8" s="135" t="s">
        <v>7</v>
      </c>
      <c r="AH8" s="156" t="s">
        <v>38</v>
      </c>
      <c r="AI8" s="156" t="s">
        <v>39</v>
      </c>
      <c r="AK8" s="184" t="s">
        <v>3</v>
      </c>
      <c r="AL8" s="180" t="s">
        <v>4</v>
      </c>
      <c r="AM8" s="124" t="s">
        <v>0</v>
      </c>
      <c r="AN8" s="120" t="s">
        <v>1</v>
      </c>
      <c r="AO8" s="125" t="s">
        <v>8</v>
      </c>
      <c r="AP8" s="126" t="s">
        <v>20</v>
      </c>
      <c r="AQ8" s="127" t="s">
        <v>2</v>
      </c>
      <c r="AR8" s="128" t="s">
        <v>12</v>
      </c>
      <c r="AS8" s="230" t="s">
        <v>148</v>
      </c>
      <c r="AT8" s="231" t="s">
        <v>146</v>
      </c>
      <c r="AU8" s="232" t="s">
        <v>147</v>
      </c>
      <c r="AV8" s="129" t="s">
        <v>11</v>
      </c>
      <c r="AW8" s="233" t="s">
        <v>149</v>
      </c>
      <c r="AX8" s="130" t="s">
        <v>13</v>
      </c>
      <c r="AY8" s="131" t="s">
        <v>83</v>
      </c>
      <c r="AZ8" s="234" t="s">
        <v>150</v>
      </c>
      <c r="BA8" s="443" t="str">
        <f>Z8</f>
        <v>FLUORO PINK</v>
      </c>
      <c r="BB8" s="444" t="str">
        <f t="shared" ref="BB8:BD8" si="3">AA8</f>
        <v>FLUORO ORANGE</v>
      </c>
      <c r="BC8" s="445" t="str">
        <f t="shared" si="3"/>
        <v>FLUORO YELLOW</v>
      </c>
      <c r="BD8" s="446" t="str">
        <f t="shared" si="3"/>
        <v>FLUORO GREEN</v>
      </c>
      <c r="BE8" s="123" t="s">
        <v>42</v>
      </c>
      <c r="BF8" s="125" t="s">
        <v>240</v>
      </c>
      <c r="BG8" s="314" t="s">
        <v>47</v>
      </c>
      <c r="BH8" s="304">
        <f>SUM(BH11:BH19)</f>
        <v>0</v>
      </c>
      <c r="BI8" s="314" t="s">
        <v>48</v>
      </c>
      <c r="BJ8" s="304">
        <f>SUM(BJ11:BJ19)</f>
        <v>0</v>
      </c>
      <c r="BK8" s="314" t="s">
        <v>49</v>
      </c>
      <c r="BL8" s="304">
        <f>SUM(BL11:BL19)</f>
        <v>0</v>
      </c>
      <c r="BN8" s="170" t="s">
        <v>99</v>
      </c>
      <c r="BO8" s="170" t="s">
        <v>51</v>
      </c>
      <c r="BP8" s="170" t="s">
        <v>50</v>
      </c>
      <c r="BQ8" s="170" t="s">
        <v>21</v>
      </c>
      <c r="BR8" s="170" t="s">
        <v>45</v>
      </c>
      <c r="BS8" s="170" t="s">
        <v>46</v>
      </c>
      <c r="BT8" s="170" t="s">
        <v>102</v>
      </c>
      <c r="BU8" s="170" t="s">
        <v>103</v>
      </c>
      <c r="BV8" s="28"/>
      <c r="BW8" s="170" t="s">
        <v>97</v>
      </c>
      <c r="BX8" s="170" t="s">
        <v>98</v>
      </c>
      <c r="BY8" s="28"/>
      <c r="BZ8" s="170" t="s">
        <v>52</v>
      </c>
      <c r="CA8" s="170" t="s">
        <v>104</v>
      </c>
      <c r="CB8" s="170" t="s">
        <v>53</v>
      </c>
      <c r="CC8" s="170" t="s">
        <v>54</v>
      </c>
      <c r="CD8" s="171" t="s">
        <v>101</v>
      </c>
      <c r="CE8" s="170" t="s">
        <v>103</v>
      </c>
      <c r="CF8" s="8"/>
    </row>
    <row r="9" spans="1:85" s="7" customFormat="1" ht="30" hidden="1" customHeight="1">
      <c r="A9" s="50"/>
      <c r="B9" s="90"/>
      <c r="C9" s="50"/>
      <c r="D9" s="91"/>
      <c r="E9" s="99"/>
      <c r="F9" s="91"/>
      <c r="G9" s="91"/>
      <c r="H9" s="91"/>
      <c r="I9" s="92"/>
      <c r="J9" s="91"/>
      <c r="K9" s="118"/>
      <c r="L9" s="108" t="s">
        <v>73</v>
      </c>
      <c r="M9" s="108" t="s">
        <v>74</v>
      </c>
      <c r="N9" s="108" t="s">
        <v>75</v>
      </c>
      <c r="O9" s="108" t="s">
        <v>76</v>
      </c>
      <c r="P9" s="108" t="s">
        <v>77</v>
      </c>
      <c r="Q9" s="108" t="s">
        <v>78</v>
      </c>
      <c r="R9" s="108" t="s">
        <v>151</v>
      </c>
      <c r="S9" s="108" t="s">
        <v>152</v>
      </c>
      <c r="T9" s="108" t="s">
        <v>153</v>
      </c>
      <c r="U9" s="108" t="s">
        <v>79</v>
      </c>
      <c r="V9" s="108" t="s">
        <v>154</v>
      </c>
      <c r="W9" s="108" t="s">
        <v>80</v>
      </c>
      <c r="X9" s="108" t="s">
        <v>81</v>
      </c>
      <c r="Y9" s="415" t="s">
        <v>155</v>
      </c>
      <c r="Z9" s="413" t="s">
        <v>241</v>
      </c>
      <c r="AA9" s="414" t="s">
        <v>242</v>
      </c>
      <c r="AB9" s="414" t="s">
        <v>243</v>
      </c>
      <c r="AC9" s="414" t="s">
        <v>244</v>
      </c>
      <c r="AD9" s="51"/>
      <c r="AE9" s="51"/>
      <c r="AF9" s="97"/>
      <c r="AH9" s="100"/>
      <c r="AI9" s="100"/>
      <c r="AK9" s="185"/>
      <c r="AL9" s="59"/>
      <c r="AM9" s="93"/>
      <c r="AN9" s="50"/>
      <c r="AO9" s="94"/>
      <c r="AP9" s="94"/>
      <c r="AQ9" s="94"/>
      <c r="AR9" s="94"/>
      <c r="AS9" s="94"/>
      <c r="AT9" s="94"/>
      <c r="AU9" s="94"/>
      <c r="AV9" s="96"/>
      <c r="AW9" s="96"/>
      <c r="AX9" s="95"/>
      <c r="AY9" s="338"/>
      <c r="AZ9" s="338"/>
      <c r="BA9" s="338"/>
      <c r="BB9" s="338"/>
      <c r="BC9" s="338"/>
      <c r="BD9" s="338"/>
      <c r="BE9" s="50"/>
      <c r="BF9" s="50"/>
      <c r="BG9" s="315"/>
      <c r="BH9" s="10"/>
      <c r="BI9" s="315"/>
      <c r="BJ9" s="10"/>
      <c r="BK9" s="315"/>
      <c r="BL9" s="10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0"/>
    </row>
    <row r="10" spans="1:85" s="7" customFormat="1" ht="35.75" customHeight="1">
      <c r="A10" s="50"/>
      <c r="B10" s="49"/>
      <c r="C10" s="52"/>
      <c r="D10" s="235" t="s">
        <v>171</v>
      </c>
      <c r="E10" s="49"/>
      <c r="F10" s="48"/>
      <c r="G10" s="48"/>
      <c r="H10" s="48"/>
      <c r="I10" s="48"/>
      <c r="J10" s="52"/>
      <c r="K10" s="51"/>
      <c r="L10" s="107"/>
      <c r="M10" s="50"/>
      <c r="N10" s="39"/>
      <c r="O10" s="52"/>
      <c r="P10" s="52"/>
      <c r="Q10" s="52"/>
      <c r="R10" s="52"/>
      <c r="S10" s="52"/>
      <c r="T10" s="52"/>
      <c r="U10" s="52"/>
      <c r="V10" s="52"/>
      <c r="W10" s="89"/>
      <c r="X10" s="89"/>
      <c r="Y10" s="89"/>
      <c r="Z10" s="418"/>
      <c r="AA10" s="89"/>
      <c r="AB10" s="89"/>
      <c r="AC10" s="89"/>
      <c r="AD10" s="258"/>
      <c r="AE10" s="80"/>
      <c r="AF10" s="80"/>
      <c r="AK10" s="185"/>
      <c r="AL10" s="112">
        <f t="shared" ref="AL10" si="4">SUM(L10:Y10)*AK10</f>
        <v>0</v>
      </c>
      <c r="AM10" s="111">
        <f>L10*$I$11</f>
        <v>0</v>
      </c>
      <c r="AN10" s="111">
        <f t="shared" ref="AN10:AN19" si="5">M10*I10</f>
        <v>0</v>
      </c>
      <c r="AO10" s="111">
        <f t="shared" ref="AO10:AO19" si="6">N10*I10</f>
        <v>0</v>
      </c>
      <c r="AP10" s="111">
        <f t="shared" ref="AP10:AP19" si="7">O10*I10</f>
        <v>0</v>
      </c>
      <c r="AQ10" s="111">
        <f t="shared" ref="AQ10:AQ19" si="8">P10*I10</f>
        <v>0</v>
      </c>
      <c r="AR10" s="111">
        <f>Q10*$I$11</f>
        <v>0</v>
      </c>
      <c r="AS10" s="111">
        <f t="shared" ref="AS10:AS19" si="9">R10*I10</f>
        <v>0</v>
      </c>
      <c r="AT10" s="111">
        <f t="shared" ref="AT10:AT19" si="10">S10*I10</f>
        <v>0</v>
      </c>
      <c r="AU10" s="111">
        <f t="shared" ref="AU10:AU19" si="11">T10*I10</f>
        <v>0</v>
      </c>
      <c r="AV10" s="111">
        <f>U10*$I$11</f>
        <v>0</v>
      </c>
      <c r="AW10" s="111">
        <f t="shared" ref="AW10:AW19" si="12">V10*I10</f>
        <v>0</v>
      </c>
      <c r="AX10" s="111">
        <f>W10*$I$11</f>
        <v>0</v>
      </c>
      <c r="AY10" s="111">
        <f>X10*$I$11</f>
        <v>0</v>
      </c>
      <c r="AZ10" s="111">
        <f t="shared" ref="AZ10:AZ19" si="13">Y10*I10</f>
        <v>0</v>
      </c>
      <c r="BA10" s="408"/>
      <c r="BB10" s="408"/>
      <c r="BC10" s="408"/>
      <c r="BD10" s="408"/>
      <c r="BE10" s="50"/>
      <c r="BF10" s="50"/>
      <c r="BG10" s="316"/>
      <c r="BH10" s="8"/>
      <c r="BI10" s="316"/>
      <c r="BJ10" s="8"/>
      <c r="BK10" s="316"/>
      <c r="BL10" s="8"/>
      <c r="BN10" s="8"/>
      <c r="BO10" s="37"/>
      <c r="BP10" s="37"/>
      <c r="BQ10" s="37"/>
      <c r="BR10" s="37"/>
      <c r="BS10" s="37"/>
      <c r="BT10" s="37"/>
      <c r="BU10" s="37"/>
      <c r="BV10" s="37"/>
      <c r="BW10" s="50"/>
      <c r="BX10" s="50"/>
      <c r="BY10" s="50"/>
      <c r="BZ10" s="8"/>
      <c r="CA10" s="8"/>
      <c r="CB10" s="8"/>
      <c r="CC10" s="8"/>
      <c r="CD10" s="8"/>
      <c r="CE10" s="8"/>
      <c r="CF10" s="50"/>
    </row>
    <row r="11" spans="1:85" s="5" customFormat="1" ht="60" customHeight="1">
      <c r="A11" s="8"/>
      <c r="B11" s="109" t="s">
        <v>7</v>
      </c>
      <c r="C11" s="98"/>
      <c r="D11" s="208" t="s">
        <v>162</v>
      </c>
      <c r="E11" s="355"/>
      <c r="F11" s="210" t="s">
        <v>53</v>
      </c>
      <c r="G11" s="211" t="s">
        <v>50</v>
      </c>
      <c r="H11" s="211" t="s">
        <v>173</v>
      </c>
      <c r="I11" s="211">
        <v>1</v>
      </c>
      <c r="J11" s="210" t="s">
        <v>178</v>
      </c>
      <c r="K11" s="212">
        <v>187.00000000000003</v>
      </c>
      <c r="L11" s="267"/>
      <c r="M11" s="274"/>
      <c r="N11" s="255"/>
      <c r="O11" s="267"/>
      <c r="P11" s="274"/>
      <c r="Q11" s="256"/>
      <c r="R11" s="256"/>
      <c r="S11" s="217"/>
      <c r="T11" s="218"/>
      <c r="U11" s="218"/>
      <c r="V11" s="218"/>
      <c r="W11" s="218"/>
      <c r="X11" s="218"/>
      <c r="Y11" s="216"/>
      <c r="Z11" s="421"/>
      <c r="AA11" s="217"/>
      <c r="AB11" s="217"/>
      <c r="AC11" s="217"/>
      <c r="AD11" s="257">
        <f>SUM(L11:Y11)*K11+SUM(Z11:AC11)*1.1*K11</f>
        <v>0</v>
      </c>
      <c r="AE11" s="219" t="str">
        <f>IF(SUM(L11:AC11)&gt;0,"Yes","No")</f>
        <v>No</v>
      </c>
      <c r="AF11" s="220" t="str">
        <f t="shared" ref="AF11:AF19" si="14">IF(B11="New","Yes","No")</f>
        <v>Yes</v>
      </c>
      <c r="AH11" s="72">
        <v>1.5</v>
      </c>
      <c r="AI11" s="73">
        <f>AH11*SUM(L11:AC11)</f>
        <v>0</v>
      </c>
      <c r="AK11" s="186">
        <v>1.2</v>
      </c>
      <c r="AL11" s="112">
        <f>SUM(L11:AC11)*AK11</f>
        <v>0</v>
      </c>
      <c r="AM11" s="111">
        <f>L11*$I$11</f>
        <v>0</v>
      </c>
      <c r="AN11" s="111">
        <f t="shared" si="5"/>
        <v>0</v>
      </c>
      <c r="AO11" s="111">
        <f t="shared" si="6"/>
        <v>0</v>
      </c>
      <c r="AP11" s="111">
        <f t="shared" si="7"/>
        <v>0</v>
      </c>
      <c r="AQ11" s="111">
        <f t="shared" si="8"/>
        <v>0</v>
      </c>
      <c r="AR11" s="111">
        <f>Q11*$I$11</f>
        <v>0</v>
      </c>
      <c r="AS11" s="111">
        <f t="shared" si="9"/>
        <v>0</v>
      </c>
      <c r="AT11" s="111">
        <f t="shared" si="10"/>
        <v>0</v>
      </c>
      <c r="AU11" s="111">
        <f t="shared" si="11"/>
        <v>0</v>
      </c>
      <c r="AV11" s="111">
        <f>U11*$I$11</f>
        <v>0</v>
      </c>
      <c r="AW11" s="111">
        <f t="shared" si="12"/>
        <v>0</v>
      </c>
      <c r="AX11" s="111">
        <f>W11*$I$11</f>
        <v>0</v>
      </c>
      <c r="AY11" s="111">
        <f>X11*$I$11</f>
        <v>0</v>
      </c>
      <c r="AZ11" s="111">
        <f>Y11*$I11</f>
        <v>0</v>
      </c>
      <c r="BA11" s="111">
        <f t="shared" ref="BA11:BD11" si="15">Z11*$I11</f>
        <v>0</v>
      </c>
      <c r="BB11" s="111">
        <f t="shared" si="15"/>
        <v>0</v>
      </c>
      <c r="BC11" s="111">
        <f t="shared" si="15"/>
        <v>0</v>
      </c>
      <c r="BD11" s="111">
        <f t="shared" si="15"/>
        <v>0</v>
      </c>
      <c r="BE11" s="305">
        <f>AH11</f>
        <v>1.5</v>
      </c>
      <c r="BF11" s="134">
        <f>SUM(BG11+BI11+BK11)</f>
        <v>4</v>
      </c>
      <c r="BG11" s="317">
        <v>4</v>
      </c>
      <c r="BH11" s="134">
        <f>BG11*SUM($L11:$AC11)</f>
        <v>0</v>
      </c>
      <c r="BI11" s="317"/>
      <c r="BJ11" s="134">
        <f>BI11*SUM($L11:$AC11)</f>
        <v>0</v>
      </c>
      <c r="BK11" s="317"/>
      <c r="BL11" s="134">
        <f>BK11*SUM($L11:$AC11)</f>
        <v>0</v>
      </c>
      <c r="BM11" s="306"/>
      <c r="BN11" s="24">
        <f>IF(G11="XS",IF(SUM(L11:AC11)&gt;0,SUM(L11:AC11),0),0)*I11</f>
        <v>0</v>
      </c>
      <c r="BO11" s="24">
        <f>IF(G11="S",IF(SUM(L11:AC11)&gt;0,SUM(L11:AC11),0),0)*I11</f>
        <v>0</v>
      </c>
      <c r="BP11" s="24">
        <f>IF(G11="M",IF(SUM(L11:AC11)&gt;0,SUM(L11:AC11),0),0)*I11</f>
        <v>0</v>
      </c>
      <c r="BQ11" s="24">
        <f>IF(G11="L",IF(SUM(L11:AC11)&gt;0,SUM(L11:AC11),0),0)*I11</f>
        <v>0</v>
      </c>
      <c r="BR11" s="24">
        <f>IF(G11="XL",IF(SUM(L11:AC11)&gt;0,SUM(L11:AC11),0),0)*I11</f>
        <v>0</v>
      </c>
      <c r="BS11" s="24">
        <f>IF(G11="2XL",IF(SUM(L11:AC11)&gt;0,SUM(L11:AC11),0),0)*I11</f>
        <v>0</v>
      </c>
      <c r="BT11" s="24">
        <f>IF(G11="3XL",IF(SUM(L11:AC11)&gt;0,SUM(L11:AC11),0),0)*I11</f>
        <v>0</v>
      </c>
      <c r="BU11" s="24">
        <f>IF(G11="various",IF(SUM(L11:AC11)&gt;0,SUM(L11:AC11),0),0)*I11</f>
        <v>0</v>
      </c>
      <c r="BV11" s="24"/>
      <c r="BW11" s="139">
        <f>IF(E11="",IF(SUM(L11:AC11)&gt;0,SUM(L11:AC11),0),0)*I11</f>
        <v>0</v>
      </c>
      <c r="BX11" s="139">
        <f>IF(E11="Dual tex.",IF(SUM(L11:AC11)&gt;0,SUM(L11:AC11),0),0)*I11</f>
        <v>0</v>
      </c>
      <c r="BY11" s="139"/>
      <c r="BZ11" s="24">
        <f>IF(F11="sloper",IF(SUM(L11:AC11)&gt;0,SUM(L11:AC11),0),0)*I11</f>
        <v>0</v>
      </c>
      <c r="CA11" s="24">
        <f>IF(F11="footholds",IF(SUM(L11:AC11)&gt;0,SUM(L11:AC11),0),0)*I11</f>
        <v>0</v>
      </c>
      <c r="CB11" s="24">
        <f>IF(F11="jug",IF(SUM(L11:AC11)&gt;0,SUM(L11:AC11),0),0)*I11</f>
        <v>0</v>
      </c>
      <c r="CC11" s="24">
        <f>IF(F11="edge",IF(SUM(L11:AC11)&gt;0,SUM(L11:AC11),0),0)*I11</f>
        <v>0</v>
      </c>
      <c r="CD11" s="24">
        <f>IF(F11="positive",IF(SUM(L11:AC11)&gt;0,SUM(L11:AC11),0),0)*I11</f>
        <v>0</v>
      </c>
      <c r="CE11" s="24">
        <f>IF(F11="various",IF(SUM(L11:AC11)&gt;0,SUM(L11:AC11),0),0)*I11</f>
        <v>0</v>
      </c>
      <c r="CF11" s="8"/>
    </row>
    <row r="12" spans="1:85" s="5" customFormat="1" ht="60" customHeight="1">
      <c r="A12" s="8"/>
      <c r="B12" s="113" t="s">
        <v>7</v>
      </c>
      <c r="C12" s="8"/>
      <c r="D12" s="150" t="s">
        <v>163</v>
      </c>
      <c r="E12" s="356"/>
      <c r="F12" s="151" t="s">
        <v>53</v>
      </c>
      <c r="G12" s="115" t="s">
        <v>50</v>
      </c>
      <c r="H12" s="115" t="s">
        <v>184</v>
      </c>
      <c r="I12" s="115">
        <v>1</v>
      </c>
      <c r="J12" s="151" t="s">
        <v>178</v>
      </c>
      <c r="K12" s="153">
        <v>187.00000000000003</v>
      </c>
      <c r="L12" s="268"/>
      <c r="M12" s="275"/>
      <c r="N12" s="278"/>
      <c r="O12" s="268"/>
      <c r="P12" s="275"/>
      <c r="Q12" s="281"/>
      <c r="R12" s="281"/>
      <c r="S12" s="284"/>
      <c r="T12" s="269"/>
      <c r="U12" s="269"/>
      <c r="V12" s="269"/>
      <c r="W12" s="269"/>
      <c r="X12" s="269"/>
      <c r="Y12" s="405"/>
      <c r="Z12" s="422"/>
      <c r="AA12" s="284"/>
      <c r="AB12" s="284"/>
      <c r="AC12" s="284"/>
      <c r="AD12" s="298">
        <f t="shared" ref="AD12:AD19" si="16">SUM(L12:Y12)*K12+SUM(Z12:AC12)*1.1*K12</f>
        <v>0</v>
      </c>
      <c r="AE12" s="259" t="str">
        <f t="shared" ref="AE12:AE19" si="17">IF(SUM(L12:AC12)&gt;0,"Yes","No")</f>
        <v>No</v>
      </c>
      <c r="AF12" s="75" t="str">
        <f t="shared" si="14"/>
        <v>Yes</v>
      </c>
      <c r="AH12" s="74">
        <v>1.5</v>
      </c>
      <c r="AI12" s="75">
        <f t="shared" ref="AI12:AI18" si="18">AH12*SUM(L12:AC12)</f>
        <v>0</v>
      </c>
      <c r="AK12" s="187">
        <v>1.83</v>
      </c>
      <c r="AL12" s="112">
        <f t="shared" ref="AL12:AL18" si="19">SUM(L12:AC12)*AK12</f>
        <v>0</v>
      </c>
      <c r="AM12" s="111">
        <f>L12*$I$12</f>
        <v>0</v>
      </c>
      <c r="AN12" s="111">
        <f t="shared" si="5"/>
        <v>0</v>
      </c>
      <c r="AO12" s="111">
        <f t="shared" si="6"/>
        <v>0</v>
      </c>
      <c r="AP12" s="111">
        <f t="shared" si="7"/>
        <v>0</v>
      </c>
      <c r="AQ12" s="111">
        <f t="shared" si="8"/>
        <v>0</v>
      </c>
      <c r="AR12" s="111">
        <f t="shared" ref="AR12:AR19" si="20">Q12*I12</f>
        <v>0</v>
      </c>
      <c r="AS12" s="111">
        <f t="shared" si="9"/>
        <v>0</v>
      </c>
      <c r="AT12" s="111">
        <f t="shared" si="10"/>
        <v>0</v>
      </c>
      <c r="AU12" s="111">
        <f t="shared" si="11"/>
        <v>0</v>
      </c>
      <c r="AV12" s="111">
        <f t="shared" ref="AV12:AV19" si="21">U12*I12</f>
        <v>0</v>
      </c>
      <c r="AW12" s="111">
        <f t="shared" si="12"/>
        <v>0</v>
      </c>
      <c r="AX12" s="111">
        <f t="shared" ref="AX12:AX19" si="22">W12*I12</f>
        <v>0</v>
      </c>
      <c r="AY12" s="111">
        <f t="shared" ref="AY12:AY19" si="23">X12*I12</f>
        <v>0</v>
      </c>
      <c r="AZ12" s="111">
        <f t="shared" si="13"/>
        <v>0</v>
      </c>
      <c r="BA12" s="111">
        <f t="shared" ref="BA12:BA19" si="24">Z12*$I12</f>
        <v>0</v>
      </c>
      <c r="BB12" s="111">
        <f t="shared" ref="BB12:BB19" si="25">AA12*$I12</f>
        <v>0</v>
      </c>
      <c r="BC12" s="111">
        <f t="shared" ref="BC12:BC19" si="26">AB12*$I12</f>
        <v>0</v>
      </c>
      <c r="BD12" s="111">
        <f t="shared" ref="BD12:BD19" si="27">AC12*$I12</f>
        <v>0</v>
      </c>
      <c r="BE12" s="305">
        <f t="shared" ref="BE12:BE19" si="28">AH12</f>
        <v>1.5</v>
      </c>
      <c r="BF12" s="134">
        <f t="shared" ref="BF12:BF19" si="29">SUM(BG12+BI12+BK12)</f>
        <v>5</v>
      </c>
      <c r="BG12" s="317">
        <v>5</v>
      </c>
      <c r="BH12" s="134">
        <f t="shared" ref="BH12:BH19" si="30">BG12*SUM($L12:$AC12)</f>
        <v>0</v>
      </c>
      <c r="BI12" s="317"/>
      <c r="BJ12" s="134">
        <f t="shared" ref="BJ12:BJ19" si="31">BI12*SUM($L12:$AC12)</f>
        <v>0</v>
      </c>
      <c r="BK12" s="317"/>
      <c r="BL12" s="134">
        <f t="shared" ref="BL12:BL19" si="32">BK12*SUM($L12:$AC12)</f>
        <v>0</v>
      </c>
      <c r="BM12" s="307"/>
      <c r="BN12" s="24">
        <f t="shared" ref="BN12:BN19" si="33">IF(G12="XS",IF(SUM(L12:AC12)&gt;0,SUM(L12:AC12),0),0)*I12</f>
        <v>0</v>
      </c>
      <c r="BO12" s="24">
        <f t="shared" ref="BO12:BO19" si="34">IF(G12="S",IF(SUM(L12:AC12)&gt;0,SUM(L12:AC12),0),0)*I12</f>
        <v>0</v>
      </c>
      <c r="BP12" s="24">
        <f t="shared" ref="BP12:BP19" si="35">IF(G12="M",IF(SUM(L12:AC12)&gt;0,SUM(L12:AC12),0),0)*I12</f>
        <v>0</v>
      </c>
      <c r="BQ12" s="24">
        <f t="shared" ref="BQ12:BQ19" si="36">IF(G12="L",IF(SUM(L12:AC12)&gt;0,SUM(L12:AC12),0),0)*I12</f>
        <v>0</v>
      </c>
      <c r="BR12" s="24">
        <f t="shared" ref="BR12:BR19" si="37">IF(G12="XL",IF(SUM(L12:AC12)&gt;0,SUM(L12:AC12),0),0)*I12</f>
        <v>0</v>
      </c>
      <c r="BS12" s="24">
        <f t="shared" ref="BS12:BS19" si="38">IF(G12="2XL",IF(SUM(L12:AC12)&gt;0,SUM(L12:AC12),0),0)*I12</f>
        <v>0</v>
      </c>
      <c r="BT12" s="24">
        <f t="shared" ref="BT12:BT19" si="39">IF(G12="3XL",IF(SUM(L12:AC12)&gt;0,SUM(L12:AC12),0),0)*I12</f>
        <v>0</v>
      </c>
      <c r="BU12" s="24">
        <f t="shared" ref="BU12:BU19" si="40">IF(G12="various",IF(SUM(L12:AC12)&gt;0,SUM(L12:AC12),0),0)*I12</f>
        <v>0</v>
      </c>
      <c r="BV12" s="24"/>
      <c r="BW12" s="139">
        <f t="shared" ref="BW12:BW19" si="41">IF(E12="",IF(SUM(L12:AC12)&gt;0,SUM(L12:AC12),0),0)*I12</f>
        <v>0</v>
      </c>
      <c r="BX12" s="139">
        <f t="shared" ref="BX12:BX19" si="42">IF(E12="Dual tex.",IF(SUM(L12:AC12)&gt;0,SUM(L12:AC12),0),0)*I12</f>
        <v>0</v>
      </c>
      <c r="BY12" s="139"/>
      <c r="BZ12" s="24">
        <f t="shared" ref="BZ12:BZ19" si="43">IF(F12="sloper",IF(SUM(L12:AC12)&gt;0,SUM(L12:AC12),0),0)*I12</f>
        <v>0</v>
      </c>
      <c r="CA12" s="24">
        <f t="shared" ref="CA12:CA19" si="44">IF(F12="footholds",IF(SUM(L12:AC12)&gt;0,SUM(L12:AC12),0),0)*I12</f>
        <v>0</v>
      </c>
      <c r="CB12" s="24">
        <f t="shared" ref="CB12:CB19" si="45">IF(F12="jug",IF(SUM(L12:AC12)&gt;0,SUM(L12:AC12),0),0)*I12</f>
        <v>0</v>
      </c>
      <c r="CC12" s="24">
        <f t="shared" ref="CC12:CC19" si="46">IF(F12="edge",IF(SUM(L12:AC12)&gt;0,SUM(L12:AC12),0),0)*I12</f>
        <v>0</v>
      </c>
      <c r="CD12" s="24">
        <f t="shared" ref="CD12:CD19" si="47">IF(F12="positive",IF(SUM(L12:AC12)&gt;0,SUM(L12:AC12),0),0)*I12</f>
        <v>0</v>
      </c>
      <c r="CE12" s="24">
        <f t="shared" ref="CE12:CE19" si="48">IF(F12="various",IF(SUM(L12:AC12)&gt;0,SUM(L12:AC12),0),0)*I12</f>
        <v>0</v>
      </c>
      <c r="CF12" s="8"/>
    </row>
    <row r="13" spans="1:85" s="5" customFormat="1" ht="60" customHeight="1">
      <c r="A13" s="8"/>
      <c r="B13" s="113" t="s">
        <v>7</v>
      </c>
      <c r="C13" s="8"/>
      <c r="D13" s="91" t="s">
        <v>164</v>
      </c>
      <c r="E13" s="357"/>
      <c r="F13" s="96" t="s">
        <v>53</v>
      </c>
      <c r="G13" s="51" t="s">
        <v>50</v>
      </c>
      <c r="H13" s="51" t="s">
        <v>185</v>
      </c>
      <c r="I13" s="51">
        <v>1</v>
      </c>
      <c r="J13" s="96" t="s">
        <v>178</v>
      </c>
      <c r="K13" s="152">
        <v>192.50000000000003</v>
      </c>
      <c r="L13" s="270"/>
      <c r="M13" s="276"/>
      <c r="N13" s="279"/>
      <c r="O13" s="270"/>
      <c r="P13" s="276"/>
      <c r="Q13" s="282"/>
      <c r="R13" s="282"/>
      <c r="S13" s="285"/>
      <c r="T13" s="271"/>
      <c r="U13" s="271"/>
      <c r="V13" s="271"/>
      <c r="W13" s="271"/>
      <c r="X13" s="271"/>
      <c r="Y13" s="138"/>
      <c r="Z13" s="423"/>
      <c r="AA13" s="285"/>
      <c r="AB13" s="285"/>
      <c r="AC13" s="285"/>
      <c r="AD13" s="302">
        <f t="shared" si="16"/>
        <v>0</v>
      </c>
      <c r="AE13" s="50" t="str">
        <f t="shared" si="17"/>
        <v>No</v>
      </c>
      <c r="AF13" s="189" t="str">
        <f t="shared" si="14"/>
        <v>Yes</v>
      </c>
      <c r="AH13" s="74">
        <v>1.5</v>
      </c>
      <c r="AI13" s="75">
        <f t="shared" si="18"/>
        <v>0</v>
      </c>
      <c r="AK13" s="187">
        <v>2.09</v>
      </c>
      <c r="AL13" s="112">
        <f t="shared" si="19"/>
        <v>0</v>
      </c>
      <c r="AM13" s="111">
        <f t="shared" ref="AM13:AM19" si="49">L13*I13</f>
        <v>0</v>
      </c>
      <c r="AN13" s="111">
        <f t="shared" si="5"/>
        <v>0</v>
      </c>
      <c r="AO13" s="111">
        <f t="shared" si="6"/>
        <v>0</v>
      </c>
      <c r="AP13" s="111">
        <f t="shared" si="7"/>
        <v>0</v>
      </c>
      <c r="AQ13" s="111">
        <f t="shared" si="8"/>
        <v>0</v>
      </c>
      <c r="AR13" s="111">
        <f t="shared" si="20"/>
        <v>0</v>
      </c>
      <c r="AS13" s="111">
        <f t="shared" si="9"/>
        <v>0</v>
      </c>
      <c r="AT13" s="111">
        <f t="shared" si="10"/>
        <v>0</v>
      </c>
      <c r="AU13" s="111">
        <f t="shared" si="11"/>
        <v>0</v>
      </c>
      <c r="AV13" s="111">
        <f t="shared" si="21"/>
        <v>0</v>
      </c>
      <c r="AW13" s="111">
        <f t="shared" si="12"/>
        <v>0</v>
      </c>
      <c r="AX13" s="111">
        <f t="shared" si="22"/>
        <v>0</v>
      </c>
      <c r="AY13" s="111">
        <f t="shared" si="23"/>
        <v>0</v>
      </c>
      <c r="AZ13" s="111">
        <f t="shared" si="13"/>
        <v>0</v>
      </c>
      <c r="BA13" s="111">
        <f t="shared" si="24"/>
        <v>0</v>
      </c>
      <c r="BB13" s="111">
        <f t="shared" si="25"/>
        <v>0</v>
      </c>
      <c r="BC13" s="111">
        <f t="shared" si="26"/>
        <v>0</v>
      </c>
      <c r="BD13" s="111">
        <f t="shared" si="27"/>
        <v>0</v>
      </c>
      <c r="BE13" s="305">
        <f t="shared" si="28"/>
        <v>1.5</v>
      </c>
      <c r="BF13" s="134">
        <f t="shared" si="29"/>
        <v>5</v>
      </c>
      <c r="BG13" s="317">
        <v>5</v>
      </c>
      <c r="BH13" s="134">
        <f t="shared" si="30"/>
        <v>0</v>
      </c>
      <c r="BI13" s="317"/>
      <c r="BJ13" s="134">
        <f t="shared" si="31"/>
        <v>0</v>
      </c>
      <c r="BK13" s="317"/>
      <c r="BL13" s="134">
        <f t="shared" si="32"/>
        <v>0</v>
      </c>
      <c r="BM13" s="307"/>
      <c r="BN13" s="24">
        <f t="shared" si="33"/>
        <v>0</v>
      </c>
      <c r="BO13" s="24">
        <f t="shared" si="34"/>
        <v>0</v>
      </c>
      <c r="BP13" s="24">
        <f t="shared" si="35"/>
        <v>0</v>
      </c>
      <c r="BQ13" s="24">
        <f t="shared" si="36"/>
        <v>0</v>
      </c>
      <c r="BR13" s="24">
        <f t="shared" si="37"/>
        <v>0</v>
      </c>
      <c r="BS13" s="24">
        <f t="shared" si="38"/>
        <v>0</v>
      </c>
      <c r="BT13" s="24">
        <f t="shared" si="39"/>
        <v>0</v>
      </c>
      <c r="BU13" s="24">
        <f t="shared" si="40"/>
        <v>0</v>
      </c>
      <c r="BV13" s="24"/>
      <c r="BW13" s="139">
        <f t="shared" si="41"/>
        <v>0</v>
      </c>
      <c r="BX13" s="139">
        <f t="shared" si="42"/>
        <v>0</v>
      </c>
      <c r="BY13" s="139"/>
      <c r="BZ13" s="24">
        <f t="shared" si="43"/>
        <v>0</v>
      </c>
      <c r="CA13" s="24">
        <f t="shared" si="44"/>
        <v>0</v>
      </c>
      <c r="CB13" s="24">
        <f t="shared" si="45"/>
        <v>0</v>
      </c>
      <c r="CC13" s="24">
        <f t="shared" si="46"/>
        <v>0</v>
      </c>
      <c r="CD13" s="24">
        <f t="shared" si="47"/>
        <v>0</v>
      </c>
      <c r="CE13" s="24">
        <f t="shared" si="48"/>
        <v>0</v>
      </c>
      <c r="CF13" s="8"/>
      <c r="CG13" s="537"/>
    </row>
    <row r="14" spans="1:85" s="5" customFormat="1" ht="60" customHeight="1">
      <c r="A14" s="8"/>
      <c r="B14" s="113" t="s">
        <v>7</v>
      </c>
      <c r="C14" s="8"/>
      <c r="D14" s="150" t="s">
        <v>165</v>
      </c>
      <c r="E14" s="356"/>
      <c r="F14" s="151" t="s">
        <v>53</v>
      </c>
      <c r="G14" s="115" t="s">
        <v>50</v>
      </c>
      <c r="H14" s="115" t="s">
        <v>174</v>
      </c>
      <c r="I14" s="115">
        <v>1</v>
      </c>
      <c r="J14" s="151" t="s">
        <v>178</v>
      </c>
      <c r="K14" s="153">
        <v>192.50000000000003</v>
      </c>
      <c r="L14" s="268"/>
      <c r="M14" s="275"/>
      <c r="N14" s="278"/>
      <c r="O14" s="268"/>
      <c r="P14" s="275"/>
      <c r="Q14" s="281"/>
      <c r="R14" s="281"/>
      <c r="S14" s="284"/>
      <c r="T14" s="269"/>
      <c r="U14" s="269"/>
      <c r="V14" s="269"/>
      <c r="W14" s="269"/>
      <c r="X14" s="269"/>
      <c r="Y14" s="405"/>
      <c r="Z14" s="422"/>
      <c r="AA14" s="284"/>
      <c r="AB14" s="284"/>
      <c r="AC14" s="284"/>
      <c r="AD14" s="298">
        <f t="shared" si="16"/>
        <v>0</v>
      </c>
      <c r="AE14" s="259" t="str">
        <f t="shared" si="17"/>
        <v>No</v>
      </c>
      <c r="AF14" s="75" t="str">
        <f t="shared" si="14"/>
        <v>Yes</v>
      </c>
      <c r="AH14" s="74">
        <v>1.5</v>
      </c>
      <c r="AI14" s="75">
        <f t="shared" si="18"/>
        <v>0</v>
      </c>
      <c r="AK14" s="187">
        <v>1.88</v>
      </c>
      <c r="AL14" s="112">
        <f t="shared" si="19"/>
        <v>0</v>
      </c>
      <c r="AM14" s="111">
        <f t="shared" si="49"/>
        <v>0</v>
      </c>
      <c r="AN14" s="111">
        <f t="shared" si="5"/>
        <v>0</v>
      </c>
      <c r="AO14" s="111">
        <f t="shared" si="6"/>
        <v>0</v>
      </c>
      <c r="AP14" s="111">
        <f t="shared" si="7"/>
        <v>0</v>
      </c>
      <c r="AQ14" s="111">
        <f t="shared" si="8"/>
        <v>0</v>
      </c>
      <c r="AR14" s="111">
        <f t="shared" si="20"/>
        <v>0</v>
      </c>
      <c r="AS14" s="111">
        <f t="shared" si="9"/>
        <v>0</v>
      </c>
      <c r="AT14" s="111">
        <f t="shared" si="10"/>
        <v>0</v>
      </c>
      <c r="AU14" s="111">
        <f t="shared" si="11"/>
        <v>0</v>
      </c>
      <c r="AV14" s="111">
        <f t="shared" si="21"/>
        <v>0</v>
      </c>
      <c r="AW14" s="111">
        <f t="shared" si="12"/>
        <v>0</v>
      </c>
      <c r="AX14" s="111">
        <f t="shared" si="22"/>
        <v>0</v>
      </c>
      <c r="AY14" s="111">
        <f t="shared" si="23"/>
        <v>0</v>
      </c>
      <c r="AZ14" s="111">
        <f t="shared" si="13"/>
        <v>0</v>
      </c>
      <c r="BA14" s="111">
        <f t="shared" si="24"/>
        <v>0</v>
      </c>
      <c r="BB14" s="111">
        <f t="shared" si="25"/>
        <v>0</v>
      </c>
      <c r="BC14" s="111">
        <f t="shared" si="26"/>
        <v>0</v>
      </c>
      <c r="BD14" s="111">
        <f t="shared" si="27"/>
        <v>0</v>
      </c>
      <c r="BE14" s="305">
        <f t="shared" si="28"/>
        <v>1.5</v>
      </c>
      <c r="BF14" s="134">
        <f t="shared" si="29"/>
        <v>4</v>
      </c>
      <c r="BG14" s="317">
        <v>4</v>
      </c>
      <c r="BH14" s="134">
        <f t="shared" si="30"/>
        <v>0</v>
      </c>
      <c r="BI14" s="317"/>
      <c r="BJ14" s="134">
        <f t="shared" si="31"/>
        <v>0</v>
      </c>
      <c r="BK14" s="317"/>
      <c r="BL14" s="134">
        <f t="shared" si="32"/>
        <v>0</v>
      </c>
      <c r="BM14" s="307"/>
      <c r="BN14" s="24">
        <f t="shared" si="33"/>
        <v>0</v>
      </c>
      <c r="BO14" s="24">
        <f t="shared" si="34"/>
        <v>0</v>
      </c>
      <c r="BP14" s="24">
        <f t="shared" si="35"/>
        <v>0</v>
      </c>
      <c r="BQ14" s="24">
        <f t="shared" si="36"/>
        <v>0</v>
      </c>
      <c r="BR14" s="24">
        <f t="shared" si="37"/>
        <v>0</v>
      </c>
      <c r="BS14" s="24">
        <f t="shared" si="38"/>
        <v>0</v>
      </c>
      <c r="BT14" s="24">
        <f t="shared" si="39"/>
        <v>0</v>
      </c>
      <c r="BU14" s="24">
        <f t="shared" si="40"/>
        <v>0</v>
      </c>
      <c r="BV14" s="24"/>
      <c r="BW14" s="139">
        <f t="shared" si="41"/>
        <v>0</v>
      </c>
      <c r="BX14" s="139">
        <f t="shared" si="42"/>
        <v>0</v>
      </c>
      <c r="BY14" s="139"/>
      <c r="BZ14" s="24">
        <f t="shared" si="43"/>
        <v>0</v>
      </c>
      <c r="CA14" s="24">
        <f t="shared" si="44"/>
        <v>0</v>
      </c>
      <c r="CB14" s="24">
        <f t="shared" si="45"/>
        <v>0</v>
      </c>
      <c r="CC14" s="24">
        <f t="shared" si="46"/>
        <v>0</v>
      </c>
      <c r="CD14" s="24">
        <f t="shared" si="47"/>
        <v>0</v>
      </c>
      <c r="CE14" s="24">
        <f t="shared" si="48"/>
        <v>0</v>
      </c>
      <c r="CF14" s="8"/>
      <c r="CG14" s="537"/>
    </row>
    <row r="15" spans="1:85" s="5" customFormat="1" ht="60" customHeight="1">
      <c r="A15" s="8"/>
      <c r="B15" s="113" t="s">
        <v>7</v>
      </c>
      <c r="C15" s="8"/>
      <c r="D15" s="91" t="s">
        <v>166</v>
      </c>
      <c r="E15" s="357"/>
      <c r="F15" s="96" t="s">
        <v>53</v>
      </c>
      <c r="G15" s="51" t="s">
        <v>50</v>
      </c>
      <c r="H15" s="51" t="s">
        <v>186</v>
      </c>
      <c r="I15" s="51">
        <v>1</v>
      </c>
      <c r="J15" s="96" t="s">
        <v>178</v>
      </c>
      <c r="K15" s="152">
        <v>242.00000000000003</v>
      </c>
      <c r="L15" s="270"/>
      <c r="M15" s="276"/>
      <c r="N15" s="279"/>
      <c r="O15" s="270"/>
      <c r="P15" s="276"/>
      <c r="Q15" s="282"/>
      <c r="R15" s="282"/>
      <c r="S15" s="285"/>
      <c r="T15" s="271"/>
      <c r="U15" s="271"/>
      <c r="V15" s="271"/>
      <c r="W15" s="271"/>
      <c r="X15" s="271"/>
      <c r="Y15" s="138"/>
      <c r="Z15" s="423"/>
      <c r="AA15" s="285"/>
      <c r="AB15" s="285"/>
      <c r="AC15" s="285"/>
      <c r="AD15" s="302">
        <f t="shared" si="16"/>
        <v>0</v>
      </c>
      <c r="AE15" s="50" t="str">
        <f t="shared" si="17"/>
        <v>No</v>
      </c>
      <c r="AF15" s="189" t="str">
        <f t="shared" si="14"/>
        <v>Yes</v>
      </c>
      <c r="AH15" s="74">
        <v>1.5</v>
      </c>
      <c r="AI15" s="75">
        <f t="shared" si="18"/>
        <v>0</v>
      </c>
      <c r="AK15" s="187">
        <v>2.46</v>
      </c>
      <c r="AL15" s="112">
        <f t="shared" si="19"/>
        <v>0</v>
      </c>
      <c r="AM15" s="111">
        <f t="shared" si="49"/>
        <v>0</v>
      </c>
      <c r="AN15" s="111">
        <f t="shared" si="5"/>
        <v>0</v>
      </c>
      <c r="AO15" s="111">
        <f t="shared" si="6"/>
        <v>0</v>
      </c>
      <c r="AP15" s="111">
        <f t="shared" si="7"/>
        <v>0</v>
      </c>
      <c r="AQ15" s="111">
        <f t="shared" si="8"/>
        <v>0</v>
      </c>
      <c r="AR15" s="111">
        <f t="shared" si="20"/>
        <v>0</v>
      </c>
      <c r="AS15" s="111">
        <f t="shared" si="9"/>
        <v>0</v>
      </c>
      <c r="AT15" s="111">
        <f t="shared" si="10"/>
        <v>0</v>
      </c>
      <c r="AU15" s="111">
        <f t="shared" si="11"/>
        <v>0</v>
      </c>
      <c r="AV15" s="111">
        <f t="shared" si="21"/>
        <v>0</v>
      </c>
      <c r="AW15" s="111">
        <f t="shared" si="12"/>
        <v>0</v>
      </c>
      <c r="AX15" s="111">
        <f t="shared" si="22"/>
        <v>0</v>
      </c>
      <c r="AY15" s="111">
        <f t="shared" si="23"/>
        <v>0</v>
      </c>
      <c r="AZ15" s="111">
        <f t="shared" si="13"/>
        <v>0</v>
      </c>
      <c r="BA15" s="111">
        <f t="shared" si="24"/>
        <v>0</v>
      </c>
      <c r="BB15" s="111">
        <f t="shared" si="25"/>
        <v>0</v>
      </c>
      <c r="BC15" s="111">
        <f t="shared" si="26"/>
        <v>0</v>
      </c>
      <c r="BD15" s="111">
        <f t="shared" si="27"/>
        <v>0</v>
      </c>
      <c r="BE15" s="305">
        <f t="shared" si="28"/>
        <v>1.5</v>
      </c>
      <c r="BF15" s="134">
        <f t="shared" si="29"/>
        <v>6</v>
      </c>
      <c r="BG15" s="317">
        <v>6</v>
      </c>
      <c r="BH15" s="134">
        <f t="shared" si="30"/>
        <v>0</v>
      </c>
      <c r="BI15" s="317"/>
      <c r="BJ15" s="134">
        <f t="shared" si="31"/>
        <v>0</v>
      </c>
      <c r="BK15" s="317"/>
      <c r="BL15" s="134">
        <f t="shared" si="32"/>
        <v>0</v>
      </c>
      <c r="BM15" s="307"/>
      <c r="BN15" s="24">
        <f t="shared" si="33"/>
        <v>0</v>
      </c>
      <c r="BO15" s="24">
        <f t="shared" si="34"/>
        <v>0</v>
      </c>
      <c r="BP15" s="24">
        <f t="shared" si="35"/>
        <v>0</v>
      </c>
      <c r="BQ15" s="24">
        <f t="shared" si="36"/>
        <v>0</v>
      </c>
      <c r="BR15" s="24">
        <f t="shared" si="37"/>
        <v>0</v>
      </c>
      <c r="BS15" s="24">
        <f t="shared" si="38"/>
        <v>0</v>
      </c>
      <c r="BT15" s="24">
        <f t="shared" si="39"/>
        <v>0</v>
      </c>
      <c r="BU15" s="24">
        <f t="shared" si="40"/>
        <v>0</v>
      </c>
      <c r="BV15" s="24"/>
      <c r="BW15" s="139">
        <f t="shared" si="41"/>
        <v>0</v>
      </c>
      <c r="BX15" s="139">
        <f t="shared" si="42"/>
        <v>0</v>
      </c>
      <c r="BY15" s="139"/>
      <c r="BZ15" s="24">
        <f t="shared" si="43"/>
        <v>0</v>
      </c>
      <c r="CA15" s="24">
        <f t="shared" si="44"/>
        <v>0</v>
      </c>
      <c r="CB15" s="24">
        <f t="shared" si="45"/>
        <v>0</v>
      </c>
      <c r="CC15" s="24">
        <f t="shared" si="46"/>
        <v>0</v>
      </c>
      <c r="CD15" s="24">
        <f t="shared" si="47"/>
        <v>0</v>
      </c>
      <c r="CE15" s="24">
        <f t="shared" si="48"/>
        <v>0</v>
      </c>
      <c r="CF15" s="8"/>
      <c r="CG15" s="196"/>
    </row>
    <row r="16" spans="1:85" s="7" customFormat="1" ht="60" customHeight="1">
      <c r="A16" s="50"/>
      <c r="B16" s="113" t="s">
        <v>7</v>
      </c>
      <c r="C16" s="8"/>
      <c r="D16" s="150" t="s">
        <v>167</v>
      </c>
      <c r="E16" s="356"/>
      <c r="F16" s="151" t="s">
        <v>53</v>
      </c>
      <c r="G16" s="115" t="s">
        <v>21</v>
      </c>
      <c r="H16" s="115" t="s">
        <v>175</v>
      </c>
      <c r="I16" s="115">
        <v>1</v>
      </c>
      <c r="J16" s="151" t="s">
        <v>178</v>
      </c>
      <c r="K16" s="153">
        <v>242.00000000000003</v>
      </c>
      <c r="L16" s="268"/>
      <c r="M16" s="275"/>
      <c r="N16" s="278"/>
      <c r="O16" s="268"/>
      <c r="P16" s="275"/>
      <c r="Q16" s="281"/>
      <c r="R16" s="281"/>
      <c r="S16" s="284"/>
      <c r="T16" s="269"/>
      <c r="U16" s="269"/>
      <c r="V16" s="269"/>
      <c r="W16" s="269"/>
      <c r="X16" s="269"/>
      <c r="Y16" s="405"/>
      <c r="Z16" s="422"/>
      <c r="AA16" s="284"/>
      <c r="AB16" s="284"/>
      <c r="AC16" s="284"/>
      <c r="AD16" s="298">
        <f t="shared" si="16"/>
        <v>0</v>
      </c>
      <c r="AE16" s="259" t="str">
        <f t="shared" si="17"/>
        <v>No</v>
      </c>
      <c r="AF16" s="75" t="str">
        <f t="shared" si="14"/>
        <v>Yes</v>
      </c>
      <c r="AG16" s="5"/>
      <c r="AH16" s="74">
        <v>1.5</v>
      </c>
      <c r="AI16" s="75">
        <f t="shared" si="18"/>
        <v>0</v>
      </c>
      <c r="AJ16" s="5"/>
      <c r="AK16" s="187">
        <v>2.66</v>
      </c>
      <c r="AL16" s="112">
        <f t="shared" si="19"/>
        <v>0</v>
      </c>
      <c r="AM16" s="111">
        <f t="shared" si="49"/>
        <v>0</v>
      </c>
      <c r="AN16" s="111">
        <f t="shared" si="5"/>
        <v>0</v>
      </c>
      <c r="AO16" s="111">
        <f t="shared" si="6"/>
        <v>0</v>
      </c>
      <c r="AP16" s="111">
        <f t="shared" si="7"/>
        <v>0</v>
      </c>
      <c r="AQ16" s="111">
        <f t="shared" si="8"/>
        <v>0</v>
      </c>
      <c r="AR16" s="111">
        <f t="shared" si="20"/>
        <v>0</v>
      </c>
      <c r="AS16" s="111">
        <f t="shared" si="9"/>
        <v>0</v>
      </c>
      <c r="AT16" s="111">
        <f t="shared" si="10"/>
        <v>0</v>
      </c>
      <c r="AU16" s="111">
        <f t="shared" si="11"/>
        <v>0</v>
      </c>
      <c r="AV16" s="111">
        <f t="shared" si="21"/>
        <v>0</v>
      </c>
      <c r="AW16" s="111">
        <f t="shared" si="12"/>
        <v>0</v>
      </c>
      <c r="AX16" s="111">
        <f t="shared" si="22"/>
        <v>0</v>
      </c>
      <c r="AY16" s="111">
        <f t="shared" si="23"/>
        <v>0</v>
      </c>
      <c r="AZ16" s="111">
        <f t="shared" si="13"/>
        <v>0</v>
      </c>
      <c r="BA16" s="111">
        <f t="shared" si="24"/>
        <v>0</v>
      </c>
      <c r="BB16" s="111">
        <f t="shared" si="25"/>
        <v>0</v>
      </c>
      <c r="BC16" s="111">
        <f t="shared" si="26"/>
        <v>0</v>
      </c>
      <c r="BD16" s="111">
        <f t="shared" si="27"/>
        <v>0</v>
      </c>
      <c r="BE16" s="305">
        <f t="shared" si="28"/>
        <v>1.5</v>
      </c>
      <c r="BF16" s="134">
        <f t="shared" si="29"/>
        <v>6</v>
      </c>
      <c r="BG16" s="317">
        <v>6</v>
      </c>
      <c r="BH16" s="134">
        <f t="shared" si="30"/>
        <v>0</v>
      </c>
      <c r="BI16" s="317"/>
      <c r="BJ16" s="134">
        <f t="shared" si="31"/>
        <v>0</v>
      </c>
      <c r="BK16" s="317"/>
      <c r="BL16" s="134">
        <f t="shared" si="32"/>
        <v>0</v>
      </c>
      <c r="BM16" s="309"/>
      <c r="BN16" s="24">
        <f t="shared" si="33"/>
        <v>0</v>
      </c>
      <c r="BO16" s="24">
        <f t="shared" si="34"/>
        <v>0</v>
      </c>
      <c r="BP16" s="24">
        <f t="shared" si="35"/>
        <v>0</v>
      </c>
      <c r="BQ16" s="24">
        <f t="shared" si="36"/>
        <v>0</v>
      </c>
      <c r="BR16" s="24">
        <f t="shared" si="37"/>
        <v>0</v>
      </c>
      <c r="BS16" s="24">
        <f t="shared" si="38"/>
        <v>0</v>
      </c>
      <c r="BT16" s="24">
        <f t="shared" si="39"/>
        <v>0</v>
      </c>
      <c r="BU16" s="24">
        <f t="shared" si="40"/>
        <v>0</v>
      </c>
      <c r="BV16" s="24"/>
      <c r="BW16" s="139">
        <f t="shared" si="41"/>
        <v>0</v>
      </c>
      <c r="BX16" s="139">
        <f t="shared" si="42"/>
        <v>0</v>
      </c>
      <c r="BY16" s="139"/>
      <c r="BZ16" s="24">
        <f t="shared" si="43"/>
        <v>0</v>
      </c>
      <c r="CA16" s="24">
        <f t="shared" si="44"/>
        <v>0</v>
      </c>
      <c r="CB16" s="24">
        <f t="shared" si="45"/>
        <v>0</v>
      </c>
      <c r="CC16" s="24">
        <f t="shared" si="46"/>
        <v>0</v>
      </c>
      <c r="CD16" s="24">
        <f t="shared" si="47"/>
        <v>0</v>
      </c>
      <c r="CE16" s="24">
        <f t="shared" si="48"/>
        <v>0</v>
      </c>
      <c r="CF16" s="8"/>
      <c r="CG16" s="196"/>
    </row>
    <row r="17" spans="1:85" s="7" customFormat="1" ht="60" customHeight="1">
      <c r="A17" s="50"/>
      <c r="B17" s="113" t="s">
        <v>7</v>
      </c>
      <c r="C17" s="8"/>
      <c r="D17" s="91" t="s">
        <v>168</v>
      </c>
      <c r="E17" s="357"/>
      <c r="F17" s="96" t="s">
        <v>53</v>
      </c>
      <c r="G17" s="51" t="s">
        <v>21</v>
      </c>
      <c r="H17" s="51" t="s">
        <v>176</v>
      </c>
      <c r="I17" s="51">
        <v>1</v>
      </c>
      <c r="J17" s="96" t="s">
        <v>178</v>
      </c>
      <c r="K17" s="152">
        <v>242.00000000000003</v>
      </c>
      <c r="L17" s="270"/>
      <c r="M17" s="276"/>
      <c r="N17" s="279"/>
      <c r="O17" s="270"/>
      <c r="P17" s="276"/>
      <c r="Q17" s="282"/>
      <c r="R17" s="282"/>
      <c r="S17" s="285"/>
      <c r="T17" s="271"/>
      <c r="U17" s="271"/>
      <c r="V17" s="271"/>
      <c r="W17" s="271"/>
      <c r="X17" s="271"/>
      <c r="Y17" s="138"/>
      <c r="Z17" s="423"/>
      <c r="AA17" s="285"/>
      <c r="AB17" s="285"/>
      <c r="AC17" s="285"/>
      <c r="AD17" s="302">
        <f t="shared" si="16"/>
        <v>0</v>
      </c>
      <c r="AE17" s="50" t="str">
        <f t="shared" si="17"/>
        <v>No</v>
      </c>
      <c r="AF17" s="189" t="str">
        <f t="shared" si="14"/>
        <v>Yes</v>
      </c>
      <c r="AG17" s="5"/>
      <c r="AH17" s="74">
        <v>1.5</v>
      </c>
      <c r="AI17" s="75">
        <f t="shared" si="18"/>
        <v>0</v>
      </c>
      <c r="AJ17" s="5"/>
      <c r="AK17" s="187">
        <v>2.74</v>
      </c>
      <c r="AL17" s="112">
        <f t="shared" si="19"/>
        <v>0</v>
      </c>
      <c r="AM17" s="111">
        <f t="shared" si="49"/>
        <v>0</v>
      </c>
      <c r="AN17" s="111">
        <f t="shared" si="5"/>
        <v>0</v>
      </c>
      <c r="AO17" s="111">
        <f t="shared" si="6"/>
        <v>0</v>
      </c>
      <c r="AP17" s="111">
        <f t="shared" si="7"/>
        <v>0</v>
      </c>
      <c r="AQ17" s="111">
        <f t="shared" si="8"/>
        <v>0</v>
      </c>
      <c r="AR17" s="111">
        <f t="shared" si="20"/>
        <v>0</v>
      </c>
      <c r="AS17" s="111">
        <f t="shared" si="9"/>
        <v>0</v>
      </c>
      <c r="AT17" s="111">
        <f t="shared" si="10"/>
        <v>0</v>
      </c>
      <c r="AU17" s="111">
        <f t="shared" si="11"/>
        <v>0</v>
      </c>
      <c r="AV17" s="111">
        <f t="shared" si="21"/>
        <v>0</v>
      </c>
      <c r="AW17" s="111">
        <f t="shared" si="12"/>
        <v>0</v>
      </c>
      <c r="AX17" s="111">
        <f t="shared" si="22"/>
        <v>0</v>
      </c>
      <c r="AY17" s="111">
        <f t="shared" si="23"/>
        <v>0</v>
      </c>
      <c r="AZ17" s="111">
        <f t="shared" si="13"/>
        <v>0</v>
      </c>
      <c r="BA17" s="111">
        <f t="shared" si="24"/>
        <v>0</v>
      </c>
      <c r="BB17" s="111">
        <f t="shared" si="25"/>
        <v>0</v>
      </c>
      <c r="BC17" s="111">
        <f t="shared" si="26"/>
        <v>0</v>
      </c>
      <c r="BD17" s="111">
        <f t="shared" si="27"/>
        <v>0</v>
      </c>
      <c r="BE17" s="305">
        <f t="shared" si="28"/>
        <v>1.5</v>
      </c>
      <c r="BF17" s="134">
        <f t="shared" si="29"/>
        <v>6</v>
      </c>
      <c r="BG17" s="317">
        <v>6</v>
      </c>
      <c r="BH17" s="134">
        <f t="shared" si="30"/>
        <v>0</v>
      </c>
      <c r="BI17" s="317"/>
      <c r="BJ17" s="134">
        <f t="shared" si="31"/>
        <v>0</v>
      </c>
      <c r="BK17" s="317"/>
      <c r="BL17" s="134">
        <f t="shared" si="32"/>
        <v>0</v>
      </c>
      <c r="BM17" s="309"/>
      <c r="BN17" s="24">
        <f t="shared" si="33"/>
        <v>0</v>
      </c>
      <c r="BO17" s="24">
        <f t="shared" si="34"/>
        <v>0</v>
      </c>
      <c r="BP17" s="24">
        <f t="shared" si="35"/>
        <v>0</v>
      </c>
      <c r="BQ17" s="24">
        <f t="shared" si="36"/>
        <v>0</v>
      </c>
      <c r="BR17" s="24">
        <f t="shared" si="37"/>
        <v>0</v>
      </c>
      <c r="BS17" s="24">
        <f t="shared" si="38"/>
        <v>0</v>
      </c>
      <c r="BT17" s="24">
        <f t="shared" si="39"/>
        <v>0</v>
      </c>
      <c r="BU17" s="24">
        <f t="shared" si="40"/>
        <v>0</v>
      </c>
      <c r="BV17" s="24"/>
      <c r="BW17" s="139">
        <f t="shared" si="41"/>
        <v>0</v>
      </c>
      <c r="BX17" s="139">
        <f t="shared" si="42"/>
        <v>0</v>
      </c>
      <c r="BY17" s="139"/>
      <c r="BZ17" s="24">
        <f t="shared" si="43"/>
        <v>0</v>
      </c>
      <c r="CA17" s="24">
        <f t="shared" si="44"/>
        <v>0</v>
      </c>
      <c r="CB17" s="24">
        <f t="shared" si="45"/>
        <v>0</v>
      </c>
      <c r="CC17" s="24">
        <f t="shared" si="46"/>
        <v>0</v>
      </c>
      <c r="CD17" s="24">
        <f t="shared" si="47"/>
        <v>0</v>
      </c>
      <c r="CE17" s="24">
        <f t="shared" si="48"/>
        <v>0</v>
      </c>
      <c r="CF17" s="8"/>
      <c r="CG17" s="196"/>
    </row>
    <row r="18" spans="1:85" s="5" customFormat="1" ht="60" customHeight="1">
      <c r="A18" s="8"/>
      <c r="B18" s="113" t="s">
        <v>7</v>
      </c>
      <c r="C18" s="8"/>
      <c r="D18" s="150" t="s">
        <v>169</v>
      </c>
      <c r="E18" s="356"/>
      <c r="F18" s="151" t="s">
        <v>53</v>
      </c>
      <c r="G18" s="115" t="s">
        <v>21</v>
      </c>
      <c r="H18" s="115" t="s">
        <v>177</v>
      </c>
      <c r="I18" s="115">
        <v>1</v>
      </c>
      <c r="J18" s="151" t="s">
        <v>178</v>
      </c>
      <c r="K18" s="153">
        <v>242.00000000000003</v>
      </c>
      <c r="L18" s="268"/>
      <c r="M18" s="275"/>
      <c r="N18" s="278"/>
      <c r="O18" s="268"/>
      <c r="P18" s="275"/>
      <c r="Q18" s="281"/>
      <c r="R18" s="281"/>
      <c r="S18" s="284"/>
      <c r="T18" s="269"/>
      <c r="U18" s="269"/>
      <c r="V18" s="269"/>
      <c r="W18" s="269"/>
      <c r="X18" s="269"/>
      <c r="Y18" s="405"/>
      <c r="Z18" s="422"/>
      <c r="AA18" s="284"/>
      <c r="AB18" s="284"/>
      <c r="AC18" s="284"/>
      <c r="AD18" s="298">
        <f t="shared" si="16"/>
        <v>0</v>
      </c>
      <c r="AE18" s="259" t="str">
        <f t="shared" si="17"/>
        <v>No</v>
      </c>
      <c r="AF18" s="75" t="str">
        <f t="shared" si="14"/>
        <v>Yes</v>
      </c>
      <c r="AH18" s="74">
        <v>1.5</v>
      </c>
      <c r="AI18" s="75">
        <f t="shared" si="18"/>
        <v>0</v>
      </c>
      <c r="AK18" s="187">
        <v>2.62</v>
      </c>
      <c r="AL18" s="112">
        <f t="shared" si="19"/>
        <v>0</v>
      </c>
      <c r="AM18" s="111">
        <f t="shared" si="49"/>
        <v>0</v>
      </c>
      <c r="AN18" s="111">
        <f t="shared" si="5"/>
        <v>0</v>
      </c>
      <c r="AO18" s="111">
        <f t="shared" si="6"/>
        <v>0</v>
      </c>
      <c r="AP18" s="111">
        <f t="shared" si="7"/>
        <v>0</v>
      </c>
      <c r="AQ18" s="111">
        <f t="shared" si="8"/>
        <v>0</v>
      </c>
      <c r="AR18" s="111">
        <f t="shared" si="20"/>
        <v>0</v>
      </c>
      <c r="AS18" s="111">
        <f t="shared" si="9"/>
        <v>0</v>
      </c>
      <c r="AT18" s="111">
        <f t="shared" si="10"/>
        <v>0</v>
      </c>
      <c r="AU18" s="111">
        <f t="shared" si="11"/>
        <v>0</v>
      </c>
      <c r="AV18" s="111">
        <f t="shared" si="21"/>
        <v>0</v>
      </c>
      <c r="AW18" s="111">
        <f t="shared" si="12"/>
        <v>0</v>
      </c>
      <c r="AX18" s="111">
        <f t="shared" si="22"/>
        <v>0</v>
      </c>
      <c r="AY18" s="111">
        <f t="shared" si="23"/>
        <v>0</v>
      </c>
      <c r="AZ18" s="111">
        <f t="shared" si="13"/>
        <v>0</v>
      </c>
      <c r="BA18" s="111">
        <f t="shared" si="24"/>
        <v>0</v>
      </c>
      <c r="BB18" s="111">
        <f t="shared" si="25"/>
        <v>0</v>
      </c>
      <c r="BC18" s="111">
        <f t="shared" si="26"/>
        <v>0</v>
      </c>
      <c r="BD18" s="111">
        <f t="shared" si="27"/>
        <v>0</v>
      </c>
      <c r="BE18" s="305">
        <f t="shared" si="28"/>
        <v>1.5</v>
      </c>
      <c r="BF18" s="134">
        <f t="shared" si="29"/>
        <v>6</v>
      </c>
      <c r="BG18" s="317">
        <v>6</v>
      </c>
      <c r="BH18" s="134">
        <f t="shared" si="30"/>
        <v>0</v>
      </c>
      <c r="BI18" s="317"/>
      <c r="BJ18" s="134">
        <f t="shared" si="31"/>
        <v>0</v>
      </c>
      <c r="BK18" s="317"/>
      <c r="BL18" s="134">
        <f t="shared" si="32"/>
        <v>0</v>
      </c>
      <c r="BM18" s="307"/>
      <c r="BN18" s="24">
        <f t="shared" si="33"/>
        <v>0</v>
      </c>
      <c r="BO18" s="24">
        <f t="shared" si="34"/>
        <v>0</v>
      </c>
      <c r="BP18" s="24">
        <f t="shared" si="35"/>
        <v>0</v>
      </c>
      <c r="BQ18" s="24">
        <f t="shared" si="36"/>
        <v>0</v>
      </c>
      <c r="BR18" s="24">
        <f t="shared" si="37"/>
        <v>0</v>
      </c>
      <c r="BS18" s="24">
        <f t="shared" si="38"/>
        <v>0</v>
      </c>
      <c r="BT18" s="24">
        <f t="shared" si="39"/>
        <v>0</v>
      </c>
      <c r="BU18" s="24">
        <f t="shared" si="40"/>
        <v>0</v>
      </c>
      <c r="BV18" s="24"/>
      <c r="BW18" s="139">
        <f t="shared" si="41"/>
        <v>0</v>
      </c>
      <c r="BX18" s="139">
        <f t="shared" si="42"/>
        <v>0</v>
      </c>
      <c r="BY18" s="139"/>
      <c r="BZ18" s="24">
        <f t="shared" si="43"/>
        <v>0</v>
      </c>
      <c r="CA18" s="24">
        <f t="shared" si="44"/>
        <v>0</v>
      </c>
      <c r="CB18" s="24">
        <f t="shared" si="45"/>
        <v>0</v>
      </c>
      <c r="CC18" s="24">
        <f t="shared" si="46"/>
        <v>0</v>
      </c>
      <c r="CD18" s="24">
        <f t="shared" si="47"/>
        <v>0</v>
      </c>
      <c r="CE18" s="24">
        <f t="shared" si="48"/>
        <v>0</v>
      </c>
      <c r="CF18" s="8"/>
    </row>
    <row r="19" spans="1:85" s="5" customFormat="1" ht="60" customHeight="1">
      <c r="A19" s="8"/>
      <c r="B19" s="116" t="s">
        <v>7</v>
      </c>
      <c r="C19" s="24"/>
      <c r="D19" s="205" t="s">
        <v>170</v>
      </c>
      <c r="E19" s="358"/>
      <c r="F19" s="197" t="s">
        <v>53</v>
      </c>
      <c r="G19" s="198" t="s">
        <v>45</v>
      </c>
      <c r="H19" s="198" t="s">
        <v>187</v>
      </c>
      <c r="I19" s="198">
        <v>1</v>
      </c>
      <c r="J19" s="197" t="s">
        <v>178</v>
      </c>
      <c r="K19" s="266">
        <v>319</v>
      </c>
      <c r="L19" s="272"/>
      <c r="M19" s="277"/>
      <c r="N19" s="280"/>
      <c r="O19" s="272"/>
      <c r="P19" s="277"/>
      <c r="Q19" s="283"/>
      <c r="R19" s="283"/>
      <c r="S19" s="286"/>
      <c r="T19" s="273"/>
      <c r="U19" s="273"/>
      <c r="V19" s="273"/>
      <c r="W19" s="273"/>
      <c r="X19" s="273"/>
      <c r="Y19" s="407"/>
      <c r="Z19" s="424"/>
      <c r="AA19" s="286"/>
      <c r="AB19" s="286"/>
      <c r="AC19" s="286"/>
      <c r="AD19" s="303">
        <f t="shared" si="16"/>
        <v>0</v>
      </c>
      <c r="AE19" s="139" t="str">
        <f t="shared" si="17"/>
        <v>No</v>
      </c>
      <c r="AF19" s="207" t="str">
        <f t="shared" si="14"/>
        <v>Yes</v>
      </c>
      <c r="AH19" s="76">
        <v>2</v>
      </c>
      <c r="AI19" s="77">
        <f>AH19*SUM(L19:AC19)</f>
        <v>0</v>
      </c>
      <c r="AK19" s="187">
        <v>7.1</v>
      </c>
      <c r="AL19" s="112">
        <f>SUM(L19:AC19)*AK19</f>
        <v>0</v>
      </c>
      <c r="AM19" s="111">
        <f t="shared" si="49"/>
        <v>0</v>
      </c>
      <c r="AN19" s="111">
        <f t="shared" si="5"/>
        <v>0</v>
      </c>
      <c r="AO19" s="111">
        <f t="shared" si="6"/>
        <v>0</v>
      </c>
      <c r="AP19" s="111">
        <f t="shared" si="7"/>
        <v>0</v>
      </c>
      <c r="AQ19" s="111">
        <f t="shared" si="8"/>
        <v>0</v>
      </c>
      <c r="AR19" s="111">
        <f t="shared" si="20"/>
        <v>0</v>
      </c>
      <c r="AS19" s="111">
        <f t="shared" si="9"/>
        <v>0</v>
      </c>
      <c r="AT19" s="111">
        <f t="shared" si="10"/>
        <v>0</v>
      </c>
      <c r="AU19" s="111">
        <f t="shared" si="11"/>
        <v>0</v>
      </c>
      <c r="AV19" s="111">
        <f t="shared" si="21"/>
        <v>0</v>
      </c>
      <c r="AW19" s="111">
        <f t="shared" si="12"/>
        <v>0</v>
      </c>
      <c r="AX19" s="111">
        <f t="shared" si="22"/>
        <v>0</v>
      </c>
      <c r="AY19" s="111">
        <f t="shared" si="23"/>
        <v>0</v>
      </c>
      <c r="AZ19" s="111">
        <f t="shared" si="13"/>
        <v>0</v>
      </c>
      <c r="BA19" s="111">
        <f t="shared" si="24"/>
        <v>0</v>
      </c>
      <c r="BB19" s="111">
        <f t="shared" si="25"/>
        <v>0</v>
      </c>
      <c r="BC19" s="111">
        <f t="shared" si="26"/>
        <v>0</v>
      </c>
      <c r="BD19" s="111">
        <f t="shared" si="27"/>
        <v>0</v>
      </c>
      <c r="BE19" s="110">
        <f t="shared" si="28"/>
        <v>2</v>
      </c>
      <c r="BF19" s="134">
        <f t="shared" si="29"/>
        <v>9</v>
      </c>
      <c r="BG19" s="111">
        <v>9</v>
      </c>
      <c r="BH19" s="134">
        <f t="shared" si="30"/>
        <v>0</v>
      </c>
      <c r="BI19" s="317"/>
      <c r="BJ19" s="134">
        <f t="shared" si="31"/>
        <v>0</v>
      </c>
      <c r="BK19" s="317"/>
      <c r="BL19" s="134">
        <f t="shared" si="32"/>
        <v>0</v>
      </c>
      <c r="BM19" s="310"/>
      <c r="BN19" s="24">
        <f t="shared" si="33"/>
        <v>0</v>
      </c>
      <c r="BO19" s="24">
        <f t="shared" si="34"/>
        <v>0</v>
      </c>
      <c r="BP19" s="24">
        <f t="shared" si="35"/>
        <v>0</v>
      </c>
      <c r="BQ19" s="24">
        <f t="shared" si="36"/>
        <v>0</v>
      </c>
      <c r="BR19" s="24">
        <f t="shared" si="37"/>
        <v>0</v>
      </c>
      <c r="BS19" s="24">
        <f t="shared" si="38"/>
        <v>0</v>
      </c>
      <c r="BT19" s="24">
        <f t="shared" si="39"/>
        <v>0</v>
      </c>
      <c r="BU19" s="24">
        <f t="shared" si="40"/>
        <v>0</v>
      </c>
      <c r="BV19" s="24"/>
      <c r="BW19" s="139">
        <f t="shared" si="41"/>
        <v>0</v>
      </c>
      <c r="BX19" s="139">
        <f t="shared" si="42"/>
        <v>0</v>
      </c>
      <c r="BY19" s="139"/>
      <c r="BZ19" s="24">
        <f t="shared" si="43"/>
        <v>0</v>
      </c>
      <c r="CA19" s="24">
        <f t="shared" si="44"/>
        <v>0</v>
      </c>
      <c r="CB19" s="24">
        <f t="shared" si="45"/>
        <v>0</v>
      </c>
      <c r="CC19" s="24">
        <f t="shared" si="46"/>
        <v>0</v>
      </c>
      <c r="CD19" s="24">
        <f t="shared" si="47"/>
        <v>0</v>
      </c>
      <c r="CE19" s="24">
        <f t="shared" si="48"/>
        <v>0</v>
      </c>
      <c r="CF19" s="8"/>
    </row>
  </sheetData>
  <sheetProtection algorithmName="SHA-512" hashValue="ND6gYfRlVcfb8Q5CM/bB+3ouZ7Nbbkroo9AvY0K9+2DRHDXpwirokX/KNYhkfFueXnRsLkd3FEfKtG55S3S77g==" saltValue="kKc5SvDDRvjJcNHyMLtllg==" spinCount="100000" sheet="1" autoFilter="0"/>
  <autoFilter ref="AE8:AF19" xr:uid="{00000000-0009-0000-0000-000003000000}"/>
  <mergeCells count="8">
    <mergeCell ref="CG13:CG14"/>
    <mergeCell ref="M1:N1"/>
    <mergeCell ref="B2:C5"/>
    <mergeCell ref="M2:N2"/>
    <mergeCell ref="AD2:AE2"/>
    <mergeCell ref="M3:N3"/>
    <mergeCell ref="CF3:CF5"/>
    <mergeCell ref="Z1:AC4"/>
  </mergeCells>
  <conditionalFormatting sqref="L11:L19">
    <cfRule type="notContainsBlanks" dxfId="62" priority="25">
      <formula>LEN(TRIM(L11))&gt;0</formula>
    </cfRule>
  </conditionalFormatting>
  <conditionalFormatting sqref="M11:M19">
    <cfRule type="notContainsBlanks" dxfId="61" priority="27">
      <formula>LEN(TRIM(M11))&gt;0</formula>
    </cfRule>
  </conditionalFormatting>
  <conditionalFormatting sqref="N11:N19">
    <cfRule type="notContainsBlanks" dxfId="60" priority="28">
      <formula>LEN(TRIM(N11))&gt;0</formula>
    </cfRule>
  </conditionalFormatting>
  <conditionalFormatting sqref="O11:O19">
    <cfRule type="notContainsBlanks" dxfId="59" priority="29">
      <formula>LEN(TRIM(O11))&gt;0</formula>
    </cfRule>
  </conditionalFormatting>
  <conditionalFormatting sqref="P11:P19">
    <cfRule type="notContainsBlanks" dxfId="58" priority="30">
      <formula>LEN(TRIM(P11))&gt;0</formula>
    </cfRule>
  </conditionalFormatting>
  <conditionalFormatting sqref="Q11:Q19">
    <cfRule type="notContainsBlanks" dxfId="57" priority="6">
      <formula>LEN(TRIM(Q11))&gt;0</formula>
    </cfRule>
  </conditionalFormatting>
  <conditionalFormatting sqref="Q11:R19">
    <cfRule type="notContainsBlanks" dxfId="56" priority="34">
      <formula>LEN(TRIM(Q11))&gt;0</formula>
    </cfRule>
  </conditionalFormatting>
  <conditionalFormatting sqref="S11:S19">
    <cfRule type="notContainsBlanks" dxfId="55" priority="23">
      <formula>LEN(TRIM(S11))&gt;0</formula>
    </cfRule>
  </conditionalFormatting>
  <conditionalFormatting sqref="T11:T19">
    <cfRule type="notContainsBlanks" dxfId="54" priority="22">
      <formula>LEN(TRIM(T11))&gt;0</formula>
    </cfRule>
  </conditionalFormatting>
  <conditionalFormatting sqref="U11:U19">
    <cfRule type="notContainsBlanks" dxfId="53" priority="21">
      <formula>LEN(TRIM(U11))&gt;0</formula>
    </cfRule>
  </conditionalFormatting>
  <conditionalFormatting sqref="U11:V19">
    <cfRule type="notContainsBlanks" dxfId="52" priority="33">
      <formula>LEN(TRIM(U11))&gt;0</formula>
    </cfRule>
  </conditionalFormatting>
  <conditionalFormatting sqref="W11:W19">
    <cfRule type="notContainsBlanks" dxfId="51" priority="31">
      <formula>LEN(TRIM(W11))&gt;0</formula>
    </cfRule>
  </conditionalFormatting>
  <conditionalFormatting sqref="X11:X19">
    <cfRule type="notContainsBlanks" dxfId="50" priority="26">
      <formula>LEN(TRIM(X11))&gt;0</formula>
    </cfRule>
  </conditionalFormatting>
  <conditionalFormatting sqref="Y11:Y19">
    <cfRule type="notContainsBlanks" dxfId="49" priority="35">
      <formula>LEN(TRIM(Y11))&gt;0</formula>
    </cfRule>
  </conditionalFormatting>
  <conditionalFormatting sqref="Z11:Z19">
    <cfRule type="notContainsBlanks" dxfId="48" priority="36">
      <formula>LEN(TRIM(Z11))&gt;0</formula>
    </cfRule>
  </conditionalFormatting>
  <conditionalFormatting sqref="AA11:AA19">
    <cfRule type="notContainsBlanks" dxfId="47" priority="37">
      <formula>LEN(TRIM(AA11))&gt;0</formula>
    </cfRule>
  </conditionalFormatting>
  <conditionalFormatting sqref="AB11:AB19">
    <cfRule type="notContainsBlanks" dxfId="46" priority="38">
      <formula>LEN(TRIM(AB11))&gt;0</formula>
    </cfRule>
  </conditionalFormatting>
  <conditionalFormatting sqref="AC11:AC19">
    <cfRule type="notContainsBlanks" dxfId="45" priority="39">
      <formula>LEN(TRIM(AC11))&gt;0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F148-0C7D-A24A-9CA9-725FDCED2293}">
  <sheetPr>
    <pageSetUpPr fitToPage="1"/>
  </sheetPr>
  <dimension ref="A1:X20"/>
  <sheetViews>
    <sheetView showGridLines="0" zoomScaleNormal="100" workbookViewId="0">
      <selection activeCell="A4" sqref="A4:O4"/>
    </sheetView>
  </sheetViews>
  <sheetFormatPr baseColWidth="10" defaultColWidth="12.1640625" defaultRowHeight="23.25" customHeight="1"/>
  <cols>
    <col min="1" max="1" width="11.1640625" style="43" customWidth="1"/>
    <col min="2" max="2" width="5" style="43" customWidth="1"/>
    <col min="3" max="3" width="3.6640625" style="43" customWidth="1"/>
    <col min="4" max="5" width="5.33203125" style="41" customWidth="1"/>
    <col min="6" max="21" width="5.33203125" style="40" customWidth="1"/>
    <col min="22" max="22" width="5.6640625" style="40" customWidth="1"/>
    <col min="23" max="23" width="5.33203125" style="40" customWidth="1"/>
    <col min="24" max="24" width="6.33203125" style="41" customWidth="1"/>
    <col min="25" max="25" width="3.6640625" style="41" customWidth="1"/>
    <col min="26" max="16384" width="12.1640625" style="41"/>
  </cols>
  <sheetData>
    <row r="1" spans="1:24" ht="29.25" customHeight="1">
      <c r="A1" s="559" t="s">
        <v>250</v>
      </c>
      <c r="B1" s="559"/>
      <c r="C1" s="559"/>
      <c r="D1" s="559"/>
      <c r="E1" s="559"/>
      <c r="F1" s="559"/>
      <c r="G1" s="559"/>
      <c r="I1" s="106"/>
      <c r="J1" s="106"/>
      <c r="K1" s="106"/>
      <c r="L1" s="106"/>
      <c r="M1" s="106"/>
      <c r="N1" s="106"/>
      <c r="X1" s="490" t="s">
        <v>3</v>
      </c>
    </row>
    <row r="2" spans="1:24" ht="21" customHeight="1">
      <c r="A2" s="559"/>
      <c r="B2" s="559"/>
      <c r="C2" s="559"/>
      <c r="D2" s="559"/>
      <c r="E2" s="559"/>
      <c r="F2" s="559"/>
      <c r="G2" s="559"/>
      <c r="H2" s="41"/>
      <c r="I2" s="560"/>
      <c r="J2" s="560"/>
      <c r="K2" s="560"/>
      <c r="L2" s="560"/>
      <c r="M2" s="560"/>
      <c r="N2" s="224"/>
      <c r="P2" s="489"/>
      <c r="Q2" s="489"/>
      <c r="R2" s="489"/>
      <c r="S2" s="489"/>
      <c r="T2" s="489"/>
      <c r="U2" s="489"/>
      <c r="X2" s="491">
        <f>'GOOD GRP'!M3</f>
        <v>0</v>
      </c>
    </row>
    <row r="3" spans="1:24" ht="17.5" customHeight="1">
      <c r="A3" s="561" t="s">
        <v>36</v>
      </c>
      <c r="B3" s="561"/>
      <c r="C3" s="561"/>
      <c r="D3" s="561"/>
      <c r="P3" s="562" t="s">
        <v>247</v>
      </c>
      <c r="Q3" s="562"/>
      <c r="R3" s="562"/>
      <c r="S3" s="562"/>
      <c r="T3" s="562"/>
      <c r="U3" s="562"/>
      <c r="V3" s="562"/>
      <c r="W3" s="562"/>
      <c r="X3" s="562"/>
    </row>
    <row r="4" spans="1:24" ht="55.5" customHeight="1">
      <c r="A4" s="553">
        <f>'Order SUM Made in EU'!E8</f>
        <v>0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5"/>
      <c r="P4" s="556">
        <f>'Order SUM Made in EU'!I8</f>
        <v>0</v>
      </c>
      <c r="Q4" s="557"/>
      <c r="R4" s="557"/>
      <c r="S4" s="557"/>
      <c r="T4" s="557"/>
      <c r="U4" s="557"/>
      <c r="V4" s="557"/>
      <c r="W4" s="557"/>
      <c r="X4" s="558"/>
    </row>
    <row r="5" spans="1:24" customFormat="1" ht="8.25" customHeight="1">
      <c r="A5" s="42"/>
      <c r="B5" s="42"/>
      <c r="C5" s="42"/>
      <c r="V5" s="40"/>
      <c r="W5" s="40"/>
      <c r="X5" s="41"/>
    </row>
    <row r="6" spans="1:24" ht="58" customHeight="1">
      <c r="A6" s="264" t="s">
        <v>56</v>
      </c>
      <c r="B6" s="264" t="s">
        <v>182</v>
      </c>
      <c r="C6" s="449" t="s">
        <v>248</v>
      </c>
      <c r="D6" s="439" t="str">
        <f>'GOOD GRP'!L8</f>
        <v>BLACK              RAL 9005</v>
      </c>
      <c r="E6" s="432" t="str">
        <f>'GOOD GRP'!M8</f>
        <v>WHITE</v>
      </c>
      <c r="F6" s="432" t="str">
        <f>'GOOD GRP'!N8</f>
        <v xml:space="preserve">RED                RAL 3000 </v>
      </c>
      <c r="G6" s="479" t="str">
        <f>'GOOD GRP'!O8</f>
        <v xml:space="preserve">YELLOW       RAL 1018 </v>
      </c>
      <c r="H6" s="432" t="str">
        <f>'GOOD GRP'!P8</f>
        <v>BLUE             RAL 5015</v>
      </c>
      <c r="I6" s="479" t="str">
        <f>'GOOD GRP'!Q8</f>
        <v>BRIGHT
GREEN          RAL 6018</v>
      </c>
      <c r="J6" s="432" t="str">
        <f>'GOOD GRP'!R8</f>
        <v>PURE 
GREEN
RAL 6037</v>
      </c>
      <c r="K6" s="479" t="str">
        <f>'GOOD GRP'!S8</f>
        <v>APRICOT
ORANGE 
RAL 1033</v>
      </c>
      <c r="L6" s="479" t="str">
        <f>'GOOD GRP'!T8</f>
        <v>DEEP ORANGE          
RAL 2011</v>
      </c>
      <c r="M6" s="432" t="str">
        <f>'GOOD GRP'!U8</f>
        <v>PINK             RAL 4003</v>
      </c>
      <c r="N6" s="432" t="str">
        <f>'GOOD GRP'!V8</f>
        <v>GREY  
RAL 7001</v>
      </c>
      <c r="O6" s="479" t="str">
        <f>'GOOD GRP'!W8</f>
        <v>PURPLE   nS4050-R60B/M</v>
      </c>
      <c r="P6" s="432" t="str">
        <f>'GOOD GRP'!X8</f>
        <v>MINT   
RAL 6027</v>
      </c>
      <c r="Q6" s="433" t="str">
        <f>'GOOD GRP'!Y8</f>
        <v>DEEP ROSE 
RAL 4008</v>
      </c>
      <c r="R6" s="480" t="str">
        <f>'GOOD GRP'!Z8</f>
        <v>FLUORO PINK</v>
      </c>
      <c r="S6" s="479" t="str">
        <f>'GOOD GRP'!AA8</f>
        <v>FLUORO ORANGE</v>
      </c>
      <c r="T6" s="479" t="str">
        <f>'GOOD GRP'!AB8</f>
        <v>FLUORO YELLOW</v>
      </c>
      <c r="U6" s="481" t="str">
        <f>'GOOD GRP'!AC8</f>
        <v>FLUORO GREEN</v>
      </c>
      <c r="V6" s="436" t="s">
        <v>14</v>
      </c>
      <c r="W6" s="265" t="s">
        <v>40</v>
      </c>
      <c r="X6" s="265" t="s">
        <v>41</v>
      </c>
    </row>
    <row r="7" spans="1:24" ht="25.5" customHeight="1" thickBot="1">
      <c r="A7" s="297" t="s">
        <v>249</v>
      </c>
      <c r="B7" s="297"/>
      <c r="C7" s="450"/>
      <c r="D7" s="440">
        <f t="shared" ref="D7:U7" si="0">SUM(D8:D16)</f>
        <v>0</v>
      </c>
      <c r="E7" s="294">
        <f t="shared" si="0"/>
        <v>0</v>
      </c>
      <c r="F7" s="294">
        <f t="shared" si="0"/>
        <v>0</v>
      </c>
      <c r="G7" s="294">
        <f t="shared" si="0"/>
        <v>0</v>
      </c>
      <c r="H7" s="294">
        <f t="shared" si="0"/>
        <v>0</v>
      </c>
      <c r="I7" s="294">
        <f t="shared" si="0"/>
        <v>0</v>
      </c>
      <c r="J7" s="294">
        <f t="shared" si="0"/>
        <v>0</v>
      </c>
      <c r="K7" s="294">
        <f t="shared" si="0"/>
        <v>0</v>
      </c>
      <c r="L7" s="294">
        <f t="shared" si="0"/>
        <v>0</v>
      </c>
      <c r="M7" s="294">
        <f t="shared" si="0"/>
        <v>0</v>
      </c>
      <c r="N7" s="294">
        <f t="shared" si="0"/>
        <v>0</v>
      </c>
      <c r="O7" s="294">
        <f t="shared" si="0"/>
        <v>0</v>
      </c>
      <c r="P7" s="294">
        <f t="shared" si="0"/>
        <v>0</v>
      </c>
      <c r="Q7" s="434">
        <f t="shared" si="0"/>
        <v>0</v>
      </c>
      <c r="R7" s="447">
        <f t="shared" si="0"/>
        <v>0</v>
      </c>
      <c r="S7" s="294">
        <f t="shared" si="0"/>
        <v>0</v>
      </c>
      <c r="T7" s="294">
        <f t="shared" si="0"/>
        <v>0</v>
      </c>
      <c r="U7" s="434">
        <f t="shared" si="0"/>
        <v>0</v>
      </c>
      <c r="V7" s="437">
        <f>SUM(V8:V16)</f>
        <v>0</v>
      </c>
      <c r="W7" s="295">
        <f>SUM(W8:W16)</f>
        <v>0</v>
      </c>
      <c r="X7" s="484">
        <f>SUM(X8:X16)</f>
        <v>0</v>
      </c>
    </row>
    <row r="8" spans="1:24" ht="23.25" customHeight="1">
      <c r="A8" s="354" t="str">
        <f>'GOOD GRP'!D11</f>
        <v>G-1-GRP</v>
      </c>
      <c r="B8" s="296" t="s">
        <v>183</v>
      </c>
      <c r="C8" s="442">
        <f>'GOOD GRP'!I11</f>
        <v>1</v>
      </c>
      <c r="D8" s="441" t="str">
        <f>IF('GOOD GRP'!L11=0,"",'GOOD GRP'!L11)</f>
        <v/>
      </c>
      <c r="E8" s="291" t="str">
        <f>IF('GOOD GRP'!M11=0,"",'GOOD GRP'!M11)</f>
        <v/>
      </c>
      <c r="F8" s="291" t="str">
        <f>IF('GOOD GRP'!N11=0,"",'GOOD GRP'!N11)</f>
        <v/>
      </c>
      <c r="G8" s="291" t="str">
        <f>IF('GOOD GRP'!O11=0,"",'GOOD GRP'!O11)</f>
        <v/>
      </c>
      <c r="H8" s="291" t="str">
        <f>IF('GOOD GRP'!P11=0,"",'GOOD GRP'!P11)</f>
        <v/>
      </c>
      <c r="I8" s="291" t="str">
        <f>IF('GOOD GRP'!Q11=0,"",'GOOD GRP'!Q11)</f>
        <v/>
      </c>
      <c r="J8" s="291" t="str">
        <f>IF('GOOD GRP'!R11=0,"",'GOOD GRP'!R11)</f>
        <v/>
      </c>
      <c r="K8" s="291" t="str">
        <f>IF('GOOD GRP'!S11=0,"",'GOOD GRP'!S11)</f>
        <v/>
      </c>
      <c r="L8" s="291" t="str">
        <f>IF('GOOD GRP'!T11=0,"",'GOOD GRP'!T11)</f>
        <v/>
      </c>
      <c r="M8" s="291" t="str">
        <f>IF('GOOD GRP'!U11=0,"",'GOOD GRP'!U11)</f>
        <v/>
      </c>
      <c r="N8" s="291" t="str">
        <f>IF('GOOD GRP'!V11=0,"",'GOOD GRP'!V11)</f>
        <v/>
      </c>
      <c r="O8" s="291" t="str">
        <f>IF('GOOD GRP'!W11=0,"",'GOOD GRP'!W11)</f>
        <v/>
      </c>
      <c r="P8" s="291" t="str">
        <f>IF('GOOD GRP'!X11=0,"",'GOOD GRP'!X11)</f>
        <v/>
      </c>
      <c r="Q8" s="435" t="str">
        <f>IF('GOOD GRP'!Y11=0,"",'GOOD GRP'!Y11)</f>
        <v/>
      </c>
      <c r="R8" s="448" t="str">
        <f>IF('GOOD GRP'!Z11=0,"",'GOOD GRP'!Z11)</f>
        <v/>
      </c>
      <c r="S8" s="291" t="str">
        <f>IF('GOOD GRP'!AA11=0,"",'GOOD GRP'!AA11)</f>
        <v/>
      </c>
      <c r="T8" s="291" t="str">
        <f>IF('GOOD GRP'!AB11=0,"",'GOOD GRP'!AB11)</f>
        <v/>
      </c>
      <c r="U8" s="435" t="str">
        <f>IF('GOOD GRP'!AC11=0,"",'GOOD GRP'!AC11)</f>
        <v/>
      </c>
      <c r="V8" s="438">
        <f>SUM(D8:U8)</f>
        <v>0</v>
      </c>
      <c r="W8" s="292">
        <f>V8*C8</f>
        <v>0</v>
      </c>
      <c r="X8" s="485">
        <f>'GOOD GRP'!AI11</f>
        <v>0</v>
      </c>
    </row>
    <row r="9" spans="1:24" ht="23.25" customHeight="1">
      <c r="A9" s="354" t="str">
        <f>'GOOD GRP'!D12</f>
        <v>G-2-GRP</v>
      </c>
      <c r="B9" s="296" t="s">
        <v>183</v>
      </c>
      <c r="C9" s="442">
        <f>'GOOD GRP'!I12</f>
        <v>1</v>
      </c>
      <c r="D9" s="441" t="str">
        <f>IF('GOOD GRP'!L12=0,"",'GOOD GRP'!L12)</f>
        <v/>
      </c>
      <c r="E9" s="291" t="str">
        <f>IF('GOOD GRP'!M12=0,"",'GOOD GRP'!M12)</f>
        <v/>
      </c>
      <c r="F9" s="291" t="str">
        <f>IF('GOOD GRP'!N12=0,"",'GOOD GRP'!N12)</f>
        <v/>
      </c>
      <c r="G9" s="291" t="str">
        <f>IF('GOOD GRP'!O12=0,"",'GOOD GRP'!O12)</f>
        <v/>
      </c>
      <c r="H9" s="291" t="str">
        <f>IF('GOOD GRP'!P12=0,"",'GOOD GRP'!P12)</f>
        <v/>
      </c>
      <c r="I9" s="291" t="str">
        <f>IF('GOOD GRP'!Q12=0,"",'GOOD GRP'!Q12)</f>
        <v/>
      </c>
      <c r="J9" s="291" t="str">
        <f>IF('GOOD GRP'!R12=0,"",'GOOD GRP'!R12)</f>
        <v/>
      </c>
      <c r="K9" s="291" t="str">
        <f>IF('GOOD GRP'!S12=0,"",'GOOD GRP'!S12)</f>
        <v/>
      </c>
      <c r="L9" s="291" t="str">
        <f>IF('GOOD GRP'!T12=0,"",'GOOD GRP'!T12)</f>
        <v/>
      </c>
      <c r="M9" s="291" t="str">
        <f>IF('GOOD GRP'!U12=0,"",'GOOD GRP'!U12)</f>
        <v/>
      </c>
      <c r="N9" s="291" t="str">
        <f>IF('GOOD GRP'!V12=0,"",'GOOD GRP'!V12)</f>
        <v/>
      </c>
      <c r="O9" s="291" t="str">
        <f>IF('GOOD GRP'!W12=0,"",'GOOD GRP'!W12)</f>
        <v/>
      </c>
      <c r="P9" s="291" t="str">
        <f>IF('GOOD GRP'!X12=0,"",'GOOD GRP'!X12)</f>
        <v/>
      </c>
      <c r="Q9" s="435" t="str">
        <f>IF('GOOD GRP'!Y12=0,"",'GOOD GRP'!Y12)</f>
        <v/>
      </c>
      <c r="R9" s="448" t="str">
        <f>IF('GOOD GRP'!Z12=0,"",'GOOD GRP'!Z12)</f>
        <v/>
      </c>
      <c r="S9" s="291" t="str">
        <f>IF('GOOD GRP'!AA12=0,"",'GOOD GRP'!AA12)</f>
        <v/>
      </c>
      <c r="T9" s="291" t="str">
        <f>IF('GOOD GRP'!AB12=0,"",'GOOD GRP'!AB12)</f>
        <v/>
      </c>
      <c r="U9" s="435" t="str">
        <f>IF('GOOD GRP'!AC12=0,"",'GOOD GRP'!AC12)</f>
        <v/>
      </c>
      <c r="V9" s="438">
        <f t="shared" ref="V9:V15" si="1">SUM(D9:U9)</f>
        <v>0</v>
      </c>
      <c r="W9" s="292">
        <f t="shared" ref="W9:W15" si="2">V9*C9</f>
        <v>0</v>
      </c>
      <c r="X9" s="485">
        <f>'GOOD GRP'!AI12</f>
        <v>0</v>
      </c>
    </row>
    <row r="10" spans="1:24" ht="23.25" customHeight="1">
      <c r="A10" s="354" t="str">
        <f>'GOOD GRP'!D13</f>
        <v>G-3-GRP</v>
      </c>
      <c r="B10" s="296" t="s">
        <v>183</v>
      </c>
      <c r="C10" s="442">
        <f>'GOOD GRP'!I13</f>
        <v>1</v>
      </c>
      <c r="D10" s="441" t="str">
        <f>IF('GOOD GRP'!L13=0,"",'GOOD GRP'!L13)</f>
        <v/>
      </c>
      <c r="E10" s="291" t="str">
        <f>IF('GOOD GRP'!M13=0,"",'GOOD GRP'!M13)</f>
        <v/>
      </c>
      <c r="F10" s="291" t="str">
        <f>IF('GOOD GRP'!N13=0,"",'GOOD GRP'!N13)</f>
        <v/>
      </c>
      <c r="G10" s="291" t="str">
        <f>IF('GOOD GRP'!O13=0,"",'GOOD GRP'!O13)</f>
        <v/>
      </c>
      <c r="H10" s="291" t="str">
        <f>IF('GOOD GRP'!P13=0,"",'GOOD GRP'!P13)</f>
        <v/>
      </c>
      <c r="I10" s="291" t="str">
        <f>IF('GOOD GRP'!Q13=0,"",'GOOD GRP'!Q13)</f>
        <v/>
      </c>
      <c r="J10" s="291" t="str">
        <f>IF('GOOD GRP'!R13=0,"",'GOOD GRP'!R13)</f>
        <v/>
      </c>
      <c r="K10" s="291" t="str">
        <f>IF('GOOD GRP'!S13=0,"",'GOOD GRP'!S13)</f>
        <v/>
      </c>
      <c r="L10" s="291" t="str">
        <f>IF('GOOD GRP'!T13=0,"",'GOOD GRP'!T13)</f>
        <v/>
      </c>
      <c r="M10" s="291" t="str">
        <f>IF('GOOD GRP'!U13=0,"",'GOOD GRP'!U13)</f>
        <v/>
      </c>
      <c r="N10" s="291" t="str">
        <f>IF('GOOD GRP'!V13=0,"",'GOOD GRP'!V13)</f>
        <v/>
      </c>
      <c r="O10" s="291" t="str">
        <f>IF('GOOD GRP'!W13=0,"",'GOOD GRP'!W13)</f>
        <v/>
      </c>
      <c r="P10" s="291" t="str">
        <f>IF('GOOD GRP'!X13=0,"",'GOOD GRP'!X13)</f>
        <v/>
      </c>
      <c r="Q10" s="435" t="str">
        <f>IF('GOOD GRP'!Y13=0,"",'GOOD GRP'!Y13)</f>
        <v/>
      </c>
      <c r="R10" s="448" t="str">
        <f>IF('GOOD GRP'!Z13=0,"",'GOOD GRP'!Z13)</f>
        <v/>
      </c>
      <c r="S10" s="291" t="str">
        <f>IF('GOOD GRP'!AA13=0,"",'GOOD GRP'!AA13)</f>
        <v/>
      </c>
      <c r="T10" s="291" t="str">
        <f>IF('GOOD GRP'!AB13=0,"",'GOOD GRP'!AB13)</f>
        <v/>
      </c>
      <c r="U10" s="435" t="str">
        <f>IF('GOOD GRP'!AC13=0,"",'GOOD GRP'!AC13)</f>
        <v/>
      </c>
      <c r="V10" s="438">
        <f t="shared" si="1"/>
        <v>0</v>
      </c>
      <c r="W10" s="292">
        <f t="shared" si="2"/>
        <v>0</v>
      </c>
      <c r="X10" s="485">
        <f>'GOOD GRP'!AI13</f>
        <v>0</v>
      </c>
    </row>
    <row r="11" spans="1:24" ht="23.25" customHeight="1">
      <c r="A11" s="354" t="str">
        <f>'GOOD GRP'!D14</f>
        <v>G-4-GRP</v>
      </c>
      <c r="B11" s="296" t="s">
        <v>183</v>
      </c>
      <c r="C11" s="442">
        <f>'GOOD GRP'!I14</f>
        <v>1</v>
      </c>
      <c r="D11" s="441" t="str">
        <f>IF('GOOD GRP'!L14=0,"",'GOOD GRP'!L14)</f>
        <v/>
      </c>
      <c r="E11" s="291" t="str">
        <f>IF('GOOD GRP'!M14=0,"",'GOOD GRP'!M14)</f>
        <v/>
      </c>
      <c r="F11" s="291" t="str">
        <f>IF('GOOD GRP'!N14=0,"",'GOOD GRP'!N14)</f>
        <v/>
      </c>
      <c r="G11" s="291" t="str">
        <f>IF('GOOD GRP'!O14=0,"",'GOOD GRP'!O14)</f>
        <v/>
      </c>
      <c r="H11" s="291" t="str">
        <f>IF('GOOD GRP'!P14=0,"",'GOOD GRP'!P14)</f>
        <v/>
      </c>
      <c r="I11" s="291" t="str">
        <f>IF('GOOD GRP'!Q14=0,"",'GOOD GRP'!Q14)</f>
        <v/>
      </c>
      <c r="J11" s="291" t="str">
        <f>IF('GOOD GRP'!R14=0,"",'GOOD GRP'!R14)</f>
        <v/>
      </c>
      <c r="K11" s="291" t="str">
        <f>IF('GOOD GRP'!S14=0,"",'GOOD GRP'!S14)</f>
        <v/>
      </c>
      <c r="L11" s="291" t="str">
        <f>IF('GOOD GRP'!T14=0,"",'GOOD GRP'!T14)</f>
        <v/>
      </c>
      <c r="M11" s="291" t="str">
        <f>IF('GOOD GRP'!U14=0,"",'GOOD GRP'!U14)</f>
        <v/>
      </c>
      <c r="N11" s="291" t="str">
        <f>IF('GOOD GRP'!V14=0,"",'GOOD GRP'!V14)</f>
        <v/>
      </c>
      <c r="O11" s="291" t="str">
        <f>IF('GOOD GRP'!W14=0,"",'GOOD GRP'!W14)</f>
        <v/>
      </c>
      <c r="P11" s="291" t="str">
        <f>IF('GOOD GRP'!X14=0,"",'GOOD GRP'!X14)</f>
        <v/>
      </c>
      <c r="Q11" s="435" t="str">
        <f>IF('GOOD GRP'!Y14=0,"",'GOOD GRP'!Y14)</f>
        <v/>
      </c>
      <c r="R11" s="448" t="str">
        <f>IF('GOOD GRP'!Z14=0,"",'GOOD GRP'!Z14)</f>
        <v/>
      </c>
      <c r="S11" s="291" t="str">
        <f>IF('GOOD GRP'!AA14=0,"",'GOOD GRP'!AA14)</f>
        <v/>
      </c>
      <c r="T11" s="291" t="str">
        <f>IF('GOOD GRP'!AB14=0,"",'GOOD GRP'!AB14)</f>
        <v/>
      </c>
      <c r="U11" s="435" t="str">
        <f>IF('GOOD GRP'!AC14=0,"",'GOOD GRP'!AC14)</f>
        <v/>
      </c>
      <c r="V11" s="438">
        <f t="shared" si="1"/>
        <v>0</v>
      </c>
      <c r="W11" s="292">
        <f t="shared" si="2"/>
        <v>0</v>
      </c>
      <c r="X11" s="485">
        <f>'GOOD GRP'!AI14</f>
        <v>0</v>
      </c>
    </row>
    <row r="12" spans="1:24" ht="23.25" customHeight="1">
      <c r="A12" s="354" t="str">
        <f>'GOOD GRP'!D15</f>
        <v>G-5-GRP</v>
      </c>
      <c r="B12" s="296" t="s">
        <v>183</v>
      </c>
      <c r="C12" s="442">
        <f>'GOOD GRP'!I15</f>
        <v>1</v>
      </c>
      <c r="D12" s="441" t="str">
        <f>IF('GOOD GRP'!L15=0,"",'GOOD GRP'!L15)</f>
        <v/>
      </c>
      <c r="E12" s="291" t="str">
        <f>IF('GOOD GRP'!M15=0,"",'GOOD GRP'!M15)</f>
        <v/>
      </c>
      <c r="F12" s="291" t="str">
        <f>IF('GOOD GRP'!N15=0,"",'GOOD GRP'!N15)</f>
        <v/>
      </c>
      <c r="G12" s="291" t="str">
        <f>IF('GOOD GRP'!O15=0,"",'GOOD GRP'!O15)</f>
        <v/>
      </c>
      <c r="H12" s="291" t="str">
        <f>IF('GOOD GRP'!P15=0,"",'GOOD GRP'!P15)</f>
        <v/>
      </c>
      <c r="I12" s="291" t="str">
        <f>IF('GOOD GRP'!Q15=0,"",'GOOD GRP'!Q15)</f>
        <v/>
      </c>
      <c r="J12" s="291" t="str">
        <f>IF('GOOD GRP'!R15=0,"",'GOOD GRP'!R15)</f>
        <v/>
      </c>
      <c r="K12" s="291" t="str">
        <f>IF('GOOD GRP'!S15=0,"",'GOOD GRP'!S15)</f>
        <v/>
      </c>
      <c r="L12" s="291" t="str">
        <f>IF('GOOD GRP'!T15=0,"",'GOOD GRP'!T15)</f>
        <v/>
      </c>
      <c r="M12" s="291" t="str">
        <f>IF('GOOD GRP'!U15=0,"",'GOOD GRP'!U15)</f>
        <v/>
      </c>
      <c r="N12" s="291" t="str">
        <f>IF('GOOD GRP'!V15=0,"",'GOOD GRP'!V15)</f>
        <v/>
      </c>
      <c r="O12" s="291" t="str">
        <f>IF('GOOD GRP'!W15=0,"",'GOOD GRP'!W15)</f>
        <v/>
      </c>
      <c r="P12" s="291" t="str">
        <f>IF('GOOD GRP'!X15=0,"",'GOOD GRP'!X15)</f>
        <v/>
      </c>
      <c r="Q12" s="435" t="str">
        <f>IF('GOOD GRP'!Y15=0,"",'GOOD GRP'!Y15)</f>
        <v/>
      </c>
      <c r="R12" s="448" t="str">
        <f>IF('GOOD GRP'!Z15=0,"",'GOOD GRP'!Z15)</f>
        <v/>
      </c>
      <c r="S12" s="291" t="str">
        <f>IF('GOOD GRP'!AA15=0,"",'GOOD GRP'!AA15)</f>
        <v/>
      </c>
      <c r="T12" s="291" t="str">
        <f>IF('GOOD GRP'!AB15=0,"",'GOOD GRP'!AB15)</f>
        <v/>
      </c>
      <c r="U12" s="435" t="str">
        <f>IF('GOOD GRP'!AC15=0,"",'GOOD GRP'!AC15)</f>
        <v/>
      </c>
      <c r="V12" s="438">
        <f t="shared" si="1"/>
        <v>0</v>
      </c>
      <c r="W12" s="292">
        <f t="shared" si="2"/>
        <v>0</v>
      </c>
      <c r="X12" s="485">
        <f>'GOOD GRP'!AI15</f>
        <v>0</v>
      </c>
    </row>
    <row r="13" spans="1:24" ht="23.25" customHeight="1">
      <c r="A13" s="354" t="str">
        <f>'GOOD GRP'!D16</f>
        <v>G-6-GRP</v>
      </c>
      <c r="B13" s="296" t="s">
        <v>183</v>
      </c>
      <c r="C13" s="442">
        <f>'GOOD GRP'!I16</f>
        <v>1</v>
      </c>
      <c r="D13" s="441" t="str">
        <f>IF('GOOD GRP'!L16=0,"",'GOOD GRP'!L16)</f>
        <v/>
      </c>
      <c r="E13" s="291" t="str">
        <f>IF('GOOD GRP'!M16=0,"",'GOOD GRP'!M16)</f>
        <v/>
      </c>
      <c r="F13" s="291" t="str">
        <f>IF('GOOD GRP'!N16=0,"",'GOOD GRP'!N16)</f>
        <v/>
      </c>
      <c r="G13" s="291" t="str">
        <f>IF('GOOD GRP'!O16=0,"",'GOOD GRP'!O16)</f>
        <v/>
      </c>
      <c r="H13" s="291" t="str">
        <f>IF('GOOD GRP'!P16=0,"",'GOOD GRP'!P16)</f>
        <v/>
      </c>
      <c r="I13" s="291" t="str">
        <f>IF('GOOD GRP'!Q16=0,"",'GOOD GRP'!Q16)</f>
        <v/>
      </c>
      <c r="J13" s="291" t="str">
        <f>IF('GOOD GRP'!R16=0,"",'GOOD GRP'!R16)</f>
        <v/>
      </c>
      <c r="K13" s="291" t="str">
        <f>IF('GOOD GRP'!S16=0,"",'GOOD GRP'!S16)</f>
        <v/>
      </c>
      <c r="L13" s="291" t="str">
        <f>IF('GOOD GRP'!T16=0,"",'GOOD GRP'!T16)</f>
        <v/>
      </c>
      <c r="M13" s="291" t="str">
        <f>IF('GOOD GRP'!U16=0,"",'GOOD GRP'!U16)</f>
        <v/>
      </c>
      <c r="N13" s="291" t="str">
        <f>IF('GOOD GRP'!V16=0,"",'GOOD GRP'!V16)</f>
        <v/>
      </c>
      <c r="O13" s="291" t="str">
        <f>IF('GOOD GRP'!W16=0,"",'GOOD GRP'!W16)</f>
        <v/>
      </c>
      <c r="P13" s="291" t="str">
        <f>IF('GOOD GRP'!X16=0,"",'GOOD GRP'!X16)</f>
        <v/>
      </c>
      <c r="Q13" s="435" t="str">
        <f>IF('GOOD GRP'!Y16=0,"",'GOOD GRP'!Y16)</f>
        <v/>
      </c>
      <c r="R13" s="448" t="str">
        <f>IF('GOOD GRP'!Z16=0,"",'GOOD GRP'!Z16)</f>
        <v/>
      </c>
      <c r="S13" s="291" t="str">
        <f>IF('GOOD GRP'!AA16=0,"",'GOOD GRP'!AA16)</f>
        <v/>
      </c>
      <c r="T13" s="291" t="str">
        <f>IF('GOOD GRP'!AB16=0,"",'GOOD GRP'!AB16)</f>
        <v/>
      </c>
      <c r="U13" s="435" t="str">
        <f>IF('GOOD GRP'!AC16=0,"",'GOOD GRP'!AC16)</f>
        <v/>
      </c>
      <c r="V13" s="438">
        <f t="shared" si="1"/>
        <v>0</v>
      </c>
      <c r="W13" s="292">
        <f t="shared" si="2"/>
        <v>0</v>
      </c>
      <c r="X13" s="485">
        <f>'GOOD GRP'!AI16</f>
        <v>0</v>
      </c>
    </row>
    <row r="14" spans="1:24" ht="23.25" customHeight="1">
      <c r="A14" s="354" t="str">
        <f>'GOOD GRP'!D17</f>
        <v>G-7-GRP</v>
      </c>
      <c r="B14" s="296" t="s">
        <v>183</v>
      </c>
      <c r="C14" s="442">
        <f>'GOOD GRP'!I17</f>
        <v>1</v>
      </c>
      <c r="D14" s="441" t="str">
        <f>IF('GOOD GRP'!L17=0,"",'GOOD GRP'!L17)</f>
        <v/>
      </c>
      <c r="E14" s="291" t="str">
        <f>IF('GOOD GRP'!M17=0,"",'GOOD GRP'!M17)</f>
        <v/>
      </c>
      <c r="F14" s="291" t="str">
        <f>IF('GOOD GRP'!N17=0,"",'GOOD GRP'!N17)</f>
        <v/>
      </c>
      <c r="G14" s="291" t="str">
        <f>IF('GOOD GRP'!O17=0,"",'GOOD GRP'!O17)</f>
        <v/>
      </c>
      <c r="H14" s="291" t="str">
        <f>IF('GOOD GRP'!P17=0,"",'GOOD GRP'!P17)</f>
        <v/>
      </c>
      <c r="I14" s="291" t="str">
        <f>IF('GOOD GRP'!Q17=0,"",'GOOD GRP'!Q17)</f>
        <v/>
      </c>
      <c r="J14" s="291" t="str">
        <f>IF('GOOD GRP'!R17=0,"",'GOOD GRP'!R17)</f>
        <v/>
      </c>
      <c r="K14" s="291" t="str">
        <f>IF('GOOD GRP'!S17=0,"",'GOOD GRP'!S17)</f>
        <v/>
      </c>
      <c r="L14" s="291" t="str">
        <f>IF('GOOD GRP'!T17=0,"",'GOOD GRP'!T17)</f>
        <v/>
      </c>
      <c r="M14" s="291" t="str">
        <f>IF('GOOD GRP'!U17=0,"",'GOOD GRP'!U17)</f>
        <v/>
      </c>
      <c r="N14" s="291" t="str">
        <f>IF('GOOD GRP'!V17=0,"",'GOOD GRP'!V17)</f>
        <v/>
      </c>
      <c r="O14" s="291" t="str">
        <f>IF('GOOD GRP'!W17=0,"",'GOOD GRP'!W17)</f>
        <v/>
      </c>
      <c r="P14" s="291" t="str">
        <f>IF('GOOD GRP'!X17=0,"",'GOOD GRP'!X17)</f>
        <v/>
      </c>
      <c r="Q14" s="435" t="str">
        <f>IF('GOOD GRP'!Y17=0,"",'GOOD GRP'!Y17)</f>
        <v/>
      </c>
      <c r="R14" s="448" t="str">
        <f>IF('GOOD GRP'!Z17=0,"",'GOOD GRP'!Z17)</f>
        <v/>
      </c>
      <c r="S14" s="291" t="str">
        <f>IF('GOOD GRP'!AA17=0,"",'GOOD GRP'!AA17)</f>
        <v/>
      </c>
      <c r="T14" s="291" t="str">
        <f>IF('GOOD GRP'!AB17=0,"",'GOOD GRP'!AB17)</f>
        <v/>
      </c>
      <c r="U14" s="435" t="str">
        <f>IF('GOOD GRP'!AC17=0,"",'GOOD GRP'!AC17)</f>
        <v/>
      </c>
      <c r="V14" s="438">
        <f t="shared" si="1"/>
        <v>0</v>
      </c>
      <c r="W14" s="292">
        <f t="shared" si="2"/>
        <v>0</v>
      </c>
      <c r="X14" s="485">
        <f>'GOOD GRP'!AI17</f>
        <v>0</v>
      </c>
    </row>
    <row r="15" spans="1:24" ht="23.25" customHeight="1">
      <c r="A15" s="354" t="str">
        <f>'GOOD GRP'!D18</f>
        <v>G-8-GRP</v>
      </c>
      <c r="B15" s="296" t="s">
        <v>183</v>
      </c>
      <c r="C15" s="442">
        <f>'GOOD GRP'!I18</f>
        <v>1</v>
      </c>
      <c r="D15" s="441" t="str">
        <f>IF('GOOD GRP'!L18=0,"",'GOOD GRP'!L18)</f>
        <v/>
      </c>
      <c r="E15" s="291" t="str">
        <f>IF('GOOD GRP'!M18=0,"",'GOOD GRP'!M18)</f>
        <v/>
      </c>
      <c r="F15" s="291" t="str">
        <f>IF('GOOD GRP'!N18=0,"",'GOOD GRP'!N18)</f>
        <v/>
      </c>
      <c r="G15" s="291" t="str">
        <f>IF('GOOD GRP'!O18=0,"",'GOOD GRP'!O18)</f>
        <v/>
      </c>
      <c r="H15" s="291" t="str">
        <f>IF('GOOD GRP'!P18=0,"",'GOOD GRP'!P18)</f>
        <v/>
      </c>
      <c r="I15" s="291" t="str">
        <f>IF('GOOD GRP'!Q18=0,"",'GOOD GRP'!Q18)</f>
        <v/>
      </c>
      <c r="J15" s="291" t="str">
        <f>IF('GOOD GRP'!R18=0,"",'GOOD GRP'!R18)</f>
        <v/>
      </c>
      <c r="K15" s="291" t="str">
        <f>IF('GOOD GRP'!S18=0,"",'GOOD GRP'!S18)</f>
        <v/>
      </c>
      <c r="L15" s="291" t="str">
        <f>IF('GOOD GRP'!T18=0,"",'GOOD GRP'!T18)</f>
        <v/>
      </c>
      <c r="M15" s="291" t="str">
        <f>IF('GOOD GRP'!U18=0,"",'GOOD GRP'!U18)</f>
        <v/>
      </c>
      <c r="N15" s="291" t="str">
        <f>IF('GOOD GRP'!V18=0,"",'GOOD GRP'!V18)</f>
        <v/>
      </c>
      <c r="O15" s="291" t="str">
        <f>IF('GOOD GRP'!W18=0,"",'GOOD GRP'!W18)</f>
        <v/>
      </c>
      <c r="P15" s="291" t="str">
        <f>IF('GOOD GRP'!X18=0,"",'GOOD GRP'!X18)</f>
        <v/>
      </c>
      <c r="Q15" s="435" t="str">
        <f>IF('GOOD GRP'!Y18=0,"",'GOOD GRP'!Y18)</f>
        <v/>
      </c>
      <c r="R15" s="448" t="str">
        <f>IF('GOOD GRP'!Z18=0,"",'GOOD GRP'!Z18)</f>
        <v/>
      </c>
      <c r="S15" s="291" t="str">
        <f>IF('GOOD GRP'!AA18=0,"",'GOOD GRP'!AA18)</f>
        <v/>
      </c>
      <c r="T15" s="291" t="str">
        <f>IF('GOOD GRP'!AB18=0,"",'GOOD GRP'!AB18)</f>
        <v/>
      </c>
      <c r="U15" s="435" t="str">
        <f>IF('GOOD GRP'!AC18=0,"",'GOOD GRP'!AC18)</f>
        <v/>
      </c>
      <c r="V15" s="438">
        <f t="shared" si="1"/>
        <v>0</v>
      </c>
      <c r="W15" s="292">
        <f t="shared" si="2"/>
        <v>0</v>
      </c>
      <c r="X15" s="485">
        <f>'GOOD GRP'!AI18</f>
        <v>0</v>
      </c>
    </row>
    <row r="16" spans="1:24" ht="23.25" customHeight="1">
      <c r="A16" s="354" t="str">
        <f>'GOOD GRP'!D19</f>
        <v>G-9-GRP</v>
      </c>
      <c r="B16" s="296" t="s">
        <v>183</v>
      </c>
      <c r="C16" s="442">
        <f>'GOOD GRP'!I19</f>
        <v>1</v>
      </c>
      <c r="D16" s="441" t="str">
        <f>IF('GOOD GRP'!L19=0,"",'GOOD GRP'!L19)</f>
        <v/>
      </c>
      <c r="E16" s="291" t="str">
        <f>IF('GOOD GRP'!M19=0,"",'GOOD GRP'!M19)</f>
        <v/>
      </c>
      <c r="F16" s="291" t="str">
        <f>IF('GOOD GRP'!N19=0,"",'GOOD GRP'!N19)</f>
        <v/>
      </c>
      <c r="G16" s="291" t="str">
        <f>IF('GOOD GRP'!O19=0,"",'GOOD GRP'!O19)</f>
        <v/>
      </c>
      <c r="H16" s="291" t="str">
        <f>IF('GOOD GRP'!P19=0,"",'GOOD GRP'!P19)</f>
        <v/>
      </c>
      <c r="I16" s="291" t="str">
        <f>IF('GOOD GRP'!Q19=0,"",'GOOD GRP'!Q19)</f>
        <v/>
      </c>
      <c r="J16" s="291" t="str">
        <f>IF('GOOD GRP'!R19=0,"",'GOOD GRP'!R19)</f>
        <v/>
      </c>
      <c r="K16" s="291" t="str">
        <f>IF('GOOD GRP'!S19=0,"",'GOOD GRP'!S19)</f>
        <v/>
      </c>
      <c r="L16" s="291" t="str">
        <f>IF('GOOD GRP'!T19=0,"",'GOOD GRP'!T19)</f>
        <v/>
      </c>
      <c r="M16" s="291" t="str">
        <f>IF('GOOD GRP'!U19=0,"",'GOOD GRP'!U19)</f>
        <v/>
      </c>
      <c r="N16" s="291" t="str">
        <f>IF('GOOD GRP'!V19=0,"",'GOOD GRP'!V19)</f>
        <v/>
      </c>
      <c r="O16" s="291" t="str">
        <f>IF('GOOD GRP'!W19=0,"",'GOOD GRP'!W19)</f>
        <v/>
      </c>
      <c r="P16" s="291" t="str">
        <f>IF('GOOD GRP'!X19=0,"",'GOOD GRP'!X19)</f>
        <v/>
      </c>
      <c r="Q16" s="435" t="str">
        <f>IF('GOOD GRP'!Y19=0,"",'GOOD GRP'!Y19)</f>
        <v/>
      </c>
      <c r="R16" s="448" t="str">
        <f>IF('GOOD GRP'!Z19=0,"",'GOOD GRP'!Z19)</f>
        <v/>
      </c>
      <c r="S16" s="291" t="str">
        <f>IF('GOOD GRP'!AA19=0,"",'GOOD GRP'!AA19)</f>
        <v/>
      </c>
      <c r="T16" s="291" t="str">
        <f>IF('GOOD GRP'!AB19=0,"",'GOOD GRP'!AB19)</f>
        <v/>
      </c>
      <c r="U16" s="435" t="str">
        <f>IF('GOOD GRP'!AC19=0,"",'GOOD GRP'!AC19)</f>
        <v/>
      </c>
      <c r="V16" s="438">
        <f>SUM(D16:U16)</f>
        <v>0</v>
      </c>
      <c r="W16" s="292">
        <f>V16*C16</f>
        <v>0</v>
      </c>
      <c r="X16" s="485">
        <f>'GOOD GRP'!AI19</f>
        <v>0</v>
      </c>
    </row>
    <row r="17" spans="1:19" ht="5" customHeight="1"/>
    <row r="18" spans="1:19" ht="23.25" customHeight="1">
      <c r="A18" s="44"/>
      <c r="B18" s="44"/>
      <c r="C18" s="475" t="s">
        <v>245</v>
      </c>
      <c r="D18" s="477"/>
      <c r="E18" s="478"/>
      <c r="F18" s="44"/>
      <c r="G18" s="33"/>
      <c r="H18" s="33"/>
      <c r="I18" s="33" t="s">
        <v>23</v>
      </c>
      <c r="J18" s="34"/>
      <c r="K18" s="34"/>
      <c r="L18" s="34"/>
      <c r="M18" s="34"/>
      <c r="N18" s="34"/>
      <c r="O18" s="34"/>
      <c r="P18" s="34"/>
      <c r="Q18" s="34"/>
      <c r="R18" s="34"/>
      <c r="S18" s="476"/>
    </row>
    <row r="19" spans="1:19" ht="23.25" customHeight="1">
      <c r="A19" s="44"/>
      <c r="B19" s="44"/>
      <c r="C19" s="33"/>
      <c r="D19" s="487"/>
      <c r="E19" s="488"/>
      <c r="F19" s="44"/>
      <c r="G19" s="33"/>
      <c r="H19" s="33"/>
      <c r="I19" s="33" t="s">
        <v>24</v>
      </c>
      <c r="J19" s="35"/>
      <c r="K19" s="35"/>
      <c r="L19" s="35"/>
      <c r="M19" s="105"/>
      <c r="N19" s="105"/>
      <c r="O19" s="105"/>
      <c r="P19" s="105"/>
      <c r="Q19" s="105"/>
      <c r="R19" s="105"/>
      <c r="S19" s="476"/>
    </row>
    <row r="20" spans="1:19" ht="23.25" customHeight="1">
      <c r="A20" s="44"/>
      <c r="B20" s="44"/>
      <c r="C20" s="33"/>
      <c r="D20" s="487"/>
      <c r="E20" s="488"/>
      <c r="F20" s="44"/>
      <c r="G20" s="33"/>
      <c r="H20" s="33"/>
      <c r="I20" s="33" t="s">
        <v>25</v>
      </c>
      <c r="J20" s="35"/>
      <c r="K20" s="35"/>
      <c r="L20" s="35"/>
      <c r="M20" s="105"/>
      <c r="N20" s="105"/>
      <c r="O20" s="105"/>
      <c r="P20" s="105"/>
      <c r="Q20" s="105"/>
      <c r="R20" s="105"/>
      <c r="S20" s="476"/>
    </row>
  </sheetData>
  <sheetProtection selectLockedCells="1" selectUnlockedCells="1"/>
  <autoFilter ref="V6:X16" xr:uid="{00000000-0001-0000-0600-000000000000}"/>
  <mergeCells count="6">
    <mergeCell ref="A4:O4"/>
    <mergeCell ref="P4:X4"/>
    <mergeCell ref="A1:G2"/>
    <mergeCell ref="I2:M2"/>
    <mergeCell ref="A3:D3"/>
    <mergeCell ref="P3:X3"/>
  </mergeCells>
  <conditionalFormatting sqref="A6:B6 D6:U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{ABE730D3-4548-404C-9CE0-1D673859D8B3}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fitToHeight="0" orientation="landscape" horizontalDpi="4294967292" verticalDpi="4294967292" r:id="rId1"/>
  <headerFooter>
    <oddHeader>&amp;LPRODUCTION/PACKING LIST&amp;C
&amp;RGOOD HOLDS - GRP</oddHeader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E730D3-4548-404C-9CE0-1D673859D8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A6:B6 D6:U6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FDB8-5A30-481C-8CE9-2D4DBCE05150}">
  <sheetPr>
    <tabColor theme="0" tint="-4.9989318521683403E-2"/>
    <pageSetUpPr fitToPage="1"/>
  </sheetPr>
  <dimension ref="A1:CX44"/>
  <sheetViews>
    <sheetView showGridLines="0" showRowColHeaders="0" zoomScale="80" zoomScaleNormal="80" zoomScalePageLayoutView="75" workbookViewId="0">
      <pane ySplit="10" topLeftCell="A11" activePane="bottomLeft" state="frozen"/>
      <selection pane="bottomLeft" activeCell="T15" sqref="T15"/>
    </sheetView>
  </sheetViews>
  <sheetFormatPr baseColWidth="10" defaultColWidth="11" defaultRowHeight="21"/>
  <cols>
    <col min="1" max="1" width="3.5" style="3" customWidth="1"/>
    <col min="2" max="2" width="14.83203125" style="1" customWidth="1"/>
    <col min="3" max="3" width="10.83203125" style="69" customWidth="1"/>
    <col min="4" max="4" width="2.5" style="3" customWidth="1"/>
    <col min="5" max="5" width="10" style="2" customWidth="1"/>
    <col min="6" max="6" width="6" style="2" customWidth="1"/>
    <col min="7" max="7" width="6.1640625" style="2" customWidth="1"/>
    <col min="8" max="8" width="8.6640625" style="1" customWidth="1"/>
    <col min="9" max="9" width="14.6640625" style="6" customWidth="1"/>
    <col min="10" max="28" width="9.83203125" style="5" customWidth="1"/>
    <col min="29" max="29" width="18.1640625" style="6" customWidth="1"/>
    <col min="30" max="30" width="8.83203125" style="6" customWidth="1"/>
    <col min="31" max="31" width="10.6640625" style="1" customWidth="1"/>
    <col min="32" max="33" width="11" style="1" customWidth="1"/>
    <col min="34" max="34" width="11" style="5" customWidth="1"/>
    <col min="35" max="35" width="11" style="1" hidden="1" customWidth="1"/>
    <col min="36" max="36" width="6.83203125" style="182" hidden="1" customWidth="1"/>
    <col min="37" max="37" width="6.5" style="58" hidden="1" customWidth="1"/>
    <col min="38" max="38" width="5" style="333" hidden="1" customWidth="1"/>
    <col min="39" max="39" width="4.5" style="6" hidden="1" customWidth="1"/>
    <col min="40" max="40" width="4.6640625" style="6" hidden="1" customWidth="1"/>
    <col min="41" max="48" width="5" style="6" hidden="1" customWidth="1"/>
    <col min="49" max="49" width="5.6640625" style="6" hidden="1" customWidth="1"/>
    <col min="50" max="51" width="5.33203125" style="6" hidden="1" customWidth="1"/>
    <col min="52" max="56" width="4.1640625" style="6" hidden="1" customWidth="1"/>
    <col min="57" max="57" width="6.5" style="12" hidden="1" customWidth="1"/>
    <col min="58" max="58" width="7.83203125" style="320" hidden="1" customWidth="1"/>
    <col min="59" max="59" width="7.83203125" style="1" hidden="1" customWidth="1"/>
    <col min="60" max="60" width="7.83203125" style="320" hidden="1" customWidth="1"/>
    <col min="61" max="61" width="7.83203125" style="1" hidden="1" customWidth="1"/>
    <col min="62" max="62" width="7.83203125" style="320" hidden="1" customWidth="1"/>
    <col min="63" max="63" width="7.83203125" style="1" hidden="1" customWidth="1"/>
    <col min="64" max="64" width="7.83203125" style="312" hidden="1" customWidth="1"/>
    <col min="65" max="65" width="7.83203125" style="1" hidden="1" customWidth="1"/>
    <col min="66" max="66" width="7.83203125" style="312" hidden="1" customWidth="1"/>
    <col min="67" max="67" width="7.83203125" style="1" hidden="1" customWidth="1"/>
    <col min="68" max="68" width="7.83203125" style="312" hidden="1" customWidth="1"/>
    <col min="69" max="69" width="7.83203125" style="1" hidden="1" customWidth="1"/>
    <col min="70" max="70" width="7.83203125" style="312" hidden="1" customWidth="1"/>
    <col min="71" max="71" width="7.83203125" style="1" hidden="1" customWidth="1"/>
    <col min="72" max="72" width="7.83203125" style="312" hidden="1" customWidth="1"/>
    <col min="73" max="73" width="7.83203125" style="1" hidden="1" customWidth="1"/>
    <col min="74" max="74" width="7.83203125" style="312" hidden="1" customWidth="1"/>
    <col min="75" max="75" width="7.83203125" style="1" hidden="1" customWidth="1"/>
    <col min="76" max="76" width="7.83203125" style="312" hidden="1" customWidth="1"/>
    <col min="77" max="77" width="7.83203125" style="1" hidden="1" customWidth="1"/>
    <col min="78" max="78" width="7.83203125" style="312" hidden="1" customWidth="1"/>
    <col min="79" max="79" width="7.83203125" style="1" hidden="1" customWidth="1"/>
    <col min="80" max="80" width="2.33203125" style="312" hidden="1" customWidth="1"/>
    <col min="81" max="88" width="11" hidden="1" customWidth="1"/>
    <col min="89" max="89" width="2" style="311" hidden="1" customWidth="1"/>
    <col min="90" max="91" width="11" hidden="1" customWidth="1"/>
    <col min="92" max="92" width="2.5" style="311" hidden="1" customWidth="1"/>
    <col min="93" max="100" width="11" hidden="1" customWidth="1"/>
    <col min="101" max="101" width="11" customWidth="1"/>
    <col min="102" max="102" width="11" style="1" customWidth="1"/>
    <col min="103" max="16384" width="11" style="1"/>
  </cols>
  <sheetData>
    <row r="1" spans="1:102" ht="36" customHeight="1">
      <c r="B1"/>
      <c r="D1" s="64"/>
      <c r="H1" s="4"/>
      <c r="I1" s="160"/>
      <c r="J1" s="222" t="s">
        <v>5</v>
      </c>
      <c r="K1" s="538">
        <f>SUM(AC12:AC44)</f>
        <v>0</v>
      </c>
      <c r="L1" s="538"/>
      <c r="M1" s="223" t="s">
        <v>6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544" t="s">
        <v>234</v>
      </c>
      <c r="Z1" s="545"/>
      <c r="AA1" s="545"/>
      <c r="AB1" s="546"/>
      <c r="AC1" s="104"/>
      <c r="AD1" s="104"/>
      <c r="AE1" s="104"/>
      <c r="AF1" s="104"/>
      <c r="AG1" s="104"/>
      <c r="AH1" s="104"/>
      <c r="AI1" s="104"/>
      <c r="AJ1" s="181"/>
      <c r="AK1" s="65"/>
      <c r="BE1" s="66" t="s">
        <v>85</v>
      </c>
      <c r="BF1" s="319"/>
      <c r="BG1"/>
      <c r="BH1" s="319"/>
      <c r="BI1"/>
      <c r="BJ1" s="319"/>
      <c r="BK1"/>
      <c r="BL1" s="311"/>
      <c r="BM1"/>
      <c r="BN1" s="311"/>
      <c r="BO1"/>
      <c r="BP1" s="311"/>
      <c r="BQ1"/>
      <c r="BR1" s="311"/>
      <c r="BS1"/>
      <c r="BT1" s="311"/>
      <c r="BU1"/>
      <c r="BV1" s="311"/>
      <c r="BW1"/>
      <c r="BX1" s="311"/>
      <c r="BY1"/>
      <c r="BZ1" s="311"/>
    </row>
    <row r="2" spans="1:102" ht="26.5" customHeight="1">
      <c r="A2" s="539" t="s">
        <v>145</v>
      </c>
      <c r="B2" s="539"/>
      <c r="C2" s="70"/>
      <c r="D2" s="25"/>
      <c r="H2" s="4"/>
      <c r="I2" s="161"/>
      <c r="J2" s="78" t="s">
        <v>43</v>
      </c>
      <c r="K2" s="540">
        <f>SUM(J12:AB44)</f>
        <v>0</v>
      </c>
      <c r="L2" s="540"/>
      <c r="M2" s="83"/>
      <c r="N2" s="85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547"/>
      <c r="Z2" s="548"/>
      <c r="AA2" s="548"/>
      <c r="AB2" s="549"/>
      <c r="AC2" s="564" t="s">
        <v>159</v>
      </c>
      <c r="AD2" s="564"/>
      <c r="AE2" s="260">
        <f>AH7</f>
        <v>0</v>
      </c>
      <c r="AF2" s="190"/>
      <c r="AG2" s="104"/>
      <c r="AH2" s="104"/>
      <c r="AI2" s="104"/>
      <c r="AJ2" s="181"/>
      <c r="AK2" s="65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 s="319"/>
      <c r="BG2"/>
      <c r="BH2" s="319"/>
      <c r="BI2"/>
      <c r="BJ2" s="319"/>
      <c r="BK2"/>
      <c r="BL2" s="311"/>
      <c r="BM2"/>
      <c r="BN2" s="311"/>
      <c r="BO2"/>
      <c r="BP2" s="311"/>
      <c r="BQ2"/>
      <c r="BR2" s="311"/>
      <c r="BS2"/>
      <c r="BT2" s="311"/>
      <c r="BU2"/>
      <c r="BV2" s="311"/>
      <c r="BW2"/>
      <c r="BX2" s="311"/>
      <c r="BY2"/>
      <c r="BZ2" s="311"/>
      <c r="CW2" s="318"/>
    </row>
    <row r="3" spans="1:102" ht="25.25" customHeight="1">
      <c r="A3" s="539"/>
      <c r="B3" s="539"/>
      <c r="C3" s="70"/>
      <c r="D3" s="25"/>
      <c r="H3" s="4"/>
      <c r="I3" s="101"/>
      <c r="J3" s="78" t="s">
        <v>9</v>
      </c>
      <c r="K3" s="542">
        <f>SUM(AK12:AK44)</f>
        <v>0</v>
      </c>
      <c r="L3" s="542"/>
      <c r="M3" s="83" t="s">
        <v>3</v>
      </c>
      <c r="N3" s="8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547"/>
      <c r="Z3" s="548"/>
      <c r="AA3" s="548"/>
      <c r="AB3" s="549"/>
      <c r="AC3" s="104"/>
      <c r="AD3" s="104"/>
      <c r="AE3" s="104"/>
      <c r="AF3" s="104"/>
      <c r="AG3" s="104"/>
      <c r="AH3" s="104"/>
      <c r="AI3" s="104"/>
      <c r="AJ3" s="181"/>
      <c r="AK3" s="65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 s="319"/>
      <c r="BG3"/>
      <c r="BH3" s="319"/>
      <c r="BI3"/>
      <c r="BJ3" s="319"/>
      <c r="BK3"/>
      <c r="BL3" s="311"/>
      <c r="BM3"/>
      <c r="BN3" s="311"/>
      <c r="BO3"/>
      <c r="BP3" s="311"/>
      <c r="BQ3"/>
      <c r="BR3" s="311"/>
      <c r="BS3"/>
      <c r="BT3" s="311"/>
      <c r="BU3"/>
      <c r="BV3" s="311"/>
      <c r="BW3"/>
      <c r="BX3" s="311"/>
      <c r="BY3"/>
      <c r="BZ3" s="311"/>
      <c r="CW3" s="543"/>
    </row>
    <row r="4" spans="1:102" ht="17" customHeight="1">
      <c r="A4" s="539"/>
      <c r="B4" s="539"/>
      <c r="C4" s="70"/>
      <c r="D4" s="25"/>
      <c r="H4" s="4"/>
      <c r="I4" s="101"/>
      <c r="J4" s="78"/>
      <c r="K4" s="54"/>
      <c r="L4" s="54"/>
      <c r="M4" s="83"/>
      <c r="N4" s="81"/>
      <c r="O4" s="86"/>
      <c r="P4" s="86"/>
      <c r="Q4" s="86"/>
      <c r="R4" s="86"/>
      <c r="S4" s="86"/>
      <c r="T4" s="86"/>
      <c r="U4" s="86"/>
      <c r="V4" s="86"/>
      <c r="W4" s="86"/>
      <c r="X4" s="86"/>
      <c r="Y4" s="550"/>
      <c r="Z4" s="551"/>
      <c r="AA4" s="551"/>
      <c r="AB4" s="552"/>
      <c r="AC4" s="87"/>
      <c r="AD4" s="87"/>
      <c r="AE4" s="87"/>
      <c r="AF4" s="87"/>
      <c r="AG4" s="87"/>
      <c r="AH4" s="88"/>
      <c r="AI4" s="88"/>
      <c r="AJ4" s="181"/>
      <c r="AK4" s="65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 s="319"/>
      <c r="BG4"/>
      <c r="BH4" s="319"/>
      <c r="BI4"/>
      <c r="BJ4" s="319"/>
      <c r="BK4"/>
      <c r="BL4" s="311"/>
      <c r="BM4"/>
      <c r="BN4" s="311"/>
      <c r="BO4"/>
      <c r="BP4" s="311"/>
      <c r="BQ4"/>
      <c r="BR4" s="311"/>
      <c r="BS4"/>
      <c r="BT4" s="311"/>
      <c r="BU4"/>
      <c r="BV4" s="311"/>
      <c r="BW4"/>
      <c r="BX4" s="311"/>
      <c r="BY4"/>
      <c r="BZ4" s="311"/>
      <c r="CW4" s="543"/>
    </row>
    <row r="5" spans="1:102" ht="25.25" customHeight="1">
      <c r="A5" s="539"/>
      <c r="B5" s="539"/>
      <c r="C5" s="70"/>
      <c r="D5" s="25"/>
      <c r="H5"/>
      <c r="I5" s="82"/>
      <c r="J5" s="53"/>
      <c r="K5" s="53"/>
      <c r="L5" s="53"/>
      <c r="M5" s="4"/>
      <c r="N5" s="4"/>
      <c r="O5" s="4"/>
      <c r="P5" s="236"/>
      <c r="Q5" s="236"/>
      <c r="R5" s="236"/>
      <c r="S5" s="236"/>
      <c r="T5" s="236"/>
      <c r="U5" s="236"/>
      <c r="V5" s="236"/>
      <c r="W5" s="236"/>
      <c r="X5" s="53"/>
      <c r="Y5" s="236" t="s">
        <v>235</v>
      </c>
      <c r="Z5" s="236" t="s">
        <v>235</v>
      </c>
      <c r="AA5" s="236" t="s">
        <v>235</v>
      </c>
      <c r="AB5" s="236" t="s">
        <v>235</v>
      </c>
      <c r="AC5" s="67" t="s">
        <v>62</v>
      </c>
      <c r="AD5" s="21"/>
      <c r="AE5" s="21"/>
      <c r="AF5" s="21"/>
      <c r="AG5" s="21"/>
      <c r="AH5" s="21"/>
      <c r="AJ5" s="181"/>
      <c r="AK5" s="6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 s="319"/>
      <c r="BG5"/>
      <c r="BH5" s="319"/>
      <c r="BI5"/>
      <c r="BJ5" s="319"/>
      <c r="BK5"/>
      <c r="BL5" s="311"/>
      <c r="BM5"/>
      <c r="BN5" s="311"/>
      <c r="BO5"/>
      <c r="BP5" s="311"/>
      <c r="BQ5"/>
      <c r="BR5" s="311"/>
      <c r="BS5"/>
      <c r="BT5" s="311"/>
      <c r="BU5"/>
      <c r="BV5" s="311"/>
      <c r="BW5"/>
      <c r="BX5" s="311"/>
      <c r="BY5"/>
      <c r="BZ5" s="311"/>
      <c r="CW5" s="543"/>
    </row>
    <row r="6" spans="1:102" ht="22.25" hidden="1" customHeight="1" thickBot="1">
      <c r="I6" s="102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68"/>
    </row>
    <row r="7" spans="1:102" ht="23.75" customHeight="1" thickBot="1">
      <c r="A7" s="60"/>
      <c r="B7"/>
      <c r="C7" s="61"/>
      <c r="D7" s="60"/>
      <c r="H7"/>
      <c r="I7" s="221" t="s">
        <v>44</v>
      </c>
      <c r="J7" s="136">
        <f>SUM(AL12:AL44)</f>
        <v>0</v>
      </c>
      <c r="K7" s="136">
        <f t="shared" ref="K7:X7" si="0">SUM(AM12:AM44)</f>
        <v>0</v>
      </c>
      <c r="L7" s="136">
        <f t="shared" si="0"/>
        <v>0</v>
      </c>
      <c r="M7" s="136">
        <f t="shared" si="0"/>
        <v>0</v>
      </c>
      <c r="N7" s="136">
        <f t="shared" si="0"/>
        <v>0</v>
      </c>
      <c r="O7" s="136">
        <f t="shared" si="0"/>
        <v>0</v>
      </c>
      <c r="P7" s="136">
        <f t="shared" si="0"/>
        <v>0</v>
      </c>
      <c r="Q7" s="136">
        <f t="shared" si="0"/>
        <v>0</v>
      </c>
      <c r="R7" s="136">
        <f t="shared" si="0"/>
        <v>0</v>
      </c>
      <c r="S7" s="136">
        <f t="shared" si="0"/>
        <v>0</v>
      </c>
      <c r="T7" s="136">
        <f t="shared" si="0"/>
        <v>0</v>
      </c>
      <c r="U7" s="136">
        <f t="shared" si="0"/>
        <v>0</v>
      </c>
      <c r="V7" s="136">
        <f t="shared" si="0"/>
        <v>0</v>
      </c>
      <c r="W7" s="136">
        <f t="shared" si="0"/>
        <v>0</v>
      </c>
      <c r="X7" s="136">
        <f t="shared" si="0"/>
        <v>0</v>
      </c>
      <c r="Y7" s="483">
        <f>SUM(BA12:BA44)</f>
        <v>0</v>
      </c>
      <c r="Z7" s="136">
        <f>SUM(BB12:BB44)</f>
        <v>0</v>
      </c>
      <c r="AA7" s="136">
        <f>SUM(BC12:BC44)</f>
        <v>0</v>
      </c>
      <c r="AB7" s="136">
        <f>SUM(BD12:BD44)</f>
        <v>0</v>
      </c>
      <c r="AC7" s="137">
        <f>SUM(J7:AB7)</f>
        <v>0</v>
      </c>
      <c r="AD7" s="117"/>
      <c r="AE7" s="79"/>
      <c r="AG7" s="154" t="s">
        <v>37</v>
      </c>
      <c r="AH7" s="155">
        <f>SUM(AH12:AH44)</f>
        <v>0</v>
      </c>
      <c r="AJ7" s="183"/>
      <c r="AK7" s="62"/>
      <c r="AL7" s="334"/>
      <c r="AM7" s="335"/>
      <c r="AN7" s="335"/>
      <c r="AO7" s="335"/>
      <c r="AP7" s="335"/>
      <c r="AQ7" s="335"/>
      <c r="AR7" s="335"/>
      <c r="AS7" s="335"/>
      <c r="AT7" s="335"/>
      <c r="AU7" s="335"/>
      <c r="AV7" s="335"/>
      <c r="AW7" s="335"/>
      <c r="AX7" s="335"/>
      <c r="AY7" s="335"/>
      <c r="AZ7" s="335"/>
      <c r="BA7" s="335"/>
      <c r="BB7" s="335"/>
      <c r="BC7" s="335"/>
      <c r="BD7" s="335"/>
      <c r="BE7" s="63"/>
      <c r="BF7" s="321"/>
      <c r="BG7" s="79"/>
      <c r="BH7" s="321"/>
      <c r="BI7" s="79"/>
      <c r="BJ7" s="321"/>
      <c r="BK7" s="79"/>
      <c r="BL7" s="313"/>
      <c r="BM7" s="79"/>
      <c r="BN7" s="313"/>
      <c r="BO7" s="79"/>
      <c r="BP7" s="313"/>
      <c r="BQ7" s="79"/>
      <c r="BR7" s="313"/>
      <c r="BS7" s="79"/>
      <c r="BT7" s="313"/>
      <c r="BU7" s="79"/>
      <c r="BV7" s="330"/>
      <c r="BW7" s="331"/>
      <c r="BX7" s="330"/>
      <c r="BY7" s="331"/>
      <c r="BZ7" s="330"/>
      <c r="CA7" s="332"/>
      <c r="CC7" s="8">
        <f t="shared" ref="CC7:CV7" si="1">SUM(CC12:CC45)</f>
        <v>0</v>
      </c>
      <c r="CD7" s="8">
        <f t="shared" si="1"/>
        <v>0</v>
      </c>
      <c r="CE7" s="8">
        <f t="shared" si="1"/>
        <v>0</v>
      </c>
      <c r="CF7" s="8">
        <f t="shared" si="1"/>
        <v>0</v>
      </c>
      <c r="CG7" s="8">
        <f t="shared" si="1"/>
        <v>0</v>
      </c>
      <c r="CH7" s="8">
        <f t="shared" si="1"/>
        <v>0</v>
      </c>
      <c r="CI7" s="8">
        <f t="shared" si="1"/>
        <v>0</v>
      </c>
      <c r="CJ7" s="8">
        <f t="shared" si="1"/>
        <v>0</v>
      </c>
      <c r="CK7" s="8">
        <f t="shared" si="1"/>
        <v>0</v>
      </c>
      <c r="CL7" s="8">
        <f t="shared" si="1"/>
        <v>0</v>
      </c>
      <c r="CM7" s="8">
        <f t="shared" si="1"/>
        <v>0</v>
      </c>
      <c r="CN7" s="8">
        <f t="shared" si="1"/>
        <v>0</v>
      </c>
      <c r="CO7" s="8">
        <f t="shared" si="1"/>
        <v>0</v>
      </c>
      <c r="CP7" s="8">
        <f t="shared" si="1"/>
        <v>0</v>
      </c>
      <c r="CQ7" s="8">
        <f t="shared" si="1"/>
        <v>0</v>
      </c>
      <c r="CR7" s="8">
        <f t="shared" si="1"/>
        <v>0</v>
      </c>
      <c r="CS7" s="8">
        <f t="shared" si="1"/>
        <v>0</v>
      </c>
      <c r="CT7" s="8">
        <f t="shared" si="1"/>
        <v>0</v>
      </c>
      <c r="CU7" s="8">
        <f t="shared" si="1"/>
        <v>0</v>
      </c>
      <c r="CV7" s="8">
        <f t="shared" si="1"/>
        <v>0</v>
      </c>
    </row>
    <row r="8" spans="1:102" s="5" customFormat="1" ht="60" customHeight="1" thickTop="1">
      <c r="A8" s="119"/>
      <c r="B8" s="120"/>
      <c r="C8" s="121" t="s">
        <v>56</v>
      </c>
      <c r="D8" s="122" t="s">
        <v>119</v>
      </c>
      <c r="E8" s="121" t="s">
        <v>57</v>
      </c>
      <c r="F8" s="121" t="s">
        <v>58</v>
      </c>
      <c r="G8" s="132" t="s">
        <v>59</v>
      </c>
      <c r="H8" s="121" t="s">
        <v>60</v>
      </c>
      <c r="I8" s="133" t="s">
        <v>61</v>
      </c>
      <c r="J8" s="140" t="s">
        <v>87</v>
      </c>
      <c r="K8" s="141" t="s">
        <v>22</v>
      </c>
      <c r="L8" s="142" t="s">
        <v>88</v>
      </c>
      <c r="M8" s="143" t="s">
        <v>89</v>
      </c>
      <c r="N8" s="144" t="s">
        <v>90</v>
      </c>
      <c r="O8" s="145" t="s">
        <v>120</v>
      </c>
      <c r="P8" s="230" t="s">
        <v>148</v>
      </c>
      <c r="Q8" s="231" t="s">
        <v>146</v>
      </c>
      <c r="R8" s="232" t="s">
        <v>147</v>
      </c>
      <c r="S8" s="146" t="s">
        <v>91</v>
      </c>
      <c r="T8" s="233" t="s">
        <v>149</v>
      </c>
      <c r="U8" s="147" t="s">
        <v>92</v>
      </c>
      <c r="V8" s="148" t="s">
        <v>93</v>
      </c>
      <c r="W8" s="234" t="s">
        <v>150</v>
      </c>
      <c r="X8" s="404" t="s">
        <v>82</v>
      </c>
      <c r="Y8" s="482" t="s">
        <v>236</v>
      </c>
      <c r="Z8" s="410" t="s">
        <v>237</v>
      </c>
      <c r="AA8" s="411" t="s">
        <v>238</v>
      </c>
      <c r="AB8" s="412" t="s">
        <v>239</v>
      </c>
      <c r="AC8" s="134" t="s">
        <v>9</v>
      </c>
      <c r="AD8" s="134" t="s">
        <v>10</v>
      </c>
      <c r="AE8" s="135" t="s">
        <v>7</v>
      </c>
      <c r="AG8" s="156" t="s">
        <v>38</v>
      </c>
      <c r="AH8" s="156" t="s">
        <v>39</v>
      </c>
      <c r="AJ8" s="184" t="s">
        <v>3</v>
      </c>
      <c r="AK8" s="180" t="s">
        <v>4</v>
      </c>
      <c r="AL8" s="339" t="s">
        <v>0</v>
      </c>
      <c r="AM8" s="120" t="s">
        <v>1</v>
      </c>
      <c r="AN8" s="125" t="s">
        <v>8</v>
      </c>
      <c r="AO8" s="126" t="s">
        <v>20</v>
      </c>
      <c r="AP8" s="340" t="s">
        <v>2</v>
      </c>
      <c r="AQ8" s="158" t="s">
        <v>12</v>
      </c>
      <c r="AR8" s="230" t="s">
        <v>148</v>
      </c>
      <c r="AS8" s="341" t="s">
        <v>146</v>
      </c>
      <c r="AT8" s="231" t="s">
        <v>147</v>
      </c>
      <c r="AU8" s="342" t="s">
        <v>11</v>
      </c>
      <c r="AV8" s="343" t="s">
        <v>149</v>
      </c>
      <c r="AW8" s="344" t="s">
        <v>13</v>
      </c>
      <c r="AX8" s="131" t="s">
        <v>83</v>
      </c>
      <c r="AY8" s="234" t="s">
        <v>150</v>
      </c>
      <c r="AZ8" s="345" t="s">
        <v>84</v>
      </c>
      <c r="BA8" s="426" t="str">
        <f>Y8</f>
        <v>FLUORO PINK</v>
      </c>
      <c r="BB8" s="427" t="str">
        <f t="shared" ref="BB8:BD8" si="2">Z8</f>
        <v>FLUORO ORANGE</v>
      </c>
      <c r="BC8" s="428" t="str">
        <f t="shared" si="2"/>
        <v>FLUORO YELLOW</v>
      </c>
      <c r="BD8" s="429" t="str">
        <f t="shared" si="2"/>
        <v>FLUORO GREEN</v>
      </c>
      <c r="BE8" s="123" t="s">
        <v>42</v>
      </c>
      <c r="BF8" s="322" t="s">
        <v>47</v>
      </c>
      <c r="BG8" s="304">
        <f>SUM(BG11:BG44)</f>
        <v>0</v>
      </c>
      <c r="BH8" s="322" t="s">
        <v>48</v>
      </c>
      <c r="BI8" s="304">
        <f>SUM(BI11:BI44)</f>
        <v>0</v>
      </c>
      <c r="BJ8" s="322" t="s">
        <v>49</v>
      </c>
      <c r="BK8" s="304">
        <f>SUM(BK11:BK44)</f>
        <v>0</v>
      </c>
      <c r="BL8" s="314" t="s">
        <v>68</v>
      </c>
      <c r="BM8" s="304">
        <f>SUM(BM11:BM44)</f>
        <v>0</v>
      </c>
      <c r="BN8" s="314" t="s">
        <v>69</v>
      </c>
      <c r="BO8" s="304">
        <f>SUM(BO11:BO44)</f>
        <v>0</v>
      </c>
      <c r="BP8" s="314" t="s">
        <v>70</v>
      </c>
      <c r="BQ8" s="304">
        <f>SUM(BQ11:BQ44)</f>
        <v>0</v>
      </c>
      <c r="BR8" s="314" t="s">
        <v>71</v>
      </c>
      <c r="BS8" s="304">
        <f>SUM(BS11:BS44)</f>
        <v>0</v>
      </c>
      <c r="BT8" s="314" t="s">
        <v>72</v>
      </c>
      <c r="BU8" s="304">
        <f>SUM(BU11:BU44)</f>
        <v>0</v>
      </c>
      <c r="BV8" s="315" t="s">
        <v>123</v>
      </c>
      <c r="BW8" s="304">
        <f>SUM(BW11:BW44)</f>
        <v>0</v>
      </c>
      <c r="BX8" s="315" t="s">
        <v>124</v>
      </c>
      <c r="BY8" s="304">
        <f>SUM(BY11:BY44)</f>
        <v>0</v>
      </c>
      <c r="BZ8" s="315" t="s">
        <v>125</v>
      </c>
      <c r="CA8" s="304">
        <f>SUM(CA11:CA44)</f>
        <v>0</v>
      </c>
      <c r="CB8" s="351"/>
      <c r="CC8" s="430" t="s">
        <v>99</v>
      </c>
      <c r="CD8" s="170" t="s">
        <v>51</v>
      </c>
      <c r="CE8" s="170" t="s">
        <v>50</v>
      </c>
      <c r="CF8" s="170" t="s">
        <v>21</v>
      </c>
      <c r="CG8" s="170" t="s">
        <v>45</v>
      </c>
      <c r="CH8" s="170" t="s">
        <v>46</v>
      </c>
      <c r="CI8" s="170" t="s">
        <v>102</v>
      </c>
      <c r="CJ8" s="170" t="s">
        <v>103</v>
      </c>
      <c r="CK8" s="346"/>
      <c r="CL8" s="170" t="s">
        <v>97</v>
      </c>
      <c r="CM8" s="170" t="s">
        <v>98</v>
      </c>
      <c r="CN8" s="346"/>
      <c r="CO8" s="170" t="s">
        <v>52</v>
      </c>
      <c r="CP8" s="170" t="s">
        <v>104</v>
      </c>
      <c r="CQ8" s="170" t="s">
        <v>53</v>
      </c>
      <c r="CR8" s="170" t="s">
        <v>54</v>
      </c>
      <c r="CS8" s="170" t="s">
        <v>55</v>
      </c>
      <c r="CT8" s="170" t="s">
        <v>109</v>
      </c>
      <c r="CU8" s="171" t="s">
        <v>101</v>
      </c>
      <c r="CV8" s="170" t="s">
        <v>103</v>
      </c>
      <c r="CW8" s="8"/>
    </row>
    <row r="9" spans="1:102" s="7" customFormat="1" ht="30" hidden="1" customHeight="1">
      <c r="A9" s="90"/>
      <c r="B9" s="50"/>
      <c r="C9" s="91"/>
      <c r="D9" s="99"/>
      <c r="E9" s="91"/>
      <c r="F9" s="91"/>
      <c r="G9" s="92"/>
      <c r="H9" s="91"/>
      <c r="I9" s="118"/>
      <c r="J9" s="108" t="s">
        <v>73</v>
      </c>
      <c r="K9" s="108" t="s">
        <v>74</v>
      </c>
      <c r="L9" s="108" t="s">
        <v>75</v>
      </c>
      <c r="M9" s="108" t="s">
        <v>76</v>
      </c>
      <c r="N9" s="108" t="s">
        <v>77</v>
      </c>
      <c r="O9" s="108" t="s">
        <v>78</v>
      </c>
      <c r="P9" s="108" t="s">
        <v>151</v>
      </c>
      <c r="Q9" s="108" t="s">
        <v>152</v>
      </c>
      <c r="R9" s="108" t="s">
        <v>153</v>
      </c>
      <c r="S9" s="108" t="s">
        <v>79</v>
      </c>
      <c r="T9" s="108" t="s">
        <v>154</v>
      </c>
      <c r="U9" s="108" t="s">
        <v>80</v>
      </c>
      <c r="V9" s="108" t="s">
        <v>81</v>
      </c>
      <c r="W9" s="108" t="s">
        <v>155</v>
      </c>
      <c r="X9" s="415" t="s">
        <v>86</v>
      </c>
      <c r="Y9" s="413" t="s">
        <v>241</v>
      </c>
      <c r="Z9" s="414" t="s">
        <v>242</v>
      </c>
      <c r="AA9" s="414" t="s">
        <v>243</v>
      </c>
      <c r="AB9" s="414" t="s">
        <v>244</v>
      </c>
      <c r="AC9" s="51"/>
      <c r="AD9" s="51"/>
      <c r="AE9" s="97"/>
      <c r="AG9" s="100"/>
      <c r="AH9" s="100"/>
      <c r="AJ9" s="185"/>
      <c r="AK9" s="59"/>
      <c r="AL9" s="336"/>
      <c r="AM9" s="8"/>
      <c r="AN9" s="10"/>
      <c r="AO9" s="10"/>
      <c r="AP9" s="10"/>
      <c r="AQ9" s="10"/>
      <c r="AR9" s="10"/>
      <c r="AS9" s="10"/>
      <c r="AT9" s="10"/>
      <c r="AU9" s="337"/>
      <c r="AV9" s="337"/>
      <c r="AW9" s="338"/>
      <c r="AX9" s="338"/>
      <c r="AY9" s="338"/>
      <c r="AZ9" s="338"/>
      <c r="BA9" s="338"/>
      <c r="BB9" s="338"/>
      <c r="BC9" s="338"/>
      <c r="BD9" s="338"/>
      <c r="BE9" s="50"/>
      <c r="BF9" s="323"/>
      <c r="BG9" s="10"/>
      <c r="BH9" s="323"/>
      <c r="BI9" s="10"/>
      <c r="BJ9" s="323"/>
      <c r="BK9" s="10"/>
      <c r="BL9" s="315"/>
      <c r="BM9" s="10"/>
      <c r="BN9" s="315"/>
      <c r="BO9" s="10"/>
      <c r="BP9" s="315"/>
      <c r="BQ9" s="10"/>
      <c r="BR9" s="315"/>
      <c r="BS9" s="10"/>
      <c r="BT9" s="315"/>
      <c r="BU9" s="10"/>
      <c r="BV9" s="315"/>
      <c r="BW9" s="10"/>
      <c r="BX9" s="315"/>
      <c r="BY9" s="10"/>
      <c r="BZ9" s="315"/>
      <c r="CA9" s="5"/>
      <c r="CB9" s="352"/>
      <c r="CC9" s="52"/>
      <c r="CD9" s="52"/>
      <c r="CE9" s="52"/>
      <c r="CF9" s="52"/>
      <c r="CG9" s="52"/>
      <c r="CH9" s="52"/>
      <c r="CI9" s="52"/>
      <c r="CJ9" s="52"/>
      <c r="CK9" s="346"/>
      <c r="CL9" s="52"/>
      <c r="CM9" s="52"/>
      <c r="CN9" s="346"/>
      <c r="CO9" s="52"/>
      <c r="CP9" s="52"/>
      <c r="CQ9" s="52"/>
      <c r="CR9" s="52"/>
      <c r="CS9" s="52"/>
      <c r="CT9" s="52"/>
      <c r="CU9" s="52"/>
      <c r="CV9" s="52"/>
      <c r="CW9" s="50"/>
    </row>
    <row r="10" spans="1:102" s="7" customFormat="1" ht="22.5" hidden="1" customHeight="1">
      <c r="A10" s="90"/>
      <c r="B10" s="50"/>
      <c r="C10" s="91"/>
      <c r="D10" s="99"/>
      <c r="E10" s="91"/>
      <c r="F10" s="91"/>
      <c r="G10" s="92"/>
      <c r="H10" s="91"/>
      <c r="I10" s="237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417"/>
      <c r="Z10" s="238"/>
      <c r="AA10" s="238"/>
      <c r="AB10" s="238"/>
      <c r="AC10" s="51"/>
      <c r="AD10" s="51"/>
      <c r="AE10" s="97"/>
      <c r="AG10" s="100"/>
      <c r="AH10" s="100"/>
      <c r="AJ10" s="185"/>
      <c r="AK10" s="59"/>
      <c r="AL10" s="336"/>
      <c r="AM10" s="8"/>
      <c r="AN10" s="10"/>
      <c r="AO10" s="10"/>
      <c r="AP10" s="10"/>
      <c r="AQ10" s="10"/>
      <c r="AR10" s="10"/>
      <c r="AS10" s="10"/>
      <c r="AT10" s="10"/>
      <c r="AU10" s="337"/>
      <c r="AV10" s="337"/>
      <c r="AW10" s="338"/>
      <c r="AX10" s="338"/>
      <c r="AY10" s="338"/>
      <c r="AZ10" s="338"/>
      <c r="BA10" s="338"/>
      <c r="BB10" s="338"/>
      <c r="BC10" s="338"/>
      <c r="BD10" s="338"/>
      <c r="BE10" s="50"/>
      <c r="BF10" s="323"/>
      <c r="BG10" s="10"/>
      <c r="BH10" s="323"/>
      <c r="BI10" s="10"/>
      <c r="BJ10" s="323"/>
      <c r="BK10" s="10"/>
      <c r="BL10" s="315"/>
      <c r="BM10" s="10"/>
      <c r="BN10" s="315"/>
      <c r="BO10" s="10"/>
      <c r="BP10" s="315"/>
      <c r="BQ10" s="10"/>
      <c r="BR10" s="315"/>
      <c r="BS10" s="10"/>
      <c r="BT10" s="315"/>
      <c r="BU10" s="10"/>
      <c r="BV10" s="315"/>
      <c r="BW10" s="10"/>
      <c r="BX10" s="315"/>
      <c r="BY10" s="10"/>
      <c r="BZ10" s="315"/>
      <c r="CA10" s="5"/>
      <c r="CB10" s="352"/>
      <c r="CC10" s="8"/>
      <c r="CD10" s="52"/>
      <c r="CE10" s="52"/>
      <c r="CF10" s="52"/>
      <c r="CG10" s="52"/>
      <c r="CH10" s="52"/>
      <c r="CI10" s="52"/>
      <c r="CJ10" s="52"/>
      <c r="CK10" s="346"/>
      <c r="CL10" s="52"/>
      <c r="CM10" s="52"/>
      <c r="CN10" s="346"/>
      <c r="CO10" s="52"/>
      <c r="CP10" s="52"/>
      <c r="CQ10" s="52"/>
      <c r="CR10" s="52"/>
      <c r="CS10" s="52"/>
      <c r="CT10" s="52"/>
      <c r="CU10" s="52"/>
      <c r="CV10" s="52"/>
      <c r="CW10" s="50"/>
    </row>
    <row r="11" spans="1:102" s="7" customFormat="1" ht="35.75" customHeight="1">
      <c r="A11" s="393"/>
      <c r="B11" s="52"/>
      <c r="C11" s="235" t="s">
        <v>160</v>
      </c>
      <c r="D11" s="49"/>
      <c r="E11" s="48"/>
      <c r="F11" s="48"/>
      <c r="G11" s="48"/>
      <c r="H11" s="52"/>
      <c r="I11" s="51"/>
      <c r="J11" s="107"/>
      <c r="K11" s="50"/>
      <c r="L11" s="39"/>
      <c r="M11" s="52"/>
      <c r="N11" s="52"/>
      <c r="O11" s="52"/>
      <c r="P11" s="52"/>
      <c r="Q11" s="52"/>
      <c r="R11" s="52"/>
      <c r="S11" s="52"/>
      <c r="T11" s="52"/>
      <c r="U11" s="89"/>
      <c r="V11" s="89"/>
      <c r="W11" s="89"/>
      <c r="X11" s="89"/>
      <c r="Y11" s="418"/>
      <c r="Z11" s="89"/>
      <c r="AA11" s="89"/>
      <c r="AB11" s="89"/>
      <c r="AC11" s="258"/>
      <c r="AD11" s="80"/>
      <c r="AE11" s="80"/>
      <c r="AJ11" s="185"/>
      <c r="AK11" s="112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408"/>
      <c r="BB11" s="408"/>
      <c r="BC11" s="408"/>
      <c r="BD11" s="408"/>
      <c r="BE11" s="185"/>
      <c r="BF11" s="325"/>
      <c r="BG11" s="141"/>
      <c r="BH11" s="325"/>
      <c r="BI11" s="141"/>
      <c r="BJ11" s="325"/>
      <c r="BK11" s="141"/>
      <c r="BL11" s="329"/>
      <c r="BM11" s="141"/>
      <c r="BN11" s="329"/>
      <c r="BO11" s="141"/>
      <c r="BP11" s="329"/>
      <c r="BQ11" s="141"/>
      <c r="BR11" s="329"/>
      <c r="BS11" s="141"/>
      <c r="BT11" s="329"/>
      <c r="BU11" s="141"/>
      <c r="BV11" s="329"/>
      <c r="BW11" s="141"/>
      <c r="BX11" s="329"/>
      <c r="BY11" s="141"/>
      <c r="BZ11" s="329"/>
      <c r="CA11" s="141"/>
      <c r="CB11" s="328"/>
      <c r="CC11" s="120"/>
      <c r="CD11" s="326"/>
      <c r="CE11" s="326"/>
      <c r="CF11" s="326"/>
      <c r="CG11" s="326"/>
      <c r="CH11" s="326"/>
      <c r="CI11" s="326"/>
      <c r="CJ11" s="326"/>
      <c r="CK11" s="349"/>
      <c r="CL11" s="308"/>
      <c r="CM11" s="308"/>
      <c r="CN11" s="329"/>
      <c r="CO11" s="120"/>
      <c r="CP11" s="120"/>
      <c r="CQ11" s="120"/>
      <c r="CR11" s="120"/>
      <c r="CS11" s="120"/>
      <c r="CT11" s="120"/>
      <c r="CU11" s="120"/>
      <c r="CV11" s="120"/>
      <c r="CW11" s="50"/>
    </row>
    <row r="12" spans="1:102" s="7" customFormat="1" ht="57" customHeight="1">
      <c r="A12" s="109" t="s">
        <v>7</v>
      </c>
      <c r="B12" s="98"/>
      <c r="C12" s="459" t="s">
        <v>210</v>
      </c>
      <c r="D12" s="460"/>
      <c r="E12" s="343" t="s">
        <v>223</v>
      </c>
      <c r="F12" s="110" t="s">
        <v>229</v>
      </c>
      <c r="G12" s="110">
        <v>10</v>
      </c>
      <c r="H12" s="343" t="s">
        <v>233</v>
      </c>
      <c r="I12" s="455">
        <v>106.7</v>
      </c>
      <c r="J12" s="461"/>
      <c r="K12" s="462"/>
      <c r="L12" s="463"/>
      <c r="M12" s="461"/>
      <c r="N12" s="462"/>
      <c r="O12" s="464"/>
      <c r="P12" s="464"/>
      <c r="Q12" s="465"/>
      <c r="R12" s="466"/>
      <c r="S12" s="466"/>
      <c r="T12" s="466"/>
      <c r="U12" s="466"/>
      <c r="V12" s="466"/>
      <c r="W12" s="466"/>
      <c r="X12" s="467"/>
      <c r="Y12" s="468"/>
      <c r="Z12" s="465"/>
      <c r="AA12" s="465"/>
      <c r="AB12" s="465"/>
      <c r="AC12" s="469">
        <f>SUM(J12:X12)*I12+SUM(Y12:AB12)*1.1*I12</f>
        <v>0</v>
      </c>
      <c r="AD12" s="470" t="str">
        <f>IF(SUM(J12:AB12)&gt;0,"Yes","No")</f>
        <v>No</v>
      </c>
      <c r="AE12" s="73" t="str">
        <f t="shared" ref="AE12:AE24" si="3">IF(A12="New","Yes","No")</f>
        <v>Yes</v>
      </c>
      <c r="AF12" s="5"/>
      <c r="AG12" s="72">
        <v>1</v>
      </c>
      <c r="AH12" s="73">
        <f>AG12*SUM(J12:AB12)</f>
        <v>0</v>
      </c>
      <c r="AJ12" s="187">
        <v>3.3</v>
      </c>
      <c r="AK12" s="112">
        <f>SUM(J12:AB12)*AJ12</f>
        <v>0</v>
      </c>
      <c r="AL12" s="111">
        <f t="shared" ref="AL12:AL44" si="4">J12*$G12</f>
        <v>0</v>
      </c>
      <c r="AM12" s="111">
        <f t="shared" ref="AM12:AM44" si="5">K12*$G12</f>
        <v>0</v>
      </c>
      <c r="AN12" s="111">
        <f t="shared" ref="AN12:AN44" si="6">L12*$G12</f>
        <v>0</v>
      </c>
      <c r="AO12" s="111">
        <f t="shared" ref="AO12:AO44" si="7">M12*$G12</f>
        <v>0</v>
      </c>
      <c r="AP12" s="111">
        <f t="shared" ref="AP12:AP44" si="8">N12*$G12</f>
        <v>0</v>
      </c>
      <c r="AQ12" s="111">
        <f t="shared" ref="AQ12:AQ44" si="9">O12*$G12</f>
        <v>0</v>
      </c>
      <c r="AR12" s="111">
        <f t="shared" ref="AR12:AR44" si="10">P12*$G12</f>
        <v>0</v>
      </c>
      <c r="AS12" s="111">
        <f t="shared" ref="AS12:AS44" si="11">Q12*$G12</f>
        <v>0</v>
      </c>
      <c r="AT12" s="111">
        <f t="shared" ref="AT12:AT44" si="12">R12*$G12</f>
        <v>0</v>
      </c>
      <c r="AU12" s="111">
        <f t="shared" ref="AU12:AU44" si="13">S12*$G12</f>
        <v>0</v>
      </c>
      <c r="AV12" s="111">
        <f t="shared" ref="AV12:AV44" si="14">T12*$G12</f>
        <v>0</v>
      </c>
      <c r="AW12" s="111">
        <f t="shared" ref="AW12:AW44" si="15">U12*$G12</f>
        <v>0</v>
      </c>
      <c r="AX12" s="111">
        <f t="shared" ref="AX12:AX44" si="16">V12*$G12</f>
        <v>0</v>
      </c>
      <c r="AY12" s="111">
        <f t="shared" ref="AY12:AY44" si="17">W12*$G12</f>
        <v>0</v>
      </c>
      <c r="AZ12" s="111">
        <f t="shared" ref="AZ12:AZ44" si="18">X12*$G12</f>
        <v>0</v>
      </c>
      <c r="BA12" s="111">
        <f t="shared" ref="BA12:BA44" si="19">Y12*$G12</f>
        <v>0</v>
      </c>
      <c r="BB12" s="111">
        <f t="shared" ref="BB12:BB44" si="20">Z12*$G12</f>
        <v>0</v>
      </c>
      <c r="BC12" s="111">
        <f t="shared" ref="BC12:BC44" si="21">AA12*$G12</f>
        <v>0</v>
      </c>
      <c r="BD12" s="111">
        <f t="shared" ref="BD12:BD44" si="22">AB12*$G12</f>
        <v>0</v>
      </c>
      <c r="BE12" s="187">
        <v>1</v>
      </c>
      <c r="BF12" s="327">
        <v>20</v>
      </c>
      <c r="BG12" s="141">
        <f t="shared" ref="BG12:BG44" si="23">SUM($J12:$AB12)*BF12</f>
        <v>0</v>
      </c>
      <c r="BH12" s="327"/>
      <c r="BI12" s="141">
        <f t="shared" ref="BI12:BI44" si="24">SUM($J12:$AB12)*BH12</f>
        <v>0</v>
      </c>
      <c r="BJ12" s="327"/>
      <c r="BK12" s="141">
        <f t="shared" ref="BK12:BK44" si="25">SUM($J12:$AB12)*BJ12</f>
        <v>0</v>
      </c>
      <c r="BL12" s="317"/>
      <c r="BM12" s="141">
        <f t="shared" ref="BM12:BM24" si="26">SUM($J12:$X12)*BL12</f>
        <v>0</v>
      </c>
      <c r="BN12" s="317">
        <v>10</v>
      </c>
      <c r="BO12" s="141">
        <f t="shared" ref="BO12:BO44" si="27">SUM($J12:$AB12)*BN12</f>
        <v>0</v>
      </c>
      <c r="BP12" s="317"/>
      <c r="BQ12" s="141">
        <f t="shared" ref="BQ12:BQ44" si="28">SUM($J12:$AB12)*BP12</f>
        <v>0</v>
      </c>
      <c r="BR12" s="317"/>
      <c r="BS12" s="141">
        <f t="shared" ref="BS12:BS44" si="29">SUM($J12:$AB12)*BR12</f>
        <v>0</v>
      </c>
      <c r="BT12" s="317"/>
      <c r="BU12" s="141">
        <f t="shared" ref="BU12:BU44" si="30">SUM($J12:$AB12)*BT12</f>
        <v>0</v>
      </c>
      <c r="BV12" s="317"/>
      <c r="BW12" s="141">
        <f t="shared" ref="BW12:BW44" si="31">SUM($J12:$AB12)*BV12</f>
        <v>0</v>
      </c>
      <c r="BX12" s="317"/>
      <c r="BY12" s="141">
        <f t="shared" ref="BY12:BY44" si="32">SUM($J12:$AB12)*BX12</f>
        <v>0</v>
      </c>
      <c r="BZ12" s="317"/>
      <c r="CA12" s="141">
        <f t="shared" ref="CA12:CA44" si="33">SUM($J12:$AB12)*BZ12</f>
        <v>0</v>
      </c>
      <c r="CB12" s="328"/>
      <c r="CC12" s="120">
        <f t="shared" ref="CC12:CC44" si="34">IF(F12="XS",IF(SUM(J12:AB12)&gt;0,SUM(J12:AB12),0),0)*G12</f>
        <v>0</v>
      </c>
      <c r="CD12" s="120">
        <f t="shared" ref="CD12:CD44" si="35">IF(F12="S",IF(SUM(J12:AB12)&gt;0,SUM(J12:AB12),0),0)*G12</f>
        <v>0</v>
      </c>
      <c r="CE12" s="120">
        <f t="shared" ref="CE12:CE44" si="36">IF(F12="M",IF(SUM(J12:AB12)&gt;0,SUM(J12:AB12),0),0)*G12</f>
        <v>0</v>
      </c>
      <c r="CF12" s="120">
        <f t="shared" ref="CF12:CF44" si="37">IF(F12="L",IF(SUM(J12:AB12)&gt;0,SUM(J12:AB12),0),0)*G12</f>
        <v>0</v>
      </c>
      <c r="CG12" s="120">
        <f t="shared" ref="CG12:CG44" si="38">IF(F12="XL",IF(SUM(J12:AB12)&gt;0,SUM(J12:AB12),0),0)*G12</f>
        <v>0</v>
      </c>
      <c r="CH12" s="120">
        <f t="shared" ref="CH12:CH44" si="39">IF(F12="2XL",IF(SUM(J12:AB12)&gt;0,SUM(J12:AB12),0),0)*G12</f>
        <v>0</v>
      </c>
      <c r="CI12" s="120">
        <f t="shared" ref="CI12:CI44" si="40">IF(F12="3XL",IF(SUM(J12:AB12)&gt;0,SUM(J12:AB12),0),0)*G12</f>
        <v>0</v>
      </c>
      <c r="CJ12" s="120">
        <f t="shared" ref="CJ12:CJ44" si="41">IF(F12="various",IF(SUM(J12:AB12)&gt;0,SUM(J12:AB12),0),0)*G12</f>
        <v>0</v>
      </c>
      <c r="CK12" s="329"/>
      <c r="CL12" s="308">
        <f t="shared" ref="CL12:CL44" si="42">IF(D12="",IF(SUM(J12:AB12)&gt;0,SUM(J12:AB12),0),0)*G12</f>
        <v>0</v>
      </c>
      <c r="CM12" s="308">
        <f t="shared" ref="CM12:CM44" si="43">IF(D12="Dual tex.",IF(SUM(J12:AB12)&gt;0,SUM(J12:AB12),0),0)*G12</f>
        <v>0</v>
      </c>
      <c r="CN12" s="329"/>
      <c r="CO12" s="120">
        <f t="shared" ref="CO12:CO44" si="44">IF(E12="sloper",IF(SUM(J12:AB12)&gt;0,SUM(J12:AB12),0),0)*G12</f>
        <v>0</v>
      </c>
      <c r="CP12" s="120">
        <f t="shared" ref="CP12:CP44" si="45">IF(E12="footholds",IF(SUM(J12:AB12)&gt;0,SUM(J12:AB12),0),0)*G12</f>
        <v>0</v>
      </c>
      <c r="CQ12" s="120">
        <f t="shared" ref="CQ12:CQ44" si="46">IF(E12="jug",IF(SUM(J12:AB12)&gt;0,SUM(J12:AB12),0),0)*G12</f>
        <v>0</v>
      </c>
      <c r="CR12" s="120">
        <f t="shared" ref="CR12:CR44" si="47">IF(E12="edge",IF(SUM(J12:AB12)&gt;0,SUM(J12:AB12),0),0)*G12</f>
        <v>0</v>
      </c>
      <c r="CS12" s="120">
        <f t="shared" ref="CS12:CS44" si="48">IF(E12="incut",IF(SUM(J12:AB12)&gt;0,SUM(J12:AB12),0),0)*G12</f>
        <v>0</v>
      </c>
      <c r="CT12" s="120">
        <f t="shared" ref="CT12:CT44" si="49">IF(E12="pinch",IF(SUM(J12:AB12)&gt;0,SUM(J12:AB12),0),0)*G12</f>
        <v>0</v>
      </c>
      <c r="CU12" s="120">
        <f t="shared" ref="CU12:CU44" si="50">IF(E12="positive",IF(SUM(J12:AB12)&gt;0,SUM(J12:AB12),0),0)*G12</f>
        <v>0</v>
      </c>
      <c r="CV12" s="120">
        <f t="shared" ref="CV12:CV44" si="51">IF(E12="various",IF(SUM(J12:AB12)&gt;0,SUM(J12:AB12),0),0)*G12</f>
        <v>0</v>
      </c>
      <c r="CW12" s="8"/>
      <c r="CX12" s="196"/>
    </row>
    <row r="13" spans="1:102" s="7" customFormat="1" ht="57" customHeight="1">
      <c r="A13" s="113" t="s">
        <v>7</v>
      </c>
      <c r="B13" s="8"/>
      <c r="C13" s="91" t="s">
        <v>211</v>
      </c>
      <c r="D13" s="188"/>
      <c r="E13" s="96" t="s">
        <v>223</v>
      </c>
      <c r="F13" s="51" t="s">
        <v>229</v>
      </c>
      <c r="G13" s="51">
        <v>10</v>
      </c>
      <c r="H13" s="96" t="s">
        <v>233</v>
      </c>
      <c r="I13" s="152">
        <v>115.50000000000001</v>
      </c>
      <c r="J13" s="270"/>
      <c r="K13" s="276"/>
      <c r="L13" s="279"/>
      <c r="M13" s="270"/>
      <c r="N13" s="276"/>
      <c r="O13" s="282"/>
      <c r="P13" s="282"/>
      <c r="Q13" s="285"/>
      <c r="R13" s="271"/>
      <c r="S13" s="271"/>
      <c r="T13" s="271"/>
      <c r="U13" s="271"/>
      <c r="V13" s="271"/>
      <c r="W13" s="271"/>
      <c r="X13" s="138"/>
      <c r="Y13" s="423"/>
      <c r="Z13" s="285"/>
      <c r="AA13" s="285"/>
      <c r="AB13" s="285"/>
      <c r="AC13" s="258">
        <f t="shared" ref="AC13:AC44" si="52">SUM(J13:X13)*I13+SUM(Y13:AB13)*1.1*I13</f>
        <v>0</v>
      </c>
      <c r="AD13" s="50" t="str">
        <f t="shared" ref="AD13:AD44" si="53">IF(SUM(J13:AB13)&gt;0,"Yes","No")</f>
        <v>No</v>
      </c>
      <c r="AE13" s="189" t="str">
        <f t="shared" si="3"/>
        <v>Yes</v>
      </c>
      <c r="AF13" s="5"/>
      <c r="AG13" s="74">
        <v>1</v>
      </c>
      <c r="AH13" s="75">
        <f t="shared" ref="AH13:AH40" si="54">AG13*SUM(J13:AB13)</f>
        <v>0</v>
      </c>
      <c r="AJ13" s="187">
        <v>4.24</v>
      </c>
      <c r="AK13" s="112">
        <f t="shared" ref="AK13:AK40" si="55">SUM(J13:AB13)*AJ13</f>
        <v>0</v>
      </c>
      <c r="AL13" s="111">
        <f t="shared" si="4"/>
        <v>0</v>
      </c>
      <c r="AM13" s="111">
        <f t="shared" si="5"/>
        <v>0</v>
      </c>
      <c r="AN13" s="111">
        <f t="shared" si="6"/>
        <v>0</v>
      </c>
      <c r="AO13" s="111">
        <f t="shared" si="7"/>
        <v>0</v>
      </c>
      <c r="AP13" s="111">
        <f t="shared" si="8"/>
        <v>0</v>
      </c>
      <c r="AQ13" s="111">
        <f t="shared" si="9"/>
        <v>0</v>
      </c>
      <c r="AR13" s="111">
        <f t="shared" si="10"/>
        <v>0</v>
      </c>
      <c r="AS13" s="111">
        <f t="shared" si="11"/>
        <v>0</v>
      </c>
      <c r="AT13" s="111">
        <f t="shared" si="12"/>
        <v>0</v>
      </c>
      <c r="AU13" s="111">
        <f t="shared" si="13"/>
        <v>0</v>
      </c>
      <c r="AV13" s="111">
        <f t="shared" si="14"/>
        <v>0</v>
      </c>
      <c r="AW13" s="111">
        <f t="shared" si="15"/>
        <v>0</v>
      </c>
      <c r="AX13" s="111">
        <f t="shared" si="16"/>
        <v>0</v>
      </c>
      <c r="AY13" s="111">
        <f t="shared" si="17"/>
        <v>0</v>
      </c>
      <c r="AZ13" s="111">
        <f t="shared" si="18"/>
        <v>0</v>
      </c>
      <c r="BA13" s="111">
        <f t="shared" si="19"/>
        <v>0</v>
      </c>
      <c r="BB13" s="111">
        <f t="shared" si="20"/>
        <v>0</v>
      </c>
      <c r="BC13" s="111">
        <f t="shared" si="21"/>
        <v>0</v>
      </c>
      <c r="BD13" s="111">
        <f t="shared" si="22"/>
        <v>0</v>
      </c>
      <c r="BE13" s="187">
        <v>1</v>
      </c>
      <c r="BF13" s="327">
        <v>20</v>
      </c>
      <c r="BG13" s="141">
        <f t="shared" si="23"/>
        <v>0</v>
      </c>
      <c r="BH13" s="327"/>
      <c r="BI13" s="141">
        <f t="shared" si="24"/>
        <v>0</v>
      </c>
      <c r="BJ13" s="327"/>
      <c r="BK13" s="141">
        <f t="shared" si="25"/>
        <v>0</v>
      </c>
      <c r="BL13" s="317"/>
      <c r="BM13" s="141">
        <f t="shared" si="26"/>
        <v>0</v>
      </c>
      <c r="BN13" s="317">
        <v>10</v>
      </c>
      <c r="BO13" s="141">
        <f t="shared" si="27"/>
        <v>0</v>
      </c>
      <c r="BP13" s="317"/>
      <c r="BQ13" s="141">
        <f t="shared" si="28"/>
        <v>0</v>
      </c>
      <c r="BR13" s="317"/>
      <c r="BS13" s="141">
        <f t="shared" si="29"/>
        <v>0</v>
      </c>
      <c r="BT13" s="317"/>
      <c r="BU13" s="141">
        <f t="shared" si="30"/>
        <v>0</v>
      </c>
      <c r="BV13" s="317"/>
      <c r="BW13" s="141">
        <f t="shared" si="31"/>
        <v>0</v>
      </c>
      <c r="BX13" s="317"/>
      <c r="BY13" s="141">
        <f t="shared" si="32"/>
        <v>0</v>
      </c>
      <c r="BZ13" s="317"/>
      <c r="CA13" s="141">
        <f t="shared" si="33"/>
        <v>0</v>
      </c>
      <c r="CB13" s="328"/>
      <c r="CC13" s="120">
        <f t="shared" si="34"/>
        <v>0</v>
      </c>
      <c r="CD13" s="120">
        <f t="shared" si="35"/>
        <v>0</v>
      </c>
      <c r="CE13" s="120">
        <f t="shared" si="36"/>
        <v>0</v>
      </c>
      <c r="CF13" s="120">
        <f t="shared" si="37"/>
        <v>0</v>
      </c>
      <c r="CG13" s="120">
        <f t="shared" si="38"/>
        <v>0</v>
      </c>
      <c r="CH13" s="120">
        <f t="shared" si="39"/>
        <v>0</v>
      </c>
      <c r="CI13" s="120">
        <f t="shared" si="40"/>
        <v>0</v>
      </c>
      <c r="CJ13" s="120">
        <f t="shared" si="41"/>
        <v>0</v>
      </c>
      <c r="CK13" s="329"/>
      <c r="CL13" s="308">
        <f t="shared" si="42"/>
        <v>0</v>
      </c>
      <c r="CM13" s="308">
        <f t="shared" si="43"/>
        <v>0</v>
      </c>
      <c r="CN13" s="329"/>
      <c r="CO13" s="120">
        <f t="shared" si="44"/>
        <v>0</v>
      </c>
      <c r="CP13" s="120">
        <f t="shared" si="45"/>
        <v>0</v>
      </c>
      <c r="CQ13" s="120">
        <f t="shared" si="46"/>
        <v>0</v>
      </c>
      <c r="CR13" s="120">
        <f t="shared" si="47"/>
        <v>0</v>
      </c>
      <c r="CS13" s="120">
        <f t="shared" si="48"/>
        <v>0</v>
      </c>
      <c r="CT13" s="120">
        <f t="shared" si="49"/>
        <v>0</v>
      </c>
      <c r="CU13" s="120">
        <f t="shared" si="50"/>
        <v>0</v>
      </c>
      <c r="CV13" s="120">
        <f t="shared" si="51"/>
        <v>0</v>
      </c>
      <c r="CW13" s="8"/>
      <c r="CX13" s="196"/>
    </row>
    <row r="14" spans="1:102" s="5" customFormat="1" ht="57" customHeight="1">
      <c r="A14" s="113" t="s">
        <v>7</v>
      </c>
      <c r="B14" s="8"/>
      <c r="C14" s="150" t="s">
        <v>212</v>
      </c>
      <c r="D14" s="114"/>
      <c r="E14" s="151" t="s">
        <v>223</v>
      </c>
      <c r="F14" s="115" t="s">
        <v>229</v>
      </c>
      <c r="G14" s="115">
        <v>10</v>
      </c>
      <c r="H14" s="151" t="s">
        <v>233</v>
      </c>
      <c r="I14" s="153">
        <v>126.50000000000001</v>
      </c>
      <c r="J14" s="268"/>
      <c r="K14" s="275"/>
      <c r="L14" s="278"/>
      <c r="M14" s="268"/>
      <c r="N14" s="275"/>
      <c r="O14" s="281"/>
      <c r="P14" s="281"/>
      <c r="Q14" s="284"/>
      <c r="R14" s="269"/>
      <c r="S14" s="269"/>
      <c r="T14" s="269"/>
      <c r="U14" s="269"/>
      <c r="V14" s="269"/>
      <c r="W14" s="269"/>
      <c r="X14" s="405"/>
      <c r="Y14" s="422"/>
      <c r="Z14" s="284"/>
      <c r="AA14" s="284"/>
      <c r="AB14" s="284"/>
      <c r="AC14" s="299">
        <f t="shared" si="52"/>
        <v>0</v>
      </c>
      <c r="AD14" s="259" t="str">
        <f t="shared" si="53"/>
        <v>No</v>
      </c>
      <c r="AE14" s="75" t="str">
        <f t="shared" si="3"/>
        <v>Yes</v>
      </c>
      <c r="AG14" s="74">
        <v>1</v>
      </c>
      <c r="AH14" s="75">
        <f t="shared" si="54"/>
        <v>0</v>
      </c>
      <c r="AI14" s="7"/>
      <c r="AJ14" s="187">
        <v>5.46</v>
      </c>
      <c r="AK14" s="112">
        <f t="shared" si="55"/>
        <v>0</v>
      </c>
      <c r="AL14" s="111">
        <f t="shared" si="4"/>
        <v>0</v>
      </c>
      <c r="AM14" s="111">
        <f t="shared" si="5"/>
        <v>0</v>
      </c>
      <c r="AN14" s="111">
        <f t="shared" si="6"/>
        <v>0</v>
      </c>
      <c r="AO14" s="111">
        <f t="shared" si="7"/>
        <v>0</v>
      </c>
      <c r="AP14" s="111">
        <f t="shared" si="8"/>
        <v>0</v>
      </c>
      <c r="AQ14" s="111">
        <f t="shared" si="9"/>
        <v>0</v>
      </c>
      <c r="AR14" s="111">
        <f t="shared" si="10"/>
        <v>0</v>
      </c>
      <c r="AS14" s="111">
        <f t="shared" si="11"/>
        <v>0</v>
      </c>
      <c r="AT14" s="111">
        <f t="shared" si="12"/>
        <v>0</v>
      </c>
      <c r="AU14" s="111">
        <f t="shared" si="13"/>
        <v>0</v>
      </c>
      <c r="AV14" s="111">
        <f t="shared" si="14"/>
        <v>0</v>
      </c>
      <c r="AW14" s="111">
        <f t="shared" si="15"/>
        <v>0</v>
      </c>
      <c r="AX14" s="111">
        <f t="shared" si="16"/>
        <v>0</v>
      </c>
      <c r="AY14" s="111">
        <f t="shared" si="17"/>
        <v>0</v>
      </c>
      <c r="AZ14" s="111">
        <f t="shared" si="18"/>
        <v>0</v>
      </c>
      <c r="BA14" s="111">
        <f t="shared" si="19"/>
        <v>0</v>
      </c>
      <c r="BB14" s="111">
        <f t="shared" si="20"/>
        <v>0</v>
      </c>
      <c r="BC14" s="111">
        <f t="shared" si="21"/>
        <v>0</v>
      </c>
      <c r="BD14" s="111">
        <f t="shared" si="22"/>
        <v>0</v>
      </c>
      <c r="BE14" s="187">
        <v>1</v>
      </c>
      <c r="BF14" s="325">
        <v>20</v>
      </c>
      <c r="BG14" s="141">
        <f t="shared" si="23"/>
        <v>0</v>
      </c>
      <c r="BH14" s="327"/>
      <c r="BI14" s="141">
        <f t="shared" si="24"/>
        <v>0</v>
      </c>
      <c r="BJ14" s="327"/>
      <c r="BK14" s="141">
        <f t="shared" si="25"/>
        <v>0</v>
      </c>
      <c r="BL14" s="317"/>
      <c r="BM14" s="141">
        <f t="shared" si="26"/>
        <v>0</v>
      </c>
      <c r="BN14" s="317">
        <v>10</v>
      </c>
      <c r="BO14" s="141">
        <f t="shared" si="27"/>
        <v>0</v>
      </c>
      <c r="BP14" s="317"/>
      <c r="BQ14" s="141">
        <f t="shared" si="28"/>
        <v>0</v>
      </c>
      <c r="BR14" s="317"/>
      <c r="BS14" s="141">
        <f t="shared" si="29"/>
        <v>0</v>
      </c>
      <c r="BT14" s="317"/>
      <c r="BU14" s="141">
        <f t="shared" si="30"/>
        <v>0</v>
      </c>
      <c r="BV14" s="317"/>
      <c r="BW14" s="141">
        <f t="shared" si="31"/>
        <v>0</v>
      </c>
      <c r="BX14" s="317"/>
      <c r="BY14" s="141">
        <f t="shared" si="32"/>
        <v>0</v>
      </c>
      <c r="BZ14" s="317"/>
      <c r="CA14" s="141">
        <f t="shared" si="33"/>
        <v>0</v>
      </c>
      <c r="CB14" s="328"/>
      <c r="CC14" s="120">
        <f t="shared" si="34"/>
        <v>0</v>
      </c>
      <c r="CD14" s="120">
        <f t="shared" si="35"/>
        <v>0</v>
      </c>
      <c r="CE14" s="120">
        <f t="shared" si="36"/>
        <v>0</v>
      </c>
      <c r="CF14" s="120">
        <f t="shared" si="37"/>
        <v>0</v>
      </c>
      <c r="CG14" s="120">
        <f t="shared" si="38"/>
        <v>0</v>
      </c>
      <c r="CH14" s="120">
        <f t="shared" si="39"/>
        <v>0</v>
      </c>
      <c r="CI14" s="120">
        <f t="shared" si="40"/>
        <v>0</v>
      </c>
      <c r="CJ14" s="120">
        <f t="shared" si="41"/>
        <v>0</v>
      </c>
      <c r="CK14" s="329"/>
      <c r="CL14" s="308">
        <f t="shared" si="42"/>
        <v>0</v>
      </c>
      <c r="CM14" s="308">
        <f t="shared" si="43"/>
        <v>0</v>
      </c>
      <c r="CN14" s="329"/>
      <c r="CO14" s="120">
        <f t="shared" si="44"/>
        <v>0</v>
      </c>
      <c r="CP14" s="120">
        <f t="shared" si="45"/>
        <v>0</v>
      </c>
      <c r="CQ14" s="120">
        <f t="shared" si="46"/>
        <v>0</v>
      </c>
      <c r="CR14" s="120">
        <f t="shared" si="47"/>
        <v>0</v>
      </c>
      <c r="CS14" s="120">
        <f t="shared" si="48"/>
        <v>0</v>
      </c>
      <c r="CT14" s="120">
        <f t="shared" si="49"/>
        <v>0</v>
      </c>
      <c r="CU14" s="120">
        <f t="shared" si="50"/>
        <v>0</v>
      </c>
      <c r="CV14" s="120">
        <f t="shared" si="51"/>
        <v>0</v>
      </c>
      <c r="CW14" s="8"/>
    </row>
    <row r="15" spans="1:102" s="7" customFormat="1" ht="57" customHeight="1">
      <c r="A15" s="113" t="s">
        <v>7</v>
      </c>
      <c r="B15" s="8"/>
      <c r="C15" s="91" t="s">
        <v>213</v>
      </c>
      <c r="D15" s="188"/>
      <c r="E15" s="96" t="s">
        <v>224</v>
      </c>
      <c r="F15" s="8" t="s">
        <v>231</v>
      </c>
      <c r="G15" s="51">
        <v>4</v>
      </c>
      <c r="H15" s="96" t="s">
        <v>233</v>
      </c>
      <c r="I15" s="152">
        <v>113.30000000000001</v>
      </c>
      <c r="J15" s="270"/>
      <c r="K15" s="276"/>
      <c r="L15" s="279"/>
      <c r="M15" s="270"/>
      <c r="N15" s="276"/>
      <c r="O15" s="282"/>
      <c r="P15" s="282"/>
      <c r="Q15" s="285"/>
      <c r="R15" s="271"/>
      <c r="S15" s="271"/>
      <c r="T15" s="271"/>
      <c r="U15" s="271"/>
      <c r="V15" s="271"/>
      <c r="W15" s="271"/>
      <c r="X15" s="138"/>
      <c r="Y15" s="423"/>
      <c r="Z15" s="285"/>
      <c r="AA15" s="285"/>
      <c r="AB15" s="285"/>
      <c r="AC15" s="258">
        <f t="shared" si="52"/>
        <v>0</v>
      </c>
      <c r="AD15" s="50" t="str">
        <f t="shared" si="53"/>
        <v>No</v>
      </c>
      <c r="AE15" s="189" t="str">
        <f t="shared" si="3"/>
        <v>Yes</v>
      </c>
      <c r="AF15" s="5"/>
      <c r="AG15" s="74">
        <v>1</v>
      </c>
      <c r="AH15" s="75">
        <f t="shared" si="54"/>
        <v>0</v>
      </c>
      <c r="AJ15" s="187">
        <v>4.95</v>
      </c>
      <c r="AK15" s="112">
        <f t="shared" si="55"/>
        <v>0</v>
      </c>
      <c r="AL15" s="111">
        <f t="shared" si="4"/>
        <v>0</v>
      </c>
      <c r="AM15" s="111">
        <f t="shared" si="5"/>
        <v>0</v>
      </c>
      <c r="AN15" s="111">
        <f t="shared" si="6"/>
        <v>0</v>
      </c>
      <c r="AO15" s="111">
        <f t="shared" si="7"/>
        <v>0</v>
      </c>
      <c r="AP15" s="111">
        <f t="shared" si="8"/>
        <v>0</v>
      </c>
      <c r="AQ15" s="111">
        <f t="shared" si="9"/>
        <v>0</v>
      </c>
      <c r="AR15" s="111">
        <f t="shared" si="10"/>
        <v>0</v>
      </c>
      <c r="AS15" s="111">
        <f t="shared" si="11"/>
        <v>0</v>
      </c>
      <c r="AT15" s="111">
        <f t="shared" si="12"/>
        <v>0</v>
      </c>
      <c r="AU15" s="111">
        <f t="shared" si="13"/>
        <v>0</v>
      </c>
      <c r="AV15" s="111">
        <f t="shared" si="14"/>
        <v>0</v>
      </c>
      <c r="AW15" s="111">
        <f t="shared" si="15"/>
        <v>0</v>
      </c>
      <c r="AX15" s="111">
        <f t="shared" si="16"/>
        <v>0</v>
      </c>
      <c r="AY15" s="111">
        <f t="shared" si="17"/>
        <v>0</v>
      </c>
      <c r="AZ15" s="111">
        <f t="shared" si="18"/>
        <v>0</v>
      </c>
      <c r="BA15" s="111">
        <f t="shared" si="19"/>
        <v>0</v>
      </c>
      <c r="BB15" s="111">
        <f t="shared" si="20"/>
        <v>0</v>
      </c>
      <c r="BC15" s="111">
        <f t="shared" si="21"/>
        <v>0</v>
      </c>
      <c r="BD15" s="111">
        <f t="shared" si="22"/>
        <v>0</v>
      </c>
      <c r="BE15" s="187">
        <v>1</v>
      </c>
      <c r="BF15" s="325">
        <v>6</v>
      </c>
      <c r="BG15" s="141">
        <f t="shared" si="23"/>
        <v>0</v>
      </c>
      <c r="BH15" s="327">
        <v>2</v>
      </c>
      <c r="BI15" s="141">
        <f t="shared" si="24"/>
        <v>0</v>
      </c>
      <c r="BJ15" s="327"/>
      <c r="BK15" s="141">
        <f t="shared" si="25"/>
        <v>0</v>
      </c>
      <c r="BL15" s="317"/>
      <c r="BM15" s="141">
        <f t="shared" si="26"/>
        <v>0</v>
      </c>
      <c r="BN15" s="317"/>
      <c r="BO15" s="141">
        <f t="shared" si="27"/>
        <v>0</v>
      </c>
      <c r="BP15" s="317">
        <v>5</v>
      </c>
      <c r="BQ15" s="141">
        <f t="shared" si="28"/>
        <v>0</v>
      </c>
      <c r="BR15" s="317"/>
      <c r="BS15" s="141">
        <f t="shared" si="29"/>
        <v>0</v>
      </c>
      <c r="BT15" s="317"/>
      <c r="BU15" s="141">
        <f t="shared" si="30"/>
        <v>0</v>
      </c>
      <c r="BV15" s="317"/>
      <c r="BW15" s="141">
        <f t="shared" si="31"/>
        <v>0</v>
      </c>
      <c r="BX15" s="317"/>
      <c r="BY15" s="141">
        <f t="shared" si="32"/>
        <v>0</v>
      </c>
      <c r="BZ15" s="317"/>
      <c r="CA15" s="141">
        <f t="shared" si="33"/>
        <v>0</v>
      </c>
      <c r="CB15" s="328"/>
      <c r="CC15" s="120">
        <f t="shared" si="34"/>
        <v>0</v>
      </c>
      <c r="CD15" s="120">
        <f t="shared" si="35"/>
        <v>0</v>
      </c>
      <c r="CE15" s="120">
        <f t="shared" si="36"/>
        <v>0</v>
      </c>
      <c r="CF15" s="120">
        <f t="shared" si="37"/>
        <v>0</v>
      </c>
      <c r="CG15" s="120">
        <f t="shared" si="38"/>
        <v>0</v>
      </c>
      <c r="CH15" s="120">
        <f t="shared" si="39"/>
        <v>0</v>
      </c>
      <c r="CI15" s="120">
        <f t="shared" si="40"/>
        <v>0</v>
      </c>
      <c r="CJ15" s="120">
        <f t="shared" si="41"/>
        <v>0</v>
      </c>
      <c r="CK15" s="329"/>
      <c r="CL15" s="308">
        <f t="shared" si="42"/>
        <v>0</v>
      </c>
      <c r="CM15" s="308">
        <f t="shared" si="43"/>
        <v>0</v>
      </c>
      <c r="CN15" s="329"/>
      <c r="CO15" s="120">
        <f t="shared" si="44"/>
        <v>0</v>
      </c>
      <c r="CP15" s="120">
        <f t="shared" si="45"/>
        <v>0</v>
      </c>
      <c r="CQ15" s="120">
        <f t="shared" si="46"/>
        <v>0</v>
      </c>
      <c r="CR15" s="120">
        <f t="shared" si="47"/>
        <v>0</v>
      </c>
      <c r="CS15" s="120">
        <f t="shared" si="48"/>
        <v>0</v>
      </c>
      <c r="CT15" s="120">
        <f t="shared" si="49"/>
        <v>0</v>
      </c>
      <c r="CU15" s="120">
        <f t="shared" si="50"/>
        <v>0</v>
      </c>
      <c r="CV15" s="120">
        <f t="shared" si="51"/>
        <v>0</v>
      </c>
      <c r="CW15" s="8"/>
    </row>
    <row r="16" spans="1:102" s="7" customFormat="1" ht="57" customHeight="1">
      <c r="A16" s="113" t="s">
        <v>7</v>
      </c>
      <c r="B16" s="8"/>
      <c r="C16" s="150" t="s">
        <v>214</v>
      </c>
      <c r="D16" s="114"/>
      <c r="E16" s="151" t="s">
        <v>224</v>
      </c>
      <c r="F16" s="259" t="s">
        <v>231</v>
      </c>
      <c r="G16" s="115">
        <v>4</v>
      </c>
      <c r="H16" s="151" t="s">
        <v>233</v>
      </c>
      <c r="I16" s="153">
        <v>114.4</v>
      </c>
      <c r="J16" s="268"/>
      <c r="K16" s="275"/>
      <c r="L16" s="278"/>
      <c r="M16" s="268"/>
      <c r="N16" s="275"/>
      <c r="O16" s="281"/>
      <c r="P16" s="281"/>
      <c r="Q16" s="284"/>
      <c r="R16" s="269"/>
      <c r="S16" s="269"/>
      <c r="T16" s="269"/>
      <c r="U16" s="269"/>
      <c r="V16" s="269"/>
      <c r="W16" s="269"/>
      <c r="X16" s="405"/>
      <c r="Y16" s="422"/>
      <c r="Z16" s="284"/>
      <c r="AA16" s="284"/>
      <c r="AB16" s="284"/>
      <c r="AC16" s="299">
        <f t="shared" si="52"/>
        <v>0</v>
      </c>
      <c r="AD16" s="259" t="str">
        <f t="shared" si="53"/>
        <v>No</v>
      </c>
      <c r="AE16" s="75" t="str">
        <f t="shared" si="3"/>
        <v>Yes</v>
      </c>
      <c r="AF16" s="5"/>
      <c r="AG16" s="74">
        <v>1</v>
      </c>
      <c r="AH16" s="75">
        <f t="shared" si="54"/>
        <v>0</v>
      </c>
      <c r="AJ16" s="187">
        <v>5.09</v>
      </c>
      <c r="AK16" s="112">
        <f t="shared" si="55"/>
        <v>0</v>
      </c>
      <c r="AL16" s="111">
        <f t="shared" si="4"/>
        <v>0</v>
      </c>
      <c r="AM16" s="111">
        <f t="shared" si="5"/>
        <v>0</v>
      </c>
      <c r="AN16" s="111">
        <f t="shared" si="6"/>
        <v>0</v>
      </c>
      <c r="AO16" s="111">
        <f t="shared" si="7"/>
        <v>0</v>
      </c>
      <c r="AP16" s="111">
        <f t="shared" si="8"/>
        <v>0</v>
      </c>
      <c r="AQ16" s="111">
        <f t="shared" si="9"/>
        <v>0</v>
      </c>
      <c r="AR16" s="111">
        <f t="shared" si="10"/>
        <v>0</v>
      </c>
      <c r="AS16" s="111">
        <f t="shared" si="11"/>
        <v>0</v>
      </c>
      <c r="AT16" s="111">
        <f t="shared" si="12"/>
        <v>0</v>
      </c>
      <c r="AU16" s="111">
        <f t="shared" si="13"/>
        <v>0</v>
      </c>
      <c r="AV16" s="111">
        <f t="shared" si="14"/>
        <v>0</v>
      </c>
      <c r="AW16" s="111">
        <f t="shared" si="15"/>
        <v>0</v>
      </c>
      <c r="AX16" s="111">
        <f t="shared" si="16"/>
        <v>0</v>
      </c>
      <c r="AY16" s="111">
        <f t="shared" si="17"/>
        <v>0</v>
      </c>
      <c r="AZ16" s="111">
        <f t="shared" si="18"/>
        <v>0</v>
      </c>
      <c r="BA16" s="111">
        <f t="shared" si="19"/>
        <v>0</v>
      </c>
      <c r="BB16" s="111">
        <f t="shared" si="20"/>
        <v>0</v>
      </c>
      <c r="BC16" s="111">
        <f t="shared" si="21"/>
        <v>0</v>
      </c>
      <c r="BD16" s="111">
        <f t="shared" si="22"/>
        <v>0</v>
      </c>
      <c r="BE16" s="187">
        <v>1</v>
      </c>
      <c r="BF16" s="325">
        <v>7</v>
      </c>
      <c r="BG16" s="141">
        <f t="shared" si="23"/>
        <v>0</v>
      </c>
      <c r="BH16" s="327">
        <v>2</v>
      </c>
      <c r="BI16" s="141">
        <f t="shared" si="24"/>
        <v>0</v>
      </c>
      <c r="BJ16" s="327"/>
      <c r="BK16" s="141">
        <f t="shared" si="25"/>
        <v>0</v>
      </c>
      <c r="BL16" s="317"/>
      <c r="BM16" s="141">
        <f t="shared" si="26"/>
        <v>0</v>
      </c>
      <c r="BN16" s="317"/>
      <c r="BO16" s="141">
        <f t="shared" si="27"/>
        <v>0</v>
      </c>
      <c r="BP16" s="317">
        <v>4</v>
      </c>
      <c r="BQ16" s="141">
        <f t="shared" si="28"/>
        <v>0</v>
      </c>
      <c r="BR16" s="317"/>
      <c r="BS16" s="141">
        <f t="shared" si="29"/>
        <v>0</v>
      </c>
      <c r="BT16" s="317"/>
      <c r="BU16" s="141">
        <f t="shared" si="30"/>
        <v>0</v>
      </c>
      <c r="BV16" s="317"/>
      <c r="BW16" s="141">
        <f t="shared" si="31"/>
        <v>0</v>
      </c>
      <c r="BX16" s="317"/>
      <c r="BY16" s="141">
        <f t="shared" si="32"/>
        <v>0</v>
      </c>
      <c r="BZ16" s="317"/>
      <c r="CA16" s="141">
        <f t="shared" si="33"/>
        <v>0</v>
      </c>
      <c r="CB16" s="328"/>
      <c r="CC16" s="120">
        <f t="shared" si="34"/>
        <v>0</v>
      </c>
      <c r="CD16" s="120">
        <f t="shared" si="35"/>
        <v>0</v>
      </c>
      <c r="CE16" s="120">
        <f t="shared" si="36"/>
        <v>0</v>
      </c>
      <c r="CF16" s="120">
        <f t="shared" si="37"/>
        <v>0</v>
      </c>
      <c r="CG16" s="120">
        <f t="shared" si="38"/>
        <v>0</v>
      </c>
      <c r="CH16" s="120">
        <f t="shared" si="39"/>
        <v>0</v>
      </c>
      <c r="CI16" s="120">
        <f t="shared" si="40"/>
        <v>0</v>
      </c>
      <c r="CJ16" s="120">
        <f t="shared" si="41"/>
        <v>0</v>
      </c>
      <c r="CK16" s="329"/>
      <c r="CL16" s="308">
        <f t="shared" si="42"/>
        <v>0</v>
      </c>
      <c r="CM16" s="308">
        <f t="shared" si="43"/>
        <v>0</v>
      </c>
      <c r="CN16" s="329"/>
      <c r="CO16" s="120">
        <f t="shared" si="44"/>
        <v>0</v>
      </c>
      <c r="CP16" s="120">
        <f t="shared" si="45"/>
        <v>0</v>
      </c>
      <c r="CQ16" s="120">
        <f t="shared" si="46"/>
        <v>0</v>
      </c>
      <c r="CR16" s="120">
        <f t="shared" si="47"/>
        <v>0</v>
      </c>
      <c r="CS16" s="120">
        <f t="shared" si="48"/>
        <v>0</v>
      </c>
      <c r="CT16" s="120">
        <f t="shared" si="49"/>
        <v>0</v>
      </c>
      <c r="CU16" s="120">
        <f t="shared" si="50"/>
        <v>0</v>
      </c>
      <c r="CV16" s="120">
        <f t="shared" si="51"/>
        <v>0</v>
      </c>
      <c r="CW16" s="8"/>
    </row>
    <row r="17" spans="1:102" s="5" customFormat="1" ht="57" customHeight="1">
      <c r="A17" s="113" t="s">
        <v>7</v>
      </c>
      <c r="B17" s="8"/>
      <c r="C17" s="91" t="s">
        <v>215</v>
      </c>
      <c r="D17" s="188"/>
      <c r="E17" s="96" t="s">
        <v>225</v>
      </c>
      <c r="F17" s="51" t="s">
        <v>230</v>
      </c>
      <c r="G17" s="51">
        <v>5</v>
      </c>
      <c r="H17" s="96" t="s">
        <v>233</v>
      </c>
      <c r="I17" s="152">
        <v>124.30000000000001</v>
      </c>
      <c r="J17" s="270"/>
      <c r="K17" s="276"/>
      <c r="L17" s="279"/>
      <c r="M17" s="270"/>
      <c r="N17" s="276"/>
      <c r="O17" s="282"/>
      <c r="P17" s="282"/>
      <c r="Q17" s="285"/>
      <c r="R17" s="271"/>
      <c r="S17" s="271"/>
      <c r="T17" s="271"/>
      <c r="U17" s="271"/>
      <c r="V17" s="271"/>
      <c r="W17" s="271"/>
      <c r="X17" s="138"/>
      <c r="Y17" s="423"/>
      <c r="Z17" s="285"/>
      <c r="AA17" s="285"/>
      <c r="AB17" s="285"/>
      <c r="AC17" s="258">
        <f t="shared" si="52"/>
        <v>0</v>
      </c>
      <c r="AD17" s="50" t="str">
        <f t="shared" si="53"/>
        <v>No</v>
      </c>
      <c r="AE17" s="189" t="str">
        <f t="shared" si="3"/>
        <v>Yes</v>
      </c>
      <c r="AG17" s="74">
        <v>1</v>
      </c>
      <c r="AH17" s="75">
        <f t="shared" si="54"/>
        <v>0</v>
      </c>
      <c r="AI17" s="7"/>
      <c r="AJ17" s="187">
        <v>6</v>
      </c>
      <c r="AK17" s="112">
        <f t="shared" si="55"/>
        <v>0</v>
      </c>
      <c r="AL17" s="111">
        <f t="shared" si="4"/>
        <v>0</v>
      </c>
      <c r="AM17" s="111">
        <f t="shared" si="5"/>
        <v>0</v>
      </c>
      <c r="AN17" s="111">
        <f t="shared" si="6"/>
        <v>0</v>
      </c>
      <c r="AO17" s="111">
        <f t="shared" si="7"/>
        <v>0</v>
      </c>
      <c r="AP17" s="111">
        <f t="shared" si="8"/>
        <v>0</v>
      </c>
      <c r="AQ17" s="111">
        <f t="shared" si="9"/>
        <v>0</v>
      </c>
      <c r="AR17" s="111">
        <f t="shared" si="10"/>
        <v>0</v>
      </c>
      <c r="AS17" s="111">
        <f t="shared" si="11"/>
        <v>0</v>
      </c>
      <c r="AT17" s="111">
        <f t="shared" si="12"/>
        <v>0</v>
      </c>
      <c r="AU17" s="111">
        <f t="shared" si="13"/>
        <v>0</v>
      </c>
      <c r="AV17" s="111">
        <f t="shared" si="14"/>
        <v>0</v>
      </c>
      <c r="AW17" s="111">
        <f t="shared" si="15"/>
        <v>0</v>
      </c>
      <c r="AX17" s="111">
        <f t="shared" si="16"/>
        <v>0</v>
      </c>
      <c r="AY17" s="111">
        <f t="shared" si="17"/>
        <v>0</v>
      </c>
      <c r="AZ17" s="111">
        <f t="shared" si="18"/>
        <v>0</v>
      </c>
      <c r="BA17" s="111">
        <f t="shared" si="19"/>
        <v>0</v>
      </c>
      <c r="BB17" s="111">
        <f t="shared" si="20"/>
        <v>0</v>
      </c>
      <c r="BC17" s="111">
        <f t="shared" si="21"/>
        <v>0</v>
      </c>
      <c r="BD17" s="111">
        <f t="shared" si="22"/>
        <v>0</v>
      </c>
      <c r="BE17" s="187">
        <v>1</v>
      </c>
      <c r="BF17" s="325">
        <v>14</v>
      </c>
      <c r="BG17" s="141">
        <f t="shared" si="23"/>
        <v>0</v>
      </c>
      <c r="BH17" s="327">
        <v>1</v>
      </c>
      <c r="BI17" s="141">
        <f t="shared" si="24"/>
        <v>0</v>
      </c>
      <c r="BJ17" s="327"/>
      <c r="BK17" s="141">
        <f t="shared" si="25"/>
        <v>0</v>
      </c>
      <c r="BL17" s="317"/>
      <c r="BM17" s="141">
        <f t="shared" si="26"/>
        <v>0</v>
      </c>
      <c r="BN17" s="317"/>
      <c r="BO17" s="141">
        <f t="shared" si="27"/>
        <v>0</v>
      </c>
      <c r="BP17" s="317">
        <v>5</v>
      </c>
      <c r="BQ17" s="141">
        <f t="shared" si="28"/>
        <v>0</v>
      </c>
      <c r="BR17" s="317"/>
      <c r="BS17" s="141">
        <f t="shared" si="29"/>
        <v>0</v>
      </c>
      <c r="BT17" s="317"/>
      <c r="BU17" s="141">
        <f t="shared" si="30"/>
        <v>0</v>
      </c>
      <c r="BV17" s="317"/>
      <c r="BW17" s="141">
        <f t="shared" si="31"/>
        <v>0</v>
      </c>
      <c r="BX17" s="317"/>
      <c r="BY17" s="141">
        <f t="shared" si="32"/>
        <v>0</v>
      </c>
      <c r="BZ17" s="317"/>
      <c r="CA17" s="141">
        <f t="shared" si="33"/>
        <v>0</v>
      </c>
      <c r="CB17" s="328"/>
      <c r="CC17" s="120">
        <f t="shared" si="34"/>
        <v>0</v>
      </c>
      <c r="CD17" s="120">
        <f t="shared" si="35"/>
        <v>0</v>
      </c>
      <c r="CE17" s="120">
        <f t="shared" si="36"/>
        <v>0</v>
      </c>
      <c r="CF17" s="120">
        <f t="shared" si="37"/>
        <v>0</v>
      </c>
      <c r="CG17" s="120">
        <f t="shared" si="38"/>
        <v>0</v>
      </c>
      <c r="CH17" s="120">
        <f t="shared" si="39"/>
        <v>0</v>
      </c>
      <c r="CI17" s="120">
        <f t="shared" si="40"/>
        <v>0</v>
      </c>
      <c r="CJ17" s="120">
        <f t="shared" si="41"/>
        <v>0</v>
      </c>
      <c r="CK17" s="329"/>
      <c r="CL17" s="308">
        <f t="shared" si="42"/>
        <v>0</v>
      </c>
      <c r="CM17" s="308">
        <f t="shared" si="43"/>
        <v>0</v>
      </c>
      <c r="CN17" s="329"/>
      <c r="CO17" s="120">
        <f t="shared" si="44"/>
        <v>0</v>
      </c>
      <c r="CP17" s="120">
        <f t="shared" si="45"/>
        <v>0</v>
      </c>
      <c r="CQ17" s="120">
        <f t="shared" si="46"/>
        <v>0</v>
      </c>
      <c r="CR17" s="120">
        <f t="shared" si="47"/>
        <v>0</v>
      </c>
      <c r="CS17" s="120">
        <f t="shared" si="48"/>
        <v>0</v>
      </c>
      <c r="CT17" s="120">
        <f t="shared" si="49"/>
        <v>0</v>
      </c>
      <c r="CU17" s="120">
        <f t="shared" si="50"/>
        <v>0</v>
      </c>
      <c r="CV17" s="120">
        <f t="shared" si="51"/>
        <v>0</v>
      </c>
      <c r="CW17" s="8"/>
    </row>
    <row r="18" spans="1:102" s="5" customFormat="1" ht="57" customHeight="1">
      <c r="A18" s="113" t="s">
        <v>7</v>
      </c>
      <c r="B18" s="8"/>
      <c r="C18" s="150" t="s">
        <v>216</v>
      </c>
      <c r="D18" s="114"/>
      <c r="E18" s="151" t="s">
        <v>226</v>
      </c>
      <c r="F18" s="115" t="s">
        <v>231</v>
      </c>
      <c r="G18" s="115">
        <v>3</v>
      </c>
      <c r="H18" s="151" t="s">
        <v>233</v>
      </c>
      <c r="I18" s="153">
        <v>128.70000000000002</v>
      </c>
      <c r="J18" s="268"/>
      <c r="K18" s="275"/>
      <c r="L18" s="278"/>
      <c r="M18" s="268"/>
      <c r="N18" s="275"/>
      <c r="O18" s="281"/>
      <c r="P18" s="281"/>
      <c r="Q18" s="284"/>
      <c r="R18" s="269"/>
      <c r="S18" s="269"/>
      <c r="T18" s="269"/>
      <c r="U18" s="269"/>
      <c r="V18" s="269"/>
      <c r="W18" s="269"/>
      <c r="X18" s="405"/>
      <c r="Y18" s="422"/>
      <c r="Z18" s="284"/>
      <c r="AA18" s="284"/>
      <c r="AB18" s="284"/>
      <c r="AC18" s="299">
        <f t="shared" si="52"/>
        <v>0</v>
      </c>
      <c r="AD18" s="259" t="str">
        <f t="shared" si="53"/>
        <v>No</v>
      </c>
      <c r="AE18" s="75" t="str">
        <f t="shared" si="3"/>
        <v>Yes</v>
      </c>
      <c r="AG18" s="74">
        <v>1</v>
      </c>
      <c r="AH18" s="75">
        <f t="shared" si="54"/>
        <v>0</v>
      </c>
      <c r="AI18" s="7"/>
      <c r="AJ18" s="187">
        <v>6.82</v>
      </c>
      <c r="AK18" s="112">
        <f t="shared" si="55"/>
        <v>0</v>
      </c>
      <c r="AL18" s="111">
        <f t="shared" si="4"/>
        <v>0</v>
      </c>
      <c r="AM18" s="111">
        <f t="shared" si="5"/>
        <v>0</v>
      </c>
      <c r="AN18" s="111">
        <f t="shared" si="6"/>
        <v>0</v>
      </c>
      <c r="AO18" s="111">
        <f t="shared" si="7"/>
        <v>0</v>
      </c>
      <c r="AP18" s="111">
        <f t="shared" si="8"/>
        <v>0</v>
      </c>
      <c r="AQ18" s="111">
        <f t="shared" si="9"/>
        <v>0</v>
      </c>
      <c r="AR18" s="111">
        <f t="shared" si="10"/>
        <v>0</v>
      </c>
      <c r="AS18" s="111">
        <f t="shared" si="11"/>
        <v>0</v>
      </c>
      <c r="AT18" s="111">
        <f t="shared" si="12"/>
        <v>0</v>
      </c>
      <c r="AU18" s="111">
        <f t="shared" si="13"/>
        <v>0</v>
      </c>
      <c r="AV18" s="111">
        <f t="shared" si="14"/>
        <v>0</v>
      </c>
      <c r="AW18" s="111">
        <f t="shared" si="15"/>
        <v>0</v>
      </c>
      <c r="AX18" s="111">
        <f t="shared" si="16"/>
        <v>0</v>
      </c>
      <c r="AY18" s="111">
        <f t="shared" si="17"/>
        <v>0</v>
      </c>
      <c r="AZ18" s="111">
        <f t="shared" si="18"/>
        <v>0</v>
      </c>
      <c r="BA18" s="111">
        <f t="shared" si="19"/>
        <v>0</v>
      </c>
      <c r="BB18" s="111">
        <f t="shared" si="20"/>
        <v>0</v>
      </c>
      <c r="BC18" s="111">
        <f t="shared" si="21"/>
        <v>0</v>
      </c>
      <c r="BD18" s="111">
        <f t="shared" si="22"/>
        <v>0</v>
      </c>
      <c r="BE18" s="187">
        <v>1</v>
      </c>
      <c r="BF18" s="325"/>
      <c r="BG18" s="141">
        <f t="shared" si="23"/>
        <v>0</v>
      </c>
      <c r="BH18" s="327">
        <v>9</v>
      </c>
      <c r="BI18" s="141">
        <f t="shared" si="24"/>
        <v>0</v>
      </c>
      <c r="BJ18" s="327"/>
      <c r="BK18" s="141">
        <f t="shared" si="25"/>
        <v>0</v>
      </c>
      <c r="BL18" s="317"/>
      <c r="BM18" s="141">
        <f t="shared" si="26"/>
        <v>0</v>
      </c>
      <c r="BN18" s="317"/>
      <c r="BO18" s="141">
        <f t="shared" si="27"/>
        <v>0</v>
      </c>
      <c r="BP18" s="317">
        <v>2</v>
      </c>
      <c r="BQ18" s="141">
        <f t="shared" si="28"/>
        <v>0</v>
      </c>
      <c r="BR18" s="317">
        <v>1</v>
      </c>
      <c r="BS18" s="141">
        <f t="shared" si="29"/>
        <v>0</v>
      </c>
      <c r="BT18" s="317"/>
      <c r="BU18" s="141">
        <f t="shared" si="30"/>
        <v>0</v>
      </c>
      <c r="BV18" s="317"/>
      <c r="BW18" s="141">
        <f t="shared" si="31"/>
        <v>0</v>
      </c>
      <c r="BX18" s="317"/>
      <c r="BY18" s="141">
        <f t="shared" si="32"/>
        <v>0</v>
      </c>
      <c r="BZ18" s="317"/>
      <c r="CA18" s="141">
        <f t="shared" si="33"/>
        <v>0</v>
      </c>
      <c r="CB18" s="328"/>
      <c r="CC18" s="120">
        <f t="shared" si="34"/>
        <v>0</v>
      </c>
      <c r="CD18" s="120">
        <f t="shared" si="35"/>
        <v>0</v>
      </c>
      <c r="CE18" s="120">
        <f t="shared" si="36"/>
        <v>0</v>
      </c>
      <c r="CF18" s="120">
        <f t="shared" si="37"/>
        <v>0</v>
      </c>
      <c r="CG18" s="120">
        <f t="shared" si="38"/>
        <v>0</v>
      </c>
      <c r="CH18" s="120">
        <f t="shared" si="39"/>
        <v>0</v>
      </c>
      <c r="CI18" s="120">
        <f t="shared" si="40"/>
        <v>0</v>
      </c>
      <c r="CJ18" s="120">
        <f t="shared" si="41"/>
        <v>0</v>
      </c>
      <c r="CK18" s="329"/>
      <c r="CL18" s="308">
        <f t="shared" si="42"/>
        <v>0</v>
      </c>
      <c r="CM18" s="308">
        <f t="shared" si="43"/>
        <v>0</v>
      </c>
      <c r="CN18" s="329"/>
      <c r="CO18" s="120">
        <f t="shared" si="44"/>
        <v>0</v>
      </c>
      <c r="CP18" s="120">
        <f t="shared" si="45"/>
        <v>0</v>
      </c>
      <c r="CQ18" s="120">
        <f t="shared" si="46"/>
        <v>0</v>
      </c>
      <c r="CR18" s="120">
        <f t="shared" si="47"/>
        <v>0</v>
      </c>
      <c r="CS18" s="120">
        <f t="shared" si="48"/>
        <v>0</v>
      </c>
      <c r="CT18" s="120">
        <f t="shared" si="49"/>
        <v>0</v>
      </c>
      <c r="CU18" s="120">
        <f t="shared" si="50"/>
        <v>0</v>
      </c>
      <c r="CV18" s="120">
        <f t="shared" si="51"/>
        <v>0</v>
      </c>
      <c r="CW18" s="8"/>
    </row>
    <row r="19" spans="1:102" s="5" customFormat="1" ht="57" customHeight="1">
      <c r="A19" s="113" t="s">
        <v>7</v>
      </c>
      <c r="B19" s="8"/>
      <c r="C19" s="91" t="s">
        <v>217</v>
      </c>
      <c r="D19" s="188"/>
      <c r="E19" s="96" t="s">
        <v>226</v>
      </c>
      <c r="F19" s="51" t="s">
        <v>231</v>
      </c>
      <c r="G19" s="51">
        <v>2</v>
      </c>
      <c r="H19" s="96" t="s">
        <v>233</v>
      </c>
      <c r="I19" s="152">
        <v>95.7</v>
      </c>
      <c r="J19" s="270"/>
      <c r="K19" s="276"/>
      <c r="L19" s="279"/>
      <c r="M19" s="270"/>
      <c r="N19" s="276"/>
      <c r="O19" s="282"/>
      <c r="P19" s="282"/>
      <c r="Q19" s="285"/>
      <c r="R19" s="271"/>
      <c r="S19" s="271"/>
      <c r="T19" s="271"/>
      <c r="U19" s="271"/>
      <c r="V19" s="271"/>
      <c r="W19" s="271"/>
      <c r="X19" s="138"/>
      <c r="Y19" s="423"/>
      <c r="Z19" s="285"/>
      <c r="AA19" s="285"/>
      <c r="AB19" s="285"/>
      <c r="AC19" s="258">
        <f t="shared" si="52"/>
        <v>0</v>
      </c>
      <c r="AD19" s="50" t="str">
        <f t="shared" si="53"/>
        <v>No</v>
      </c>
      <c r="AE19" s="189" t="str">
        <f t="shared" si="3"/>
        <v>Yes</v>
      </c>
      <c r="AG19" s="74">
        <v>1</v>
      </c>
      <c r="AH19" s="75">
        <f t="shared" si="54"/>
        <v>0</v>
      </c>
      <c r="AI19" s="7"/>
      <c r="AJ19" s="187">
        <v>3.41</v>
      </c>
      <c r="AK19" s="112">
        <f t="shared" si="55"/>
        <v>0</v>
      </c>
      <c r="AL19" s="111">
        <f t="shared" si="4"/>
        <v>0</v>
      </c>
      <c r="AM19" s="111">
        <f t="shared" si="5"/>
        <v>0</v>
      </c>
      <c r="AN19" s="111">
        <f t="shared" si="6"/>
        <v>0</v>
      </c>
      <c r="AO19" s="111">
        <f t="shared" si="7"/>
        <v>0</v>
      </c>
      <c r="AP19" s="111">
        <f t="shared" si="8"/>
        <v>0</v>
      </c>
      <c r="AQ19" s="111">
        <f t="shared" si="9"/>
        <v>0</v>
      </c>
      <c r="AR19" s="111">
        <f t="shared" si="10"/>
        <v>0</v>
      </c>
      <c r="AS19" s="111">
        <f t="shared" si="11"/>
        <v>0</v>
      </c>
      <c r="AT19" s="111">
        <f t="shared" si="12"/>
        <v>0</v>
      </c>
      <c r="AU19" s="111">
        <f t="shared" si="13"/>
        <v>0</v>
      </c>
      <c r="AV19" s="111">
        <f t="shared" si="14"/>
        <v>0</v>
      </c>
      <c r="AW19" s="111">
        <f t="shared" si="15"/>
        <v>0</v>
      </c>
      <c r="AX19" s="111">
        <f t="shared" si="16"/>
        <v>0</v>
      </c>
      <c r="AY19" s="111">
        <f t="shared" si="17"/>
        <v>0</v>
      </c>
      <c r="AZ19" s="111">
        <f t="shared" si="18"/>
        <v>0</v>
      </c>
      <c r="BA19" s="111">
        <f t="shared" si="19"/>
        <v>0</v>
      </c>
      <c r="BB19" s="111">
        <f t="shared" si="20"/>
        <v>0</v>
      </c>
      <c r="BC19" s="111">
        <f t="shared" si="21"/>
        <v>0</v>
      </c>
      <c r="BD19" s="111">
        <f t="shared" si="22"/>
        <v>0</v>
      </c>
      <c r="BE19" s="187">
        <v>1</v>
      </c>
      <c r="BF19" s="325">
        <v>2</v>
      </c>
      <c r="BG19" s="141">
        <f t="shared" si="23"/>
        <v>0</v>
      </c>
      <c r="BH19" s="327">
        <v>4</v>
      </c>
      <c r="BI19" s="141">
        <f t="shared" si="24"/>
        <v>0</v>
      </c>
      <c r="BJ19" s="327"/>
      <c r="BK19" s="141">
        <f t="shared" si="25"/>
        <v>0</v>
      </c>
      <c r="BL19" s="317"/>
      <c r="BM19" s="141">
        <f t="shared" si="26"/>
        <v>0</v>
      </c>
      <c r="BN19" s="317"/>
      <c r="BO19" s="141">
        <f t="shared" si="27"/>
        <v>0</v>
      </c>
      <c r="BP19" s="317">
        <v>1</v>
      </c>
      <c r="BQ19" s="141">
        <f t="shared" si="28"/>
        <v>0</v>
      </c>
      <c r="BR19" s="317">
        <v>1</v>
      </c>
      <c r="BS19" s="141">
        <f t="shared" si="29"/>
        <v>0</v>
      </c>
      <c r="BT19" s="317"/>
      <c r="BU19" s="141">
        <f t="shared" si="30"/>
        <v>0</v>
      </c>
      <c r="BV19" s="317"/>
      <c r="BW19" s="141">
        <f t="shared" si="31"/>
        <v>0</v>
      </c>
      <c r="BX19" s="317"/>
      <c r="BY19" s="141">
        <f t="shared" si="32"/>
        <v>0</v>
      </c>
      <c r="BZ19" s="317"/>
      <c r="CA19" s="141">
        <f t="shared" si="33"/>
        <v>0</v>
      </c>
      <c r="CB19" s="328"/>
      <c r="CC19" s="120">
        <f t="shared" si="34"/>
        <v>0</v>
      </c>
      <c r="CD19" s="120">
        <f t="shared" si="35"/>
        <v>0</v>
      </c>
      <c r="CE19" s="120">
        <f t="shared" si="36"/>
        <v>0</v>
      </c>
      <c r="CF19" s="120">
        <f t="shared" si="37"/>
        <v>0</v>
      </c>
      <c r="CG19" s="120">
        <f t="shared" si="38"/>
        <v>0</v>
      </c>
      <c r="CH19" s="120">
        <f t="shared" si="39"/>
        <v>0</v>
      </c>
      <c r="CI19" s="120">
        <f t="shared" si="40"/>
        <v>0</v>
      </c>
      <c r="CJ19" s="120">
        <f t="shared" si="41"/>
        <v>0</v>
      </c>
      <c r="CK19" s="329"/>
      <c r="CL19" s="308">
        <f t="shared" si="42"/>
        <v>0</v>
      </c>
      <c r="CM19" s="308">
        <f t="shared" si="43"/>
        <v>0</v>
      </c>
      <c r="CN19" s="329"/>
      <c r="CO19" s="120">
        <f t="shared" si="44"/>
        <v>0</v>
      </c>
      <c r="CP19" s="120">
        <f t="shared" si="45"/>
        <v>0</v>
      </c>
      <c r="CQ19" s="120">
        <f t="shared" si="46"/>
        <v>0</v>
      </c>
      <c r="CR19" s="120">
        <f t="shared" si="47"/>
        <v>0</v>
      </c>
      <c r="CS19" s="120">
        <f t="shared" si="48"/>
        <v>0</v>
      </c>
      <c r="CT19" s="120">
        <f t="shared" si="49"/>
        <v>0</v>
      </c>
      <c r="CU19" s="120">
        <f t="shared" si="50"/>
        <v>0</v>
      </c>
      <c r="CV19" s="120">
        <f t="shared" si="51"/>
        <v>0</v>
      </c>
      <c r="CW19" s="8"/>
    </row>
    <row r="20" spans="1:102" s="5" customFormat="1" ht="57" customHeight="1">
      <c r="A20" s="113" t="s">
        <v>7</v>
      </c>
      <c r="B20" s="8"/>
      <c r="C20" s="150" t="s">
        <v>218</v>
      </c>
      <c r="D20" s="114"/>
      <c r="E20" s="151" t="s">
        <v>226</v>
      </c>
      <c r="F20" s="115" t="s">
        <v>231</v>
      </c>
      <c r="G20" s="115">
        <v>5</v>
      </c>
      <c r="H20" s="151" t="s">
        <v>233</v>
      </c>
      <c r="I20" s="153">
        <v>116.60000000000001</v>
      </c>
      <c r="J20" s="268"/>
      <c r="K20" s="275"/>
      <c r="L20" s="278"/>
      <c r="M20" s="268"/>
      <c r="N20" s="275"/>
      <c r="O20" s="281"/>
      <c r="P20" s="281"/>
      <c r="Q20" s="284"/>
      <c r="R20" s="269"/>
      <c r="S20" s="269"/>
      <c r="T20" s="269"/>
      <c r="U20" s="269"/>
      <c r="V20" s="269"/>
      <c r="W20" s="269"/>
      <c r="X20" s="405"/>
      <c r="Y20" s="422"/>
      <c r="Z20" s="284"/>
      <c r="AA20" s="284"/>
      <c r="AB20" s="284"/>
      <c r="AC20" s="299">
        <f t="shared" si="52"/>
        <v>0</v>
      </c>
      <c r="AD20" s="259" t="str">
        <f t="shared" si="53"/>
        <v>No</v>
      </c>
      <c r="AE20" s="75" t="str">
        <f t="shared" si="3"/>
        <v>Yes</v>
      </c>
      <c r="AG20" s="74">
        <v>1</v>
      </c>
      <c r="AH20" s="75">
        <f t="shared" si="54"/>
        <v>0</v>
      </c>
      <c r="AI20" s="7"/>
      <c r="AJ20" s="187">
        <v>5.17</v>
      </c>
      <c r="AK20" s="112">
        <f t="shared" si="55"/>
        <v>0</v>
      </c>
      <c r="AL20" s="111">
        <f t="shared" si="4"/>
        <v>0</v>
      </c>
      <c r="AM20" s="111">
        <f t="shared" si="5"/>
        <v>0</v>
      </c>
      <c r="AN20" s="111">
        <f t="shared" si="6"/>
        <v>0</v>
      </c>
      <c r="AO20" s="111">
        <f t="shared" si="7"/>
        <v>0</v>
      </c>
      <c r="AP20" s="111">
        <f t="shared" si="8"/>
        <v>0</v>
      </c>
      <c r="AQ20" s="111">
        <f t="shared" si="9"/>
        <v>0</v>
      </c>
      <c r="AR20" s="111">
        <f t="shared" si="10"/>
        <v>0</v>
      </c>
      <c r="AS20" s="111">
        <f t="shared" si="11"/>
        <v>0</v>
      </c>
      <c r="AT20" s="111">
        <f t="shared" si="12"/>
        <v>0</v>
      </c>
      <c r="AU20" s="111">
        <f t="shared" si="13"/>
        <v>0</v>
      </c>
      <c r="AV20" s="111">
        <f t="shared" si="14"/>
        <v>0</v>
      </c>
      <c r="AW20" s="111">
        <f t="shared" si="15"/>
        <v>0</v>
      </c>
      <c r="AX20" s="111">
        <f t="shared" si="16"/>
        <v>0</v>
      </c>
      <c r="AY20" s="111">
        <f t="shared" si="17"/>
        <v>0</v>
      </c>
      <c r="AZ20" s="111">
        <f t="shared" si="18"/>
        <v>0</v>
      </c>
      <c r="BA20" s="111">
        <f t="shared" si="19"/>
        <v>0</v>
      </c>
      <c r="BB20" s="111">
        <f t="shared" si="20"/>
        <v>0</v>
      </c>
      <c r="BC20" s="111">
        <f t="shared" si="21"/>
        <v>0</v>
      </c>
      <c r="BD20" s="111">
        <f t="shared" si="22"/>
        <v>0</v>
      </c>
      <c r="BE20" s="187">
        <v>1</v>
      </c>
      <c r="BF20" s="325">
        <v>3</v>
      </c>
      <c r="BG20" s="141">
        <f t="shared" si="23"/>
        <v>0</v>
      </c>
      <c r="BH20" s="327">
        <v>3</v>
      </c>
      <c r="BI20" s="141">
        <f t="shared" si="24"/>
        <v>0</v>
      </c>
      <c r="BJ20" s="327"/>
      <c r="BK20" s="141">
        <f t="shared" si="25"/>
        <v>0</v>
      </c>
      <c r="BL20" s="317"/>
      <c r="BM20" s="141">
        <f t="shared" si="26"/>
        <v>0</v>
      </c>
      <c r="BN20" s="317"/>
      <c r="BO20" s="141">
        <f t="shared" si="27"/>
        <v>0</v>
      </c>
      <c r="BP20" s="317"/>
      <c r="BQ20" s="141">
        <f t="shared" si="28"/>
        <v>0</v>
      </c>
      <c r="BR20" s="317">
        <v>3</v>
      </c>
      <c r="BS20" s="141">
        <f t="shared" si="29"/>
        <v>0</v>
      </c>
      <c r="BT20" s="317"/>
      <c r="BU20" s="141">
        <f t="shared" si="30"/>
        <v>0</v>
      </c>
      <c r="BV20" s="317"/>
      <c r="BW20" s="141">
        <f t="shared" si="31"/>
        <v>0</v>
      </c>
      <c r="BX20" s="317"/>
      <c r="BY20" s="141">
        <f t="shared" si="32"/>
        <v>0</v>
      </c>
      <c r="BZ20" s="317"/>
      <c r="CA20" s="141">
        <f t="shared" si="33"/>
        <v>0</v>
      </c>
      <c r="CB20" s="328"/>
      <c r="CC20" s="120">
        <f t="shared" si="34"/>
        <v>0</v>
      </c>
      <c r="CD20" s="120">
        <f t="shared" si="35"/>
        <v>0</v>
      </c>
      <c r="CE20" s="120">
        <f t="shared" si="36"/>
        <v>0</v>
      </c>
      <c r="CF20" s="120">
        <f t="shared" si="37"/>
        <v>0</v>
      </c>
      <c r="CG20" s="120">
        <f t="shared" si="38"/>
        <v>0</v>
      </c>
      <c r="CH20" s="120">
        <f t="shared" si="39"/>
        <v>0</v>
      </c>
      <c r="CI20" s="120">
        <f t="shared" si="40"/>
        <v>0</v>
      </c>
      <c r="CJ20" s="120">
        <f t="shared" si="41"/>
        <v>0</v>
      </c>
      <c r="CK20" s="329"/>
      <c r="CL20" s="308">
        <f t="shared" si="42"/>
        <v>0</v>
      </c>
      <c r="CM20" s="308">
        <f t="shared" si="43"/>
        <v>0</v>
      </c>
      <c r="CN20" s="329"/>
      <c r="CO20" s="120">
        <f t="shared" si="44"/>
        <v>0</v>
      </c>
      <c r="CP20" s="120">
        <f t="shared" si="45"/>
        <v>0</v>
      </c>
      <c r="CQ20" s="120">
        <f t="shared" si="46"/>
        <v>0</v>
      </c>
      <c r="CR20" s="120">
        <f t="shared" si="47"/>
        <v>0</v>
      </c>
      <c r="CS20" s="120">
        <f t="shared" si="48"/>
        <v>0</v>
      </c>
      <c r="CT20" s="120">
        <f t="shared" si="49"/>
        <v>0</v>
      </c>
      <c r="CU20" s="120">
        <f t="shared" si="50"/>
        <v>0</v>
      </c>
      <c r="CV20" s="120">
        <f t="shared" si="51"/>
        <v>0</v>
      </c>
      <c r="CW20" s="8"/>
    </row>
    <row r="21" spans="1:102" s="5" customFormat="1" ht="57" customHeight="1">
      <c r="A21" s="113" t="s">
        <v>7</v>
      </c>
      <c r="B21" s="8"/>
      <c r="C21" s="91" t="s">
        <v>219</v>
      </c>
      <c r="D21" s="188"/>
      <c r="E21" s="96" t="s">
        <v>226</v>
      </c>
      <c r="F21" s="51" t="s">
        <v>231</v>
      </c>
      <c r="G21" s="51">
        <v>5</v>
      </c>
      <c r="H21" s="96" t="s">
        <v>233</v>
      </c>
      <c r="I21" s="152">
        <v>105.60000000000001</v>
      </c>
      <c r="J21" s="270"/>
      <c r="K21" s="276"/>
      <c r="L21" s="279"/>
      <c r="M21" s="270"/>
      <c r="N21" s="276"/>
      <c r="O21" s="282"/>
      <c r="P21" s="282"/>
      <c r="Q21" s="285"/>
      <c r="R21" s="271"/>
      <c r="S21" s="271"/>
      <c r="T21" s="271"/>
      <c r="U21" s="271"/>
      <c r="V21" s="271"/>
      <c r="W21" s="271"/>
      <c r="X21" s="138"/>
      <c r="Y21" s="423"/>
      <c r="Z21" s="285"/>
      <c r="AA21" s="285"/>
      <c r="AB21" s="285"/>
      <c r="AC21" s="258">
        <f t="shared" si="52"/>
        <v>0</v>
      </c>
      <c r="AD21" s="50" t="str">
        <f t="shared" si="53"/>
        <v>No</v>
      </c>
      <c r="AE21" s="189" t="str">
        <f t="shared" si="3"/>
        <v>Yes</v>
      </c>
      <c r="AG21" s="74">
        <v>1</v>
      </c>
      <c r="AH21" s="75">
        <f t="shared" si="54"/>
        <v>0</v>
      </c>
      <c r="AI21" s="7"/>
      <c r="AJ21" s="187">
        <v>4.04</v>
      </c>
      <c r="AK21" s="112">
        <f t="shared" si="55"/>
        <v>0</v>
      </c>
      <c r="AL21" s="111">
        <f t="shared" si="4"/>
        <v>0</v>
      </c>
      <c r="AM21" s="111">
        <f t="shared" si="5"/>
        <v>0</v>
      </c>
      <c r="AN21" s="111">
        <f t="shared" si="6"/>
        <v>0</v>
      </c>
      <c r="AO21" s="111">
        <f t="shared" si="7"/>
        <v>0</v>
      </c>
      <c r="AP21" s="111">
        <f t="shared" si="8"/>
        <v>0</v>
      </c>
      <c r="AQ21" s="111">
        <f t="shared" si="9"/>
        <v>0</v>
      </c>
      <c r="AR21" s="111">
        <f t="shared" si="10"/>
        <v>0</v>
      </c>
      <c r="AS21" s="111">
        <f t="shared" si="11"/>
        <v>0</v>
      </c>
      <c r="AT21" s="111">
        <f t="shared" si="12"/>
        <v>0</v>
      </c>
      <c r="AU21" s="111">
        <f t="shared" si="13"/>
        <v>0</v>
      </c>
      <c r="AV21" s="111">
        <f t="shared" si="14"/>
        <v>0</v>
      </c>
      <c r="AW21" s="111">
        <f t="shared" si="15"/>
        <v>0</v>
      </c>
      <c r="AX21" s="111">
        <f t="shared" si="16"/>
        <v>0</v>
      </c>
      <c r="AY21" s="111">
        <f t="shared" si="17"/>
        <v>0</v>
      </c>
      <c r="AZ21" s="111">
        <f t="shared" si="18"/>
        <v>0</v>
      </c>
      <c r="BA21" s="111">
        <f t="shared" si="19"/>
        <v>0</v>
      </c>
      <c r="BB21" s="111">
        <f t="shared" si="20"/>
        <v>0</v>
      </c>
      <c r="BC21" s="111">
        <f t="shared" si="21"/>
        <v>0</v>
      </c>
      <c r="BD21" s="111">
        <f t="shared" si="22"/>
        <v>0</v>
      </c>
      <c r="BE21" s="187">
        <v>1</v>
      </c>
      <c r="BF21" s="325">
        <v>3</v>
      </c>
      <c r="BG21" s="141">
        <f t="shared" si="23"/>
        <v>0</v>
      </c>
      <c r="BH21" s="327">
        <v>1</v>
      </c>
      <c r="BI21" s="141">
        <f t="shared" si="24"/>
        <v>0</v>
      </c>
      <c r="BJ21" s="327"/>
      <c r="BK21" s="141">
        <f t="shared" si="25"/>
        <v>0</v>
      </c>
      <c r="BL21" s="317"/>
      <c r="BM21" s="141">
        <f t="shared" si="26"/>
        <v>0</v>
      </c>
      <c r="BN21" s="317"/>
      <c r="BO21" s="141">
        <f t="shared" si="27"/>
        <v>0</v>
      </c>
      <c r="BP21" s="317"/>
      <c r="BQ21" s="141">
        <f t="shared" si="28"/>
        <v>0</v>
      </c>
      <c r="BR21" s="317">
        <v>1</v>
      </c>
      <c r="BS21" s="141">
        <f t="shared" si="29"/>
        <v>0</v>
      </c>
      <c r="BT21" s="317">
        <v>1</v>
      </c>
      <c r="BU21" s="141">
        <f t="shared" si="30"/>
        <v>0</v>
      </c>
      <c r="BV21" s="317"/>
      <c r="BW21" s="141">
        <f t="shared" si="31"/>
        <v>0</v>
      </c>
      <c r="BX21" s="317"/>
      <c r="BY21" s="141">
        <f t="shared" si="32"/>
        <v>0</v>
      </c>
      <c r="BZ21" s="317"/>
      <c r="CA21" s="141">
        <f t="shared" si="33"/>
        <v>0</v>
      </c>
      <c r="CB21" s="328"/>
      <c r="CC21" s="120">
        <f t="shared" si="34"/>
        <v>0</v>
      </c>
      <c r="CD21" s="120">
        <f t="shared" si="35"/>
        <v>0</v>
      </c>
      <c r="CE21" s="120">
        <f t="shared" si="36"/>
        <v>0</v>
      </c>
      <c r="CF21" s="120">
        <f t="shared" si="37"/>
        <v>0</v>
      </c>
      <c r="CG21" s="120">
        <f t="shared" si="38"/>
        <v>0</v>
      </c>
      <c r="CH21" s="120">
        <f t="shared" si="39"/>
        <v>0</v>
      </c>
      <c r="CI21" s="120">
        <f t="shared" si="40"/>
        <v>0</v>
      </c>
      <c r="CJ21" s="120">
        <f t="shared" si="41"/>
        <v>0</v>
      </c>
      <c r="CK21" s="329"/>
      <c r="CL21" s="308">
        <f t="shared" si="42"/>
        <v>0</v>
      </c>
      <c r="CM21" s="308">
        <f t="shared" si="43"/>
        <v>0</v>
      </c>
      <c r="CN21" s="329"/>
      <c r="CO21" s="120">
        <f t="shared" si="44"/>
        <v>0</v>
      </c>
      <c r="CP21" s="120">
        <f t="shared" si="45"/>
        <v>0</v>
      </c>
      <c r="CQ21" s="120">
        <f t="shared" si="46"/>
        <v>0</v>
      </c>
      <c r="CR21" s="120">
        <f t="shared" si="47"/>
        <v>0</v>
      </c>
      <c r="CS21" s="120">
        <f t="shared" si="48"/>
        <v>0</v>
      </c>
      <c r="CT21" s="120">
        <f t="shared" si="49"/>
        <v>0</v>
      </c>
      <c r="CU21" s="120">
        <f t="shared" si="50"/>
        <v>0</v>
      </c>
      <c r="CV21" s="120">
        <f t="shared" si="51"/>
        <v>0</v>
      </c>
      <c r="CW21" s="8"/>
    </row>
    <row r="22" spans="1:102" s="7" customFormat="1" ht="57" customHeight="1">
      <c r="A22" s="113" t="s">
        <v>7</v>
      </c>
      <c r="B22" s="8"/>
      <c r="C22" s="150" t="s">
        <v>220</v>
      </c>
      <c r="D22" s="114"/>
      <c r="E22" s="151" t="s">
        <v>227</v>
      </c>
      <c r="F22" s="115" t="s">
        <v>231</v>
      </c>
      <c r="G22" s="115">
        <v>2</v>
      </c>
      <c r="H22" s="151" t="s">
        <v>233</v>
      </c>
      <c r="I22" s="153">
        <v>110.00000000000001</v>
      </c>
      <c r="J22" s="268"/>
      <c r="K22" s="275"/>
      <c r="L22" s="278"/>
      <c r="M22" s="268"/>
      <c r="N22" s="275"/>
      <c r="O22" s="281"/>
      <c r="P22" s="281"/>
      <c r="Q22" s="284"/>
      <c r="R22" s="269"/>
      <c r="S22" s="269"/>
      <c r="T22" s="269"/>
      <c r="U22" s="269"/>
      <c r="V22" s="269"/>
      <c r="W22" s="269"/>
      <c r="X22" s="405"/>
      <c r="Y22" s="422"/>
      <c r="Z22" s="284"/>
      <c r="AA22" s="284"/>
      <c r="AB22" s="284"/>
      <c r="AC22" s="299">
        <f t="shared" si="52"/>
        <v>0</v>
      </c>
      <c r="AD22" s="259" t="str">
        <f t="shared" si="53"/>
        <v>No</v>
      </c>
      <c r="AE22" s="75" t="str">
        <f t="shared" si="3"/>
        <v>Yes</v>
      </c>
      <c r="AF22" s="5"/>
      <c r="AG22" s="74">
        <v>1</v>
      </c>
      <c r="AH22" s="75">
        <f t="shared" si="54"/>
        <v>0</v>
      </c>
      <c r="AJ22" s="187">
        <v>4.95</v>
      </c>
      <c r="AK22" s="112">
        <f t="shared" si="55"/>
        <v>0</v>
      </c>
      <c r="AL22" s="111">
        <f t="shared" si="4"/>
        <v>0</v>
      </c>
      <c r="AM22" s="111">
        <f t="shared" si="5"/>
        <v>0</v>
      </c>
      <c r="AN22" s="111">
        <f t="shared" si="6"/>
        <v>0</v>
      </c>
      <c r="AO22" s="111">
        <f t="shared" si="7"/>
        <v>0</v>
      </c>
      <c r="AP22" s="111">
        <f t="shared" si="8"/>
        <v>0</v>
      </c>
      <c r="AQ22" s="111">
        <f t="shared" si="9"/>
        <v>0</v>
      </c>
      <c r="AR22" s="111">
        <f t="shared" si="10"/>
        <v>0</v>
      </c>
      <c r="AS22" s="111">
        <f t="shared" si="11"/>
        <v>0</v>
      </c>
      <c r="AT22" s="111">
        <f t="shared" si="12"/>
        <v>0</v>
      </c>
      <c r="AU22" s="111">
        <f t="shared" si="13"/>
        <v>0</v>
      </c>
      <c r="AV22" s="111">
        <f t="shared" si="14"/>
        <v>0</v>
      </c>
      <c r="AW22" s="111">
        <f t="shared" si="15"/>
        <v>0</v>
      </c>
      <c r="AX22" s="111">
        <f t="shared" si="16"/>
        <v>0</v>
      </c>
      <c r="AY22" s="111">
        <f t="shared" si="17"/>
        <v>0</v>
      </c>
      <c r="AZ22" s="111">
        <f t="shared" si="18"/>
        <v>0</v>
      </c>
      <c r="BA22" s="111">
        <f t="shared" si="19"/>
        <v>0</v>
      </c>
      <c r="BB22" s="111">
        <f t="shared" si="20"/>
        <v>0</v>
      </c>
      <c r="BC22" s="111">
        <f t="shared" si="21"/>
        <v>0</v>
      </c>
      <c r="BD22" s="111">
        <f t="shared" si="22"/>
        <v>0</v>
      </c>
      <c r="BE22" s="187">
        <v>1</v>
      </c>
      <c r="BF22" s="325">
        <v>2</v>
      </c>
      <c r="BG22" s="141">
        <f t="shared" si="23"/>
        <v>0</v>
      </c>
      <c r="BH22" s="327">
        <v>4</v>
      </c>
      <c r="BI22" s="141">
        <f t="shared" si="24"/>
        <v>0</v>
      </c>
      <c r="BJ22" s="327"/>
      <c r="BK22" s="141">
        <f t="shared" si="25"/>
        <v>0</v>
      </c>
      <c r="BL22" s="317"/>
      <c r="BM22" s="141">
        <f t="shared" si="26"/>
        <v>0</v>
      </c>
      <c r="BN22" s="317"/>
      <c r="BO22" s="141">
        <f t="shared" si="27"/>
        <v>0</v>
      </c>
      <c r="BP22" s="317">
        <v>2</v>
      </c>
      <c r="BQ22" s="141">
        <f t="shared" si="28"/>
        <v>0</v>
      </c>
      <c r="BR22" s="317"/>
      <c r="BS22" s="141">
        <f t="shared" si="29"/>
        <v>0</v>
      </c>
      <c r="BT22" s="317"/>
      <c r="BU22" s="141">
        <f t="shared" si="30"/>
        <v>0</v>
      </c>
      <c r="BV22" s="317"/>
      <c r="BW22" s="141">
        <f t="shared" si="31"/>
        <v>0</v>
      </c>
      <c r="BX22" s="317"/>
      <c r="BY22" s="141">
        <f t="shared" si="32"/>
        <v>0</v>
      </c>
      <c r="BZ22" s="317"/>
      <c r="CA22" s="141">
        <f t="shared" si="33"/>
        <v>0</v>
      </c>
      <c r="CB22" s="328"/>
      <c r="CC22" s="120">
        <f t="shared" si="34"/>
        <v>0</v>
      </c>
      <c r="CD22" s="120">
        <f t="shared" si="35"/>
        <v>0</v>
      </c>
      <c r="CE22" s="120">
        <f t="shared" si="36"/>
        <v>0</v>
      </c>
      <c r="CF22" s="120">
        <f t="shared" si="37"/>
        <v>0</v>
      </c>
      <c r="CG22" s="120">
        <f t="shared" si="38"/>
        <v>0</v>
      </c>
      <c r="CH22" s="120">
        <f t="shared" si="39"/>
        <v>0</v>
      </c>
      <c r="CI22" s="120">
        <f t="shared" si="40"/>
        <v>0</v>
      </c>
      <c r="CJ22" s="120">
        <f t="shared" si="41"/>
        <v>0</v>
      </c>
      <c r="CK22" s="329"/>
      <c r="CL22" s="308">
        <f t="shared" si="42"/>
        <v>0</v>
      </c>
      <c r="CM22" s="308">
        <f t="shared" si="43"/>
        <v>0</v>
      </c>
      <c r="CN22" s="329"/>
      <c r="CO22" s="120">
        <f t="shared" si="44"/>
        <v>0</v>
      </c>
      <c r="CP22" s="120">
        <f t="shared" si="45"/>
        <v>0</v>
      </c>
      <c r="CQ22" s="120">
        <f t="shared" si="46"/>
        <v>0</v>
      </c>
      <c r="CR22" s="120">
        <f t="shared" si="47"/>
        <v>0</v>
      </c>
      <c r="CS22" s="120">
        <f t="shared" si="48"/>
        <v>0</v>
      </c>
      <c r="CT22" s="120">
        <f t="shared" si="49"/>
        <v>0</v>
      </c>
      <c r="CU22" s="120">
        <f t="shared" si="50"/>
        <v>0</v>
      </c>
      <c r="CV22" s="120">
        <f t="shared" si="51"/>
        <v>0</v>
      </c>
      <c r="CW22" s="8"/>
    </row>
    <row r="23" spans="1:102" s="5" customFormat="1" ht="57" customHeight="1">
      <c r="A23" s="113" t="s">
        <v>7</v>
      </c>
      <c r="B23" s="8"/>
      <c r="C23" s="202" t="s">
        <v>221</v>
      </c>
      <c r="D23" s="203"/>
      <c r="E23" s="96" t="s">
        <v>228</v>
      </c>
      <c r="F23" s="51" t="s">
        <v>232</v>
      </c>
      <c r="G23" s="51">
        <v>1</v>
      </c>
      <c r="H23" s="96" t="s">
        <v>233</v>
      </c>
      <c r="I23" s="152">
        <v>101.2</v>
      </c>
      <c r="J23" s="270"/>
      <c r="K23" s="276"/>
      <c r="L23" s="279"/>
      <c r="M23" s="270"/>
      <c r="N23" s="276"/>
      <c r="O23" s="282"/>
      <c r="P23" s="282"/>
      <c r="Q23" s="285"/>
      <c r="R23" s="271"/>
      <c r="S23" s="271"/>
      <c r="T23" s="271"/>
      <c r="U23" s="271"/>
      <c r="V23" s="271"/>
      <c r="W23" s="271"/>
      <c r="X23" s="138"/>
      <c r="Y23" s="423"/>
      <c r="Z23" s="285"/>
      <c r="AA23" s="285"/>
      <c r="AB23" s="285"/>
      <c r="AC23" s="258">
        <f t="shared" si="52"/>
        <v>0</v>
      </c>
      <c r="AD23" s="50" t="str">
        <f t="shared" si="53"/>
        <v>No</v>
      </c>
      <c r="AE23" s="204" t="str">
        <f t="shared" si="3"/>
        <v>Yes</v>
      </c>
      <c r="AG23" s="74">
        <v>1</v>
      </c>
      <c r="AH23" s="75">
        <f t="shared" si="54"/>
        <v>0</v>
      </c>
      <c r="AI23" s="7"/>
      <c r="AJ23" s="187">
        <v>4.1900000000000004</v>
      </c>
      <c r="AK23" s="112">
        <f t="shared" si="55"/>
        <v>0</v>
      </c>
      <c r="AL23" s="111">
        <f t="shared" si="4"/>
        <v>0</v>
      </c>
      <c r="AM23" s="111">
        <f t="shared" si="5"/>
        <v>0</v>
      </c>
      <c r="AN23" s="111">
        <f t="shared" si="6"/>
        <v>0</v>
      </c>
      <c r="AO23" s="111">
        <f t="shared" si="7"/>
        <v>0</v>
      </c>
      <c r="AP23" s="111">
        <f t="shared" si="8"/>
        <v>0</v>
      </c>
      <c r="AQ23" s="111">
        <f t="shared" si="9"/>
        <v>0</v>
      </c>
      <c r="AR23" s="111">
        <f t="shared" si="10"/>
        <v>0</v>
      </c>
      <c r="AS23" s="111">
        <f t="shared" si="11"/>
        <v>0</v>
      </c>
      <c r="AT23" s="111">
        <f t="shared" si="12"/>
        <v>0</v>
      </c>
      <c r="AU23" s="111">
        <f t="shared" si="13"/>
        <v>0</v>
      </c>
      <c r="AV23" s="111">
        <f t="shared" si="14"/>
        <v>0</v>
      </c>
      <c r="AW23" s="111">
        <f t="shared" si="15"/>
        <v>0</v>
      </c>
      <c r="AX23" s="111">
        <f t="shared" si="16"/>
        <v>0</v>
      </c>
      <c r="AY23" s="111">
        <f t="shared" si="17"/>
        <v>0</v>
      </c>
      <c r="AZ23" s="111">
        <f t="shared" si="18"/>
        <v>0</v>
      </c>
      <c r="BA23" s="111">
        <f t="shared" si="19"/>
        <v>0</v>
      </c>
      <c r="BB23" s="111">
        <f t="shared" si="20"/>
        <v>0</v>
      </c>
      <c r="BC23" s="111">
        <f t="shared" si="21"/>
        <v>0</v>
      </c>
      <c r="BD23" s="111">
        <f t="shared" si="22"/>
        <v>0</v>
      </c>
      <c r="BE23" s="187">
        <v>1</v>
      </c>
      <c r="BF23" s="431"/>
      <c r="BG23" s="141">
        <f t="shared" si="23"/>
        <v>0</v>
      </c>
      <c r="BH23" s="327">
        <v>2</v>
      </c>
      <c r="BI23" s="141">
        <f t="shared" si="24"/>
        <v>0</v>
      </c>
      <c r="BJ23" s="327">
        <v>1</v>
      </c>
      <c r="BK23" s="141">
        <f t="shared" si="25"/>
        <v>0</v>
      </c>
      <c r="BL23" s="317"/>
      <c r="BM23" s="141">
        <f t="shared" si="26"/>
        <v>0</v>
      </c>
      <c r="BN23" s="317"/>
      <c r="BO23" s="141">
        <f t="shared" si="27"/>
        <v>0</v>
      </c>
      <c r="BP23" s="317"/>
      <c r="BQ23" s="141">
        <f t="shared" si="28"/>
        <v>0</v>
      </c>
      <c r="BR23" s="317"/>
      <c r="BS23" s="141">
        <f t="shared" si="29"/>
        <v>0</v>
      </c>
      <c r="BT23" s="317">
        <v>1</v>
      </c>
      <c r="BU23" s="141">
        <f t="shared" si="30"/>
        <v>0</v>
      </c>
      <c r="BV23" s="317"/>
      <c r="BW23" s="141">
        <f t="shared" si="31"/>
        <v>0</v>
      </c>
      <c r="BX23" s="317"/>
      <c r="BY23" s="141">
        <f t="shared" si="32"/>
        <v>0</v>
      </c>
      <c r="BZ23" s="317"/>
      <c r="CA23" s="141">
        <f t="shared" si="33"/>
        <v>0</v>
      </c>
      <c r="CB23" s="328"/>
      <c r="CC23" s="120">
        <f t="shared" si="34"/>
        <v>0</v>
      </c>
      <c r="CD23" s="120">
        <f t="shared" si="35"/>
        <v>0</v>
      </c>
      <c r="CE23" s="120">
        <f t="shared" si="36"/>
        <v>0</v>
      </c>
      <c r="CF23" s="120">
        <f t="shared" si="37"/>
        <v>0</v>
      </c>
      <c r="CG23" s="120">
        <f t="shared" si="38"/>
        <v>0</v>
      </c>
      <c r="CH23" s="120">
        <f t="shared" si="39"/>
        <v>0</v>
      </c>
      <c r="CI23" s="120">
        <f t="shared" si="40"/>
        <v>0</v>
      </c>
      <c r="CJ23" s="120">
        <f t="shared" si="41"/>
        <v>0</v>
      </c>
      <c r="CK23" s="329"/>
      <c r="CL23" s="308">
        <f t="shared" si="42"/>
        <v>0</v>
      </c>
      <c r="CM23" s="308">
        <f t="shared" si="43"/>
        <v>0</v>
      </c>
      <c r="CN23" s="329"/>
      <c r="CO23" s="120">
        <f t="shared" si="44"/>
        <v>0</v>
      </c>
      <c r="CP23" s="120">
        <f t="shared" si="45"/>
        <v>0</v>
      </c>
      <c r="CQ23" s="120">
        <f t="shared" si="46"/>
        <v>0</v>
      </c>
      <c r="CR23" s="120">
        <f t="shared" si="47"/>
        <v>0</v>
      </c>
      <c r="CS23" s="120">
        <f t="shared" si="48"/>
        <v>0</v>
      </c>
      <c r="CT23" s="120">
        <f t="shared" si="49"/>
        <v>0</v>
      </c>
      <c r="CU23" s="120">
        <f t="shared" si="50"/>
        <v>0</v>
      </c>
      <c r="CV23" s="120">
        <f t="shared" si="51"/>
        <v>0</v>
      </c>
      <c r="CW23" s="8"/>
    </row>
    <row r="24" spans="1:102" s="5" customFormat="1" ht="57" customHeight="1">
      <c r="A24" s="116" t="s">
        <v>7</v>
      </c>
      <c r="B24" s="24"/>
      <c r="C24" s="247" t="s">
        <v>222</v>
      </c>
      <c r="D24" s="394"/>
      <c r="E24" s="395" t="s">
        <v>225</v>
      </c>
      <c r="F24" s="396" t="s">
        <v>232</v>
      </c>
      <c r="G24" s="396">
        <v>1</v>
      </c>
      <c r="H24" s="395" t="s">
        <v>233</v>
      </c>
      <c r="I24" s="397">
        <v>110.00000000000001</v>
      </c>
      <c r="J24" s="398"/>
      <c r="K24" s="399"/>
      <c r="L24" s="400"/>
      <c r="M24" s="398"/>
      <c r="N24" s="399"/>
      <c r="O24" s="401"/>
      <c r="P24" s="401"/>
      <c r="Q24" s="290"/>
      <c r="R24" s="402"/>
      <c r="S24" s="402"/>
      <c r="T24" s="402"/>
      <c r="U24" s="402"/>
      <c r="V24" s="402"/>
      <c r="W24" s="402"/>
      <c r="X24" s="406"/>
      <c r="Y24" s="425"/>
      <c r="Z24" s="290"/>
      <c r="AA24" s="290"/>
      <c r="AB24" s="290"/>
      <c r="AC24" s="403">
        <f t="shared" si="52"/>
        <v>0</v>
      </c>
      <c r="AD24" s="249" t="str">
        <f t="shared" si="53"/>
        <v>No</v>
      </c>
      <c r="AE24" s="77" t="str">
        <f t="shared" si="3"/>
        <v>Yes</v>
      </c>
      <c r="AG24" s="74">
        <v>1</v>
      </c>
      <c r="AH24" s="75">
        <f t="shared" si="54"/>
        <v>0</v>
      </c>
      <c r="AI24" s="7"/>
      <c r="AJ24" s="187">
        <v>5.0999999999999996</v>
      </c>
      <c r="AK24" s="112">
        <f t="shared" si="55"/>
        <v>0</v>
      </c>
      <c r="AL24" s="111">
        <f t="shared" si="4"/>
        <v>0</v>
      </c>
      <c r="AM24" s="111">
        <f t="shared" si="5"/>
        <v>0</v>
      </c>
      <c r="AN24" s="111">
        <f t="shared" si="6"/>
        <v>0</v>
      </c>
      <c r="AO24" s="111">
        <f t="shared" si="7"/>
        <v>0</v>
      </c>
      <c r="AP24" s="111">
        <f t="shared" si="8"/>
        <v>0</v>
      </c>
      <c r="AQ24" s="111">
        <f t="shared" si="9"/>
        <v>0</v>
      </c>
      <c r="AR24" s="111">
        <f t="shared" si="10"/>
        <v>0</v>
      </c>
      <c r="AS24" s="111">
        <f t="shared" si="11"/>
        <v>0</v>
      </c>
      <c r="AT24" s="111">
        <f t="shared" si="12"/>
        <v>0</v>
      </c>
      <c r="AU24" s="111">
        <f t="shared" si="13"/>
        <v>0</v>
      </c>
      <c r="AV24" s="111">
        <f t="shared" si="14"/>
        <v>0</v>
      </c>
      <c r="AW24" s="111">
        <f t="shared" si="15"/>
        <v>0</v>
      </c>
      <c r="AX24" s="111">
        <f t="shared" si="16"/>
        <v>0</v>
      </c>
      <c r="AY24" s="111">
        <f t="shared" si="17"/>
        <v>0</v>
      </c>
      <c r="AZ24" s="111">
        <f t="shared" si="18"/>
        <v>0</v>
      </c>
      <c r="BA24" s="111">
        <f t="shared" si="19"/>
        <v>0</v>
      </c>
      <c r="BB24" s="111">
        <f t="shared" si="20"/>
        <v>0</v>
      </c>
      <c r="BC24" s="111">
        <f t="shared" si="21"/>
        <v>0</v>
      </c>
      <c r="BD24" s="111">
        <f t="shared" si="22"/>
        <v>0</v>
      </c>
      <c r="BE24" s="187">
        <v>1</v>
      </c>
      <c r="BF24" s="431"/>
      <c r="BG24" s="141">
        <f t="shared" si="23"/>
        <v>0</v>
      </c>
      <c r="BH24" s="327">
        <v>4</v>
      </c>
      <c r="BI24" s="141">
        <f t="shared" si="24"/>
        <v>0</v>
      </c>
      <c r="BJ24" s="327"/>
      <c r="BK24" s="141">
        <f t="shared" si="25"/>
        <v>0</v>
      </c>
      <c r="BL24" s="317"/>
      <c r="BM24" s="141">
        <f t="shared" si="26"/>
        <v>0</v>
      </c>
      <c r="BN24" s="317"/>
      <c r="BO24" s="141">
        <f t="shared" si="27"/>
        <v>0</v>
      </c>
      <c r="BP24" s="317">
        <v>1</v>
      </c>
      <c r="BQ24" s="141">
        <f t="shared" si="28"/>
        <v>0</v>
      </c>
      <c r="BR24" s="317"/>
      <c r="BS24" s="141">
        <f t="shared" si="29"/>
        <v>0</v>
      </c>
      <c r="BT24" s="317"/>
      <c r="BU24" s="141">
        <f t="shared" si="30"/>
        <v>0</v>
      </c>
      <c r="BV24" s="317"/>
      <c r="BW24" s="141">
        <f t="shared" si="31"/>
        <v>0</v>
      </c>
      <c r="BX24" s="317"/>
      <c r="BY24" s="141">
        <f t="shared" si="32"/>
        <v>0</v>
      </c>
      <c r="BZ24" s="317"/>
      <c r="CA24" s="141">
        <f t="shared" si="33"/>
        <v>0</v>
      </c>
      <c r="CB24" s="328"/>
      <c r="CC24" s="120">
        <f t="shared" si="34"/>
        <v>0</v>
      </c>
      <c r="CD24" s="120">
        <f t="shared" si="35"/>
        <v>0</v>
      </c>
      <c r="CE24" s="120">
        <f t="shared" si="36"/>
        <v>0</v>
      </c>
      <c r="CF24" s="120">
        <f t="shared" si="37"/>
        <v>0</v>
      </c>
      <c r="CG24" s="120">
        <f t="shared" si="38"/>
        <v>0</v>
      </c>
      <c r="CH24" s="120">
        <f t="shared" si="39"/>
        <v>0</v>
      </c>
      <c r="CI24" s="120">
        <f t="shared" si="40"/>
        <v>0</v>
      </c>
      <c r="CJ24" s="120">
        <f t="shared" si="41"/>
        <v>0</v>
      </c>
      <c r="CK24" s="329"/>
      <c r="CL24" s="308">
        <f t="shared" si="42"/>
        <v>0</v>
      </c>
      <c r="CM24" s="308">
        <f t="shared" si="43"/>
        <v>0</v>
      </c>
      <c r="CN24" s="329"/>
      <c r="CO24" s="120">
        <f t="shared" si="44"/>
        <v>0</v>
      </c>
      <c r="CP24" s="120">
        <f t="shared" si="45"/>
        <v>0</v>
      </c>
      <c r="CQ24" s="120">
        <f t="shared" si="46"/>
        <v>0</v>
      </c>
      <c r="CR24" s="120">
        <f t="shared" si="47"/>
        <v>0</v>
      </c>
      <c r="CS24" s="120">
        <f t="shared" si="48"/>
        <v>0</v>
      </c>
      <c r="CT24" s="120">
        <f t="shared" si="49"/>
        <v>0</v>
      </c>
      <c r="CU24" s="120">
        <f t="shared" si="50"/>
        <v>0</v>
      </c>
      <c r="CV24" s="120">
        <f t="shared" si="51"/>
        <v>0</v>
      </c>
      <c r="CW24" s="8"/>
    </row>
    <row r="25" spans="1:102" s="5" customFormat="1" ht="57" customHeight="1">
      <c r="A25" s="113"/>
      <c r="B25" s="8"/>
      <c r="C25" s="202" t="s">
        <v>127</v>
      </c>
      <c r="D25" s="203"/>
      <c r="E25" s="337" t="s">
        <v>53</v>
      </c>
      <c r="F25" s="86" t="s">
        <v>50</v>
      </c>
      <c r="G25" s="86">
        <v>10</v>
      </c>
      <c r="H25" s="337" t="s">
        <v>233</v>
      </c>
      <c r="I25" s="359">
        <v>107.40311999999999</v>
      </c>
      <c r="J25" s="360"/>
      <c r="K25" s="361"/>
      <c r="L25" s="362"/>
      <c r="M25" s="360"/>
      <c r="N25" s="361"/>
      <c r="O25" s="456"/>
      <c r="P25" s="456"/>
      <c r="Q25" s="363"/>
      <c r="R25" s="364"/>
      <c r="S25" s="364"/>
      <c r="T25" s="364"/>
      <c r="U25" s="364"/>
      <c r="V25" s="364"/>
      <c r="W25" s="364"/>
      <c r="X25" s="457"/>
      <c r="Y25" s="458"/>
      <c r="Z25" s="363"/>
      <c r="AA25" s="363"/>
      <c r="AB25" s="363"/>
      <c r="AC25" s="365">
        <f t="shared" si="52"/>
        <v>0</v>
      </c>
      <c r="AD25" s="8" t="str">
        <f t="shared" si="53"/>
        <v>No</v>
      </c>
      <c r="AE25" s="204" t="str">
        <f>IF(A25="New","Yes","No")</f>
        <v>No</v>
      </c>
      <c r="AG25" s="74">
        <v>1</v>
      </c>
      <c r="AH25" s="75">
        <f t="shared" si="54"/>
        <v>0</v>
      </c>
      <c r="AI25" s="7"/>
      <c r="AJ25" s="187">
        <v>2.2999999999999998</v>
      </c>
      <c r="AK25" s="112">
        <f t="shared" si="55"/>
        <v>0</v>
      </c>
      <c r="AL25" s="111">
        <f t="shared" si="4"/>
        <v>0</v>
      </c>
      <c r="AM25" s="111">
        <f t="shared" si="5"/>
        <v>0</v>
      </c>
      <c r="AN25" s="111">
        <f t="shared" si="6"/>
        <v>0</v>
      </c>
      <c r="AO25" s="111">
        <f t="shared" si="7"/>
        <v>0</v>
      </c>
      <c r="AP25" s="111">
        <f t="shared" si="8"/>
        <v>0</v>
      </c>
      <c r="AQ25" s="111">
        <f t="shared" si="9"/>
        <v>0</v>
      </c>
      <c r="AR25" s="111">
        <f t="shared" si="10"/>
        <v>0</v>
      </c>
      <c r="AS25" s="111">
        <f t="shared" si="11"/>
        <v>0</v>
      </c>
      <c r="AT25" s="111">
        <f t="shared" si="12"/>
        <v>0</v>
      </c>
      <c r="AU25" s="111">
        <f t="shared" si="13"/>
        <v>0</v>
      </c>
      <c r="AV25" s="111">
        <f t="shared" si="14"/>
        <v>0</v>
      </c>
      <c r="AW25" s="111">
        <f t="shared" si="15"/>
        <v>0</v>
      </c>
      <c r="AX25" s="111">
        <f t="shared" si="16"/>
        <v>0</v>
      </c>
      <c r="AY25" s="111">
        <f t="shared" si="17"/>
        <v>0</v>
      </c>
      <c r="AZ25" s="111">
        <f t="shared" si="18"/>
        <v>0</v>
      </c>
      <c r="BA25" s="111">
        <f t="shared" si="19"/>
        <v>0</v>
      </c>
      <c r="BB25" s="111">
        <f t="shared" si="20"/>
        <v>0</v>
      </c>
      <c r="BC25" s="111">
        <f t="shared" si="21"/>
        <v>0</v>
      </c>
      <c r="BD25" s="111">
        <f t="shared" si="22"/>
        <v>0</v>
      </c>
      <c r="BE25" s="187">
        <v>1</v>
      </c>
      <c r="BF25" s="327">
        <v>21</v>
      </c>
      <c r="BG25" s="141">
        <f t="shared" si="23"/>
        <v>0</v>
      </c>
      <c r="BH25" s="327"/>
      <c r="BI25" s="141">
        <f t="shared" si="24"/>
        <v>0</v>
      </c>
      <c r="BJ25" s="327"/>
      <c r="BK25" s="141">
        <f t="shared" si="25"/>
        <v>0</v>
      </c>
      <c r="BL25" s="317">
        <v>5</v>
      </c>
      <c r="BM25" s="141">
        <f t="shared" ref="BM25:BM41" si="56">SUM($J25:$X25)*BL25</f>
        <v>0</v>
      </c>
      <c r="BN25" s="317">
        <v>5</v>
      </c>
      <c r="BO25" s="141">
        <f t="shared" si="27"/>
        <v>0</v>
      </c>
      <c r="BP25" s="317"/>
      <c r="BQ25" s="141">
        <f t="shared" si="28"/>
        <v>0</v>
      </c>
      <c r="BR25" s="317"/>
      <c r="BS25" s="141">
        <f t="shared" si="29"/>
        <v>0</v>
      </c>
      <c r="BT25" s="317"/>
      <c r="BU25" s="141">
        <f t="shared" si="30"/>
        <v>0</v>
      </c>
      <c r="BV25" s="317"/>
      <c r="BW25" s="141">
        <f t="shared" si="31"/>
        <v>0</v>
      </c>
      <c r="BX25" s="317"/>
      <c r="BY25" s="141">
        <f t="shared" si="32"/>
        <v>0</v>
      </c>
      <c r="BZ25" s="317"/>
      <c r="CA25" s="141">
        <f t="shared" si="33"/>
        <v>0</v>
      </c>
      <c r="CB25" s="328"/>
      <c r="CC25" s="120">
        <f t="shared" si="34"/>
        <v>0</v>
      </c>
      <c r="CD25" s="120">
        <f t="shared" si="35"/>
        <v>0</v>
      </c>
      <c r="CE25" s="120">
        <f t="shared" si="36"/>
        <v>0</v>
      </c>
      <c r="CF25" s="120">
        <f t="shared" si="37"/>
        <v>0</v>
      </c>
      <c r="CG25" s="120">
        <f t="shared" si="38"/>
        <v>0</v>
      </c>
      <c r="CH25" s="120">
        <f t="shared" si="39"/>
        <v>0</v>
      </c>
      <c r="CI25" s="120">
        <f t="shared" si="40"/>
        <v>0</v>
      </c>
      <c r="CJ25" s="120">
        <f t="shared" si="41"/>
        <v>0</v>
      </c>
      <c r="CK25" s="329"/>
      <c r="CL25" s="308">
        <f t="shared" si="42"/>
        <v>0</v>
      </c>
      <c r="CM25" s="308">
        <f t="shared" si="43"/>
        <v>0</v>
      </c>
      <c r="CN25" s="329"/>
      <c r="CO25" s="120">
        <f t="shared" si="44"/>
        <v>0</v>
      </c>
      <c r="CP25" s="120">
        <f t="shared" si="45"/>
        <v>0</v>
      </c>
      <c r="CQ25" s="120">
        <f t="shared" si="46"/>
        <v>0</v>
      </c>
      <c r="CR25" s="120">
        <f t="shared" si="47"/>
        <v>0</v>
      </c>
      <c r="CS25" s="120">
        <f t="shared" si="48"/>
        <v>0</v>
      </c>
      <c r="CT25" s="120">
        <f t="shared" si="49"/>
        <v>0</v>
      </c>
      <c r="CU25" s="120">
        <f t="shared" si="50"/>
        <v>0</v>
      </c>
      <c r="CV25" s="120">
        <f t="shared" si="51"/>
        <v>0</v>
      </c>
      <c r="CW25" s="8"/>
      <c r="CX25" s="196"/>
    </row>
    <row r="26" spans="1:102" s="7" customFormat="1" ht="57" customHeight="1">
      <c r="A26" s="113"/>
      <c r="B26" s="8"/>
      <c r="C26" s="150" t="s">
        <v>128</v>
      </c>
      <c r="D26" s="114"/>
      <c r="E26" s="151" t="s">
        <v>53</v>
      </c>
      <c r="F26" s="115" t="s">
        <v>21</v>
      </c>
      <c r="G26" s="115">
        <v>6</v>
      </c>
      <c r="H26" s="151" t="s">
        <v>233</v>
      </c>
      <c r="I26" s="153">
        <v>123.1930656</v>
      </c>
      <c r="J26" s="268"/>
      <c r="K26" s="275"/>
      <c r="L26" s="278"/>
      <c r="M26" s="268"/>
      <c r="N26" s="275"/>
      <c r="O26" s="281"/>
      <c r="P26" s="281"/>
      <c r="Q26" s="284"/>
      <c r="R26" s="269"/>
      <c r="S26" s="269"/>
      <c r="T26" s="269"/>
      <c r="U26" s="269"/>
      <c r="V26" s="269"/>
      <c r="W26" s="269"/>
      <c r="X26" s="405"/>
      <c r="Y26" s="422"/>
      <c r="Z26" s="284"/>
      <c r="AA26" s="284"/>
      <c r="AB26" s="284"/>
      <c r="AC26" s="299">
        <f t="shared" si="52"/>
        <v>0</v>
      </c>
      <c r="AD26" s="259" t="str">
        <f t="shared" si="53"/>
        <v>No</v>
      </c>
      <c r="AE26" s="75" t="str">
        <f t="shared" ref="AE26:AE41" si="57">IF(A26="New","Yes","No")</f>
        <v>No</v>
      </c>
      <c r="AF26" s="5"/>
      <c r="AG26" s="74">
        <v>1</v>
      </c>
      <c r="AH26" s="75">
        <f t="shared" si="54"/>
        <v>0</v>
      </c>
      <c r="AJ26" s="187">
        <v>4.3</v>
      </c>
      <c r="AK26" s="112">
        <f t="shared" si="55"/>
        <v>0</v>
      </c>
      <c r="AL26" s="111">
        <f t="shared" si="4"/>
        <v>0</v>
      </c>
      <c r="AM26" s="111">
        <f t="shared" si="5"/>
        <v>0</v>
      </c>
      <c r="AN26" s="111">
        <f t="shared" si="6"/>
        <v>0</v>
      </c>
      <c r="AO26" s="111">
        <f t="shared" si="7"/>
        <v>0</v>
      </c>
      <c r="AP26" s="111">
        <f t="shared" si="8"/>
        <v>0</v>
      </c>
      <c r="AQ26" s="111">
        <f t="shared" si="9"/>
        <v>0</v>
      </c>
      <c r="AR26" s="111">
        <f t="shared" si="10"/>
        <v>0</v>
      </c>
      <c r="AS26" s="111">
        <f t="shared" si="11"/>
        <v>0</v>
      </c>
      <c r="AT26" s="111">
        <f t="shared" si="12"/>
        <v>0</v>
      </c>
      <c r="AU26" s="111">
        <f t="shared" si="13"/>
        <v>0</v>
      </c>
      <c r="AV26" s="111">
        <f t="shared" si="14"/>
        <v>0</v>
      </c>
      <c r="AW26" s="111">
        <f t="shared" si="15"/>
        <v>0</v>
      </c>
      <c r="AX26" s="111">
        <f t="shared" si="16"/>
        <v>0</v>
      </c>
      <c r="AY26" s="111">
        <f t="shared" si="17"/>
        <v>0</v>
      </c>
      <c r="AZ26" s="111">
        <f t="shared" si="18"/>
        <v>0</v>
      </c>
      <c r="BA26" s="111">
        <f t="shared" si="19"/>
        <v>0</v>
      </c>
      <c r="BB26" s="111">
        <f t="shared" si="20"/>
        <v>0</v>
      </c>
      <c r="BC26" s="111">
        <f t="shared" si="21"/>
        <v>0</v>
      </c>
      <c r="BD26" s="111">
        <f t="shared" si="22"/>
        <v>0</v>
      </c>
      <c r="BE26" s="187">
        <v>1</v>
      </c>
      <c r="BF26" s="327">
        <v>24</v>
      </c>
      <c r="BG26" s="141">
        <f t="shared" si="23"/>
        <v>0</v>
      </c>
      <c r="BH26" s="327"/>
      <c r="BI26" s="141">
        <f t="shared" si="24"/>
        <v>0</v>
      </c>
      <c r="BJ26" s="327"/>
      <c r="BK26" s="141">
        <f t="shared" si="25"/>
        <v>0</v>
      </c>
      <c r="BL26" s="317">
        <v>5</v>
      </c>
      <c r="BM26" s="141">
        <f t="shared" si="56"/>
        <v>0</v>
      </c>
      <c r="BN26" s="317">
        <v>3</v>
      </c>
      <c r="BO26" s="141">
        <f t="shared" si="27"/>
        <v>0</v>
      </c>
      <c r="BP26" s="317"/>
      <c r="BQ26" s="141">
        <f t="shared" si="28"/>
        <v>0</v>
      </c>
      <c r="BR26" s="317"/>
      <c r="BS26" s="141">
        <f t="shared" si="29"/>
        <v>0</v>
      </c>
      <c r="BT26" s="317"/>
      <c r="BU26" s="141">
        <f t="shared" si="30"/>
        <v>0</v>
      </c>
      <c r="BV26" s="317"/>
      <c r="BW26" s="141">
        <f t="shared" si="31"/>
        <v>0</v>
      </c>
      <c r="BX26" s="317"/>
      <c r="BY26" s="141">
        <f t="shared" si="32"/>
        <v>0</v>
      </c>
      <c r="BZ26" s="317"/>
      <c r="CA26" s="141">
        <f t="shared" si="33"/>
        <v>0</v>
      </c>
      <c r="CB26" s="328"/>
      <c r="CC26" s="120">
        <f t="shared" si="34"/>
        <v>0</v>
      </c>
      <c r="CD26" s="120">
        <f t="shared" si="35"/>
        <v>0</v>
      </c>
      <c r="CE26" s="120">
        <f t="shared" si="36"/>
        <v>0</v>
      </c>
      <c r="CF26" s="120">
        <f t="shared" si="37"/>
        <v>0</v>
      </c>
      <c r="CG26" s="120">
        <f t="shared" si="38"/>
        <v>0</v>
      </c>
      <c r="CH26" s="120">
        <f t="shared" si="39"/>
        <v>0</v>
      </c>
      <c r="CI26" s="120">
        <f t="shared" si="40"/>
        <v>0</v>
      </c>
      <c r="CJ26" s="120">
        <f t="shared" si="41"/>
        <v>0</v>
      </c>
      <c r="CK26" s="329"/>
      <c r="CL26" s="308">
        <f t="shared" si="42"/>
        <v>0</v>
      </c>
      <c r="CM26" s="308">
        <f t="shared" si="43"/>
        <v>0</v>
      </c>
      <c r="CN26" s="329"/>
      <c r="CO26" s="120">
        <f t="shared" si="44"/>
        <v>0</v>
      </c>
      <c r="CP26" s="120">
        <f t="shared" si="45"/>
        <v>0</v>
      </c>
      <c r="CQ26" s="120">
        <f t="shared" si="46"/>
        <v>0</v>
      </c>
      <c r="CR26" s="120">
        <f t="shared" si="47"/>
        <v>0</v>
      </c>
      <c r="CS26" s="120">
        <f t="shared" si="48"/>
        <v>0</v>
      </c>
      <c r="CT26" s="120">
        <f t="shared" si="49"/>
        <v>0</v>
      </c>
      <c r="CU26" s="120">
        <f t="shared" si="50"/>
        <v>0</v>
      </c>
      <c r="CV26" s="120">
        <f t="shared" si="51"/>
        <v>0</v>
      </c>
      <c r="CW26" s="8"/>
      <c r="CX26" s="196"/>
    </row>
    <row r="27" spans="1:102" s="7" customFormat="1" ht="57" customHeight="1">
      <c r="A27" s="113"/>
      <c r="B27" s="8"/>
      <c r="C27" s="91" t="s">
        <v>129</v>
      </c>
      <c r="D27" s="188"/>
      <c r="E27" s="96" t="s">
        <v>53</v>
      </c>
      <c r="F27" s="51" t="s">
        <v>21</v>
      </c>
      <c r="G27" s="51">
        <v>8</v>
      </c>
      <c r="H27" s="96" t="s">
        <v>233</v>
      </c>
      <c r="I27" s="152">
        <v>137.25106559999998</v>
      </c>
      <c r="J27" s="270"/>
      <c r="K27" s="276"/>
      <c r="L27" s="279"/>
      <c r="M27" s="270"/>
      <c r="N27" s="276"/>
      <c r="O27" s="282"/>
      <c r="P27" s="282"/>
      <c r="Q27" s="285"/>
      <c r="R27" s="271"/>
      <c r="S27" s="271"/>
      <c r="T27" s="271"/>
      <c r="U27" s="271"/>
      <c r="V27" s="271"/>
      <c r="W27" s="271"/>
      <c r="X27" s="138"/>
      <c r="Y27" s="423"/>
      <c r="Z27" s="285"/>
      <c r="AA27" s="285"/>
      <c r="AB27" s="285"/>
      <c r="AC27" s="258">
        <f t="shared" si="52"/>
        <v>0</v>
      </c>
      <c r="AD27" s="50" t="str">
        <f t="shared" si="53"/>
        <v>No</v>
      </c>
      <c r="AE27" s="189" t="str">
        <f t="shared" si="57"/>
        <v>No</v>
      </c>
      <c r="AF27" s="5"/>
      <c r="AG27" s="74">
        <v>1</v>
      </c>
      <c r="AH27" s="75">
        <f t="shared" si="54"/>
        <v>0</v>
      </c>
      <c r="AJ27" s="187">
        <v>5.8</v>
      </c>
      <c r="AK27" s="112">
        <f t="shared" si="55"/>
        <v>0</v>
      </c>
      <c r="AL27" s="111">
        <f t="shared" si="4"/>
        <v>0</v>
      </c>
      <c r="AM27" s="111">
        <f t="shared" si="5"/>
        <v>0</v>
      </c>
      <c r="AN27" s="111">
        <f t="shared" si="6"/>
        <v>0</v>
      </c>
      <c r="AO27" s="111">
        <f t="shared" si="7"/>
        <v>0</v>
      </c>
      <c r="AP27" s="111">
        <f t="shared" si="8"/>
        <v>0</v>
      </c>
      <c r="AQ27" s="111">
        <f t="shared" si="9"/>
        <v>0</v>
      </c>
      <c r="AR27" s="111">
        <f t="shared" si="10"/>
        <v>0</v>
      </c>
      <c r="AS27" s="111">
        <f t="shared" si="11"/>
        <v>0</v>
      </c>
      <c r="AT27" s="111">
        <f t="shared" si="12"/>
        <v>0</v>
      </c>
      <c r="AU27" s="111">
        <f t="shared" si="13"/>
        <v>0</v>
      </c>
      <c r="AV27" s="111">
        <f t="shared" si="14"/>
        <v>0</v>
      </c>
      <c r="AW27" s="111">
        <f t="shared" si="15"/>
        <v>0</v>
      </c>
      <c r="AX27" s="111">
        <f t="shared" si="16"/>
        <v>0</v>
      </c>
      <c r="AY27" s="111">
        <f t="shared" si="17"/>
        <v>0</v>
      </c>
      <c r="AZ27" s="111">
        <f t="shared" si="18"/>
        <v>0</v>
      </c>
      <c r="BA27" s="111">
        <f t="shared" si="19"/>
        <v>0</v>
      </c>
      <c r="BB27" s="111">
        <f t="shared" si="20"/>
        <v>0</v>
      </c>
      <c r="BC27" s="111">
        <f t="shared" si="21"/>
        <v>0</v>
      </c>
      <c r="BD27" s="111">
        <f t="shared" si="22"/>
        <v>0</v>
      </c>
      <c r="BE27" s="187">
        <v>1</v>
      </c>
      <c r="BF27" s="327">
        <v>24</v>
      </c>
      <c r="BG27" s="141">
        <f t="shared" si="23"/>
        <v>0</v>
      </c>
      <c r="BH27" s="327"/>
      <c r="BI27" s="141">
        <f t="shared" si="24"/>
        <v>0</v>
      </c>
      <c r="BJ27" s="327"/>
      <c r="BK27" s="141">
        <f t="shared" si="25"/>
        <v>0</v>
      </c>
      <c r="BL27" s="317">
        <v>4</v>
      </c>
      <c r="BM27" s="141">
        <f t="shared" si="56"/>
        <v>0</v>
      </c>
      <c r="BN27" s="317">
        <v>3</v>
      </c>
      <c r="BO27" s="141">
        <f t="shared" si="27"/>
        <v>0</v>
      </c>
      <c r="BP27" s="317"/>
      <c r="BQ27" s="141">
        <f t="shared" si="28"/>
        <v>0</v>
      </c>
      <c r="BR27" s="317"/>
      <c r="BS27" s="141">
        <f t="shared" si="29"/>
        <v>0</v>
      </c>
      <c r="BT27" s="317"/>
      <c r="BU27" s="141">
        <f t="shared" si="30"/>
        <v>0</v>
      </c>
      <c r="BV27" s="317"/>
      <c r="BW27" s="141">
        <f t="shared" si="31"/>
        <v>0</v>
      </c>
      <c r="BX27" s="317"/>
      <c r="BY27" s="141">
        <f t="shared" si="32"/>
        <v>0</v>
      </c>
      <c r="BZ27" s="317"/>
      <c r="CA27" s="141">
        <f t="shared" si="33"/>
        <v>0</v>
      </c>
      <c r="CB27" s="328"/>
      <c r="CC27" s="120">
        <f t="shared" si="34"/>
        <v>0</v>
      </c>
      <c r="CD27" s="120">
        <f t="shared" si="35"/>
        <v>0</v>
      </c>
      <c r="CE27" s="120">
        <f t="shared" si="36"/>
        <v>0</v>
      </c>
      <c r="CF27" s="120">
        <f t="shared" si="37"/>
        <v>0</v>
      </c>
      <c r="CG27" s="120">
        <f t="shared" si="38"/>
        <v>0</v>
      </c>
      <c r="CH27" s="120">
        <f t="shared" si="39"/>
        <v>0</v>
      </c>
      <c r="CI27" s="120">
        <f t="shared" si="40"/>
        <v>0</v>
      </c>
      <c r="CJ27" s="120">
        <f t="shared" si="41"/>
        <v>0</v>
      </c>
      <c r="CK27" s="329"/>
      <c r="CL27" s="308">
        <f t="shared" si="42"/>
        <v>0</v>
      </c>
      <c r="CM27" s="308">
        <f t="shared" si="43"/>
        <v>0</v>
      </c>
      <c r="CN27" s="329"/>
      <c r="CO27" s="120">
        <f t="shared" si="44"/>
        <v>0</v>
      </c>
      <c r="CP27" s="120">
        <f t="shared" si="45"/>
        <v>0</v>
      </c>
      <c r="CQ27" s="120">
        <f t="shared" si="46"/>
        <v>0</v>
      </c>
      <c r="CR27" s="120">
        <f t="shared" si="47"/>
        <v>0</v>
      </c>
      <c r="CS27" s="120">
        <f t="shared" si="48"/>
        <v>0</v>
      </c>
      <c r="CT27" s="120">
        <f t="shared" si="49"/>
        <v>0</v>
      </c>
      <c r="CU27" s="120">
        <f t="shared" si="50"/>
        <v>0</v>
      </c>
      <c r="CV27" s="120">
        <f t="shared" si="51"/>
        <v>0</v>
      </c>
      <c r="CW27" s="8"/>
      <c r="CX27" s="196"/>
    </row>
    <row r="28" spans="1:102" s="5" customFormat="1" ht="57" customHeight="1">
      <c r="A28" s="113"/>
      <c r="B28" s="8"/>
      <c r="C28" s="150" t="s">
        <v>130</v>
      </c>
      <c r="D28" s="114"/>
      <c r="E28" s="151" t="s">
        <v>53</v>
      </c>
      <c r="F28" s="115" t="s">
        <v>21</v>
      </c>
      <c r="G28" s="115">
        <v>6</v>
      </c>
      <c r="H28" s="151" t="s">
        <v>233</v>
      </c>
      <c r="I28" s="153">
        <v>148.96606559999998</v>
      </c>
      <c r="J28" s="268"/>
      <c r="K28" s="275"/>
      <c r="L28" s="278"/>
      <c r="M28" s="268"/>
      <c r="N28" s="275"/>
      <c r="O28" s="281"/>
      <c r="P28" s="281"/>
      <c r="Q28" s="284"/>
      <c r="R28" s="269"/>
      <c r="S28" s="269"/>
      <c r="T28" s="269"/>
      <c r="U28" s="269"/>
      <c r="V28" s="269"/>
      <c r="W28" s="269"/>
      <c r="X28" s="405"/>
      <c r="Y28" s="422"/>
      <c r="Z28" s="284"/>
      <c r="AA28" s="284"/>
      <c r="AB28" s="284"/>
      <c r="AC28" s="299">
        <f t="shared" si="52"/>
        <v>0</v>
      </c>
      <c r="AD28" s="259" t="str">
        <f t="shared" si="53"/>
        <v>No</v>
      </c>
      <c r="AE28" s="75" t="str">
        <f t="shared" si="57"/>
        <v>No</v>
      </c>
      <c r="AG28" s="74">
        <v>1</v>
      </c>
      <c r="AH28" s="75">
        <f t="shared" si="54"/>
        <v>0</v>
      </c>
      <c r="AI28" s="7"/>
      <c r="AJ28" s="187">
        <v>7.05</v>
      </c>
      <c r="AK28" s="112">
        <f t="shared" si="55"/>
        <v>0</v>
      </c>
      <c r="AL28" s="111">
        <f t="shared" si="4"/>
        <v>0</v>
      </c>
      <c r="AM28" s="111">
        <f t="shared" si="5"/>
        <v>0</v>
      </c>
      <c r="AN28" s="111">
        <f t="shared" si="6"/>
        <v>0</v>
      </c>
      <c r="AO28" s="111">
        <f t="shared" si="7"/>
        <v>0</v>
      </c>
      <c r="AP28" s="111">
        <f t="shared" si="8"/>
        <v>0</v>
      </c>
      <c r="AQ28" s="111">
        <f t="shared" si="9"/>
        <v>0</v>
      </c>
      <c r="AR28" s="111">
        <f t="shared" si="10"/>
        <v>0</v>
      </c>
      <c r="AS28" s="111">
        <f t="shared" si="11"/>
        <v>0</v>
      </c>
      <c r="AT28" s="111">
        <f t="shared" si="12"/>
        <v>0</v>
      </c>
      <c r="AU28" s="111">
        <f t="shared" si="13"/>
        <v>0</v>
      </c>
      <c r="AV28" s="111">
        <f t="shared" si="14"/>
        <v>0</v>
      </c>
      <c r="AW28" s="111">
        <f t="shared" si="15"/>
        <v>0</v>
      </c>
      <c r="AX28" s="111">
        <f t="shared" si="16"/>
        <v>0</v>
      </c>
      <c r="AY28" s="111">
        <f t="shared" si="17"/>
        <v>0</v>
      </c>
      <c r="AZ28" s="111">
        <f t="shared" si="18"/>
        <v>0</v>
      </c>
      <c r="BA28" s="111">
        <f t="shared" si="19"/>
        <v>0</v>
      </c>
      <c r="BB28" s="111">
        <f t="shared" si="20"/>
        <v>0</v>
      </c>
      <c r="BC28" s="111">
        <f t="shared" si="21"/>
        <v>0</v>
      </c>
      <c r="BD28" s="111">
        <f t="shared" si="22"/>
        <v>0</v>
      </c>
      <c r="BE28" s="187">
        <v>1</v>
      </c>
      <c r="BF28" s="327">
        <v>24</v>
      </c>
      <c r="BG28" s="141">
        <f t="shared" si="23"/>
        <v>0</v>
      </c>
      <c r="BH28" s="327"/>
      <c r="BI28" s="141">
        <f t="shared" si="24"/>
        <v>0</v>
      </c>
      <c r="BJ28" s="327"/>
      <c r="BK28" s="141">
        <f t="shared" si="25"/>
        <v>0</v>
      </c>
      <c r="BL28" s="317"/>
      <c r="BM28" s="141">
        <f t="shared" si="56"/>
        <v>0</v>
      </c>
      <c r="BN28" s="317">
        <v>1</v>
      </c>
      <c r="BO28" s="141">
        <f t="shared" si="27"/>
        <v>0</v>
      </c>
      <c r="BP28" s="317"/>
      <c r="BQ28" s="141">
        <f t="shared" si="28"/>
        <v>0</v>
      </c>
      <c r="BR28" s="317"/>
      <c r="BS28" s="141">
        <f t="shared" si="29"/>
        <v>0</v>
      </c>
      <c r="BT28" s="317"/>
      <c r="BU28" s="141">
        <f t="shared" si="30"/>
        <v>0</v>
      </c>
      <c r="BV28" s="317"/>
      <c r="BW28" s="141">
        <f t="shared" si="31"/>
        <v>0</v>
      </c>
      <c r="BX28" s="317"/>
      <c r="BY28" s="141">
        <f t="shared" si="32"/>
        <v>0</v>
      </c>
      <c r="BZ28" s="317"/>
      <c r="CA28" s="141">
        <f t="shared" si="33"/>
        <v>0</v>
      </c>
      <c r="CB28" s="328"/>
      <c r="CC28" s="120">
        <f t="shared" si="34"/>
        <v>0</v>
      </c>
      <c r="CD28" s="120">
        <f t="shared" si="35"/>
        <v>0</v>
      </c>
      <c r="CE28" s="120">
        <f t="shared" si="36"/>
        <v>0</v>
      </c>
      <c r="CF28" s="120">
        <f t="shared" si="37"/>
        <v>0</v>
      </c>
      <c r="CG28" s="120">
        <f t="shared" si="38"/>
        <v>0</v>
      </c>
      <c r="CH28" s="120">
        <f t="shared" si="39"/>
        <v>0</v>
      </c>
      <c r="CI28" s="120">
        <f t="shared" si="40"/>
        <v>0</v>
      </c>
      <c r="CJ28" s="120">
        <f t="shared" si="41"/>
        <v>0</v>
      </c>
      <c r="CK28" s="329"/>
      <c r="CL28" s="308">
        <f t="shared" si="42"/>
        <v>0</v>
      </c>
      <c r="CM28" s="308">
        <f t="shared" si="43"/>
        <v>0</v>
      </c>
      <c r="CN28" s="329"/>
      <c r="CO28" s="120">
        <f t="shared" si="44"/>
        <v>0</v>
      </c>
      <c r="CP28" s="120">
        <f t="shared" si="45"/>
        <v>0</v>
      </c>
      <c r="CQ28" s="120">
        <f t="shared" si="46"/>
        <v>0</v>
      </c>
      <c r="CR28" s="120">
        <f t="shared" si="47"/>
        <v>0</v>
      </c>
      <c r="CS28" s="120">
        <f t="shared" si="48"/>
        <v>0</v>
      </c>
      <c r="CT28" s="120">
        <f t="shared" si="49"/>
        <v>0</v>
      </c>
      <c r="CU28" s="120">
        <f t="shared" si="50"/>
        <v>0</v>
      </c>
      <c r="CV28" s="120">
        <f t="shared" si="51"/>
        <v>0</v>
      </c>
      <c r="CW28" s="8"/>
    </row>
    <row r="29" spans="1:102" s="5" customFormat="1" ht="57" customHeight="1">
      <c r="A29" s="113"/>
      <c r="B29" s="8"/>
      <c r="C29" s="91" t="s">
        <v>131</v>
      </c>
      <c r="D29" s="188"/>
      <c r="E29" s="96" t="s">
        <v>53</v>
      </c>
      <c r="F29" s="51" t="s">
        <v>21</v>
      </c>
      <c r="G29" s="51">
        <v>8</v>
      </c>
      <c r="H29" s="96" t="s">
        <v>233</v>
      </c>
      <c r="I29" s="152">
        <v>173.33326559999998</v>
      </c>
      <c r="J29" s="270"/>
      <c r="K29" s="276"/>
      <c r="L29" s="279"/>
      <c r="M29" s="270"/>
      <c r="N29" s="276"/>
      <c r="O29" s="282"/>
      <c r="P29" s="282"/>
      <c r="Q29" s="285"/>
      <c r="R29" s="271"/>
      <c r="S29" s="271"/>
      <c r="T29" s="271"/>
      <c r="U29" s="271"/>
      <c r="V29" s="271"/>
      <c r="W29" s="271"/>
      <c r="X29" s="138"/>
      <c r="Y29" s="423"/>
      <c r="Z29" s="285"/>
      <c r="AA29" s="285"/>
      <c r="AB29" s="285"/>
      <c r="AC29" s="258">
        <f t="shared" si="52"/>
        <v>0</v>
      </c>
      <c r="AD29" s="50" t="str">
        <f t="shared" si="53"/>
        <v>No</v>
      </c>
      <c r="AE29" s="189" t="str">
        <f t="shared" si="57"/>
        <v>No</v>
      </c>
      <c r="AG29" s="74">
        <v>1</v>
      </c>
      <c r="AH29" s="75">
        <f t="shared" si="54"/>
        <v>0</v>
      </c>
      <c r="AI29" s="7"/>
      <c r="AJ29" s="187">
        <v>9.65</v>
      </c>
      <c r="AK29" s="112">
        <f t="shared" si="55"/>
        <v>0</v>
      </c>
      <c r="AL29" s="111">
        <f t="shared" si="4"/>
        <v>0</v>
      </c>
      <c r="AM29" s="111">
        <f t="shared" si="5"/>
        <v>0</v>
      </c>
      <c r="AN29" s="111">
        <f t="shared" si="6"/>
        <v>0</v>
      </c>
      <c r="AO29" s="111">
        <f t="shared" si="7"/>
        <v>0</v>
      </c>
      <c r="AP29" s="111">
        <f t="shared" si="8"/>
        <v>0</v>
      </c>
      <c r="AQ29" s="111">
        <f t="shared" si="9"/>
        <v>0</v>
      </c>
      <c r="AR29" s="111">
        <f t="shared" si="10"/>
        <v>0</v>
      </c>
      <c r="AS29" s="111">
        <f t="shared" si="11"/>
        <v>0</v>
      </c>
      <c r="AT29" s="111">
        <f t="shared" si="12"/>
        <v>0</v>
      </c>
      <c r="AU29" s="111">
        <f t="shared" si="13"/>
        <v>0</v>
      </c>
      <c r="AV29" s="111">
        <f t="shared" si="14"/>
        <v>0</v>
      </c>
      <c r="AW29" s="111">
        <f t="shared" si="15"/>
        <v>0</v>
      </c>
      <c r="AX29" s="111">
        <f t="shared" si="16"/>
        <v>0</v>
      </c>
      <c r="AY29" s="111">
        <f t="shared" si="17"/>
        <v>0</v>
      </c>
      <c r="AZ29" s="111">
        <f t="shared" si="18"/>
        <v>0</v>
      </c>
      <c r="BA29" s="111">
        <f t="shared" si="19"/>
        <v>0</v>
      </c>
      <c r="BB29" s="111">
        <f t="shared" si="20"/>
        <v>0</v>
      </c>
      <c r="BC29" s="111">
        <f t="shared" si="21"/>
        <v>0</v>
      </c>
      <c r="BD29" s="111">
        <f t="shared" si="22"/>
        <v>0</v>
      </c>
      <c r="BE29" s="187">
        <v>1</v>
      </c>
      <c r="BF29" s="327">
        <v>16</v>
      </c>
      <c r="BG29" s="141">
        <f t="shared" si="23"/>
        <v>0</v>
      </c>
      <c r="BH29" s="327"/>
      <c r="BI29" s="141">
        <f t="shared" si="24"/>
        <v>0</v>
      </c>
      <c r="BJ29" s="327"/>
      <c r="BK29" s="141">
        <f t="shared" si="25"/>
        <v>0</v>
      </c>
      <c r="BL29" s="317"/>
      <c r="BM29" s="141">
        <f t="shared" si="56"/>
        <v>0</v>
      </c>
      <c r="BN29" s="317"/>
      <c r="BO29" s="141">
        <f t="shared" si="27"/>
        <v>0</v>
      </c>
      <c r="BP29" s="317"/>
      <c r="BQ29" s="141">
        <f t="shared" si="28"/>
        <v>0</v>
      </c>
      <c r="BR29" s="317"/>
      <c r="BS29" s="141">
        <f t="shared" si="29"/>
        <v>0</v>
      </c>
      <c r="BT29" s="317"/>
      <c r="BU29" s="141">
        <f t="shared" si="30"/>
        <v>0</v>
      </c>
      <c r="BV29" s="317"/>
      <c r="BW29" s="141">
        <f t="shared" si="31"/>
        <v>0</v>
      </c>
      <c r="BX29" s="317"/>
      <c r="BY29" s="141">
        <f t="shared" si="32"/>
        <v>0</v>
      </c>
      <c r="BZ29" s="317"/>
      <c r="CA29" s="141">
        <f t="shared" si="33"/>
        <v>0</v>
      </c>
      <c r="CB29" s="328"/>
      <c r="CC29" s="120">
        <f t="shared" si="34"/>
        <v>0</v>
      </c>
      <c r="CD29" s="120">
        <f t="shared" si="35"/>
        <v>0</v>
      </c>
      <c r="CE29" s="120">
        <f t="shared" si="36"/>
        <v>0</v>
      </c>
      <c r="CF29" s="120">
        <f t="shared" si="37"/>
        <v>0</v>
      </c>
      <c r="CG29" s="120">
        <f t="shared" si="38"/>
        <v>0</v>
      </c>
      <c r="CH29" s="120">
        <f t="shared" si="39"/>
        <v>0</v>
      </c>
      <c r="CI29" s="120">
        <f t="shared" si="40"/>
        <v>0</v>
      </c>
      <c r="CJ29" s="120">
        <f t="shared" si="41"/>
        <v>0</v>
      </c>
      <c r="CK29" s="329"/>
      <c r="CL29" s="308">
        <f t="shared" si="42"/>
        <v>0</v>
      </c>
      <c r="CM29" s="308">
        <f t="shared" si="43"/>
        <v>0</v>
      </c>
      <c r="CN29" s="329"/>
      <c r="CO29" s="120">
        <f t="shared" si="44"/>
        <v>0</v>
      </c>
      <c r="CP29" s="120">
        <f t="shared" si="45"/>
        <v>0</v>
      </c>
      <c r="CQ29" s="120">
        <f t="shared" si="46"/>
        <v>0</v>
      </c>
      <c r="CR29" s="120">
        <f t="shared" si="47"/>
        <v>0</v>
      </c>
      <c r="CS29" s="120">
        <f t="shared" si="48"/>
        <v>0</v>
      </c>
      <c r="CT29" s="120">
        <f t="shared" si="49"/>
        <v>0</v>
      </c>
      <c r="CU29" s="120">
        <f t="shared" si="50"/>
        <v>0</v>
      </c>
      <c r="CV29" s="120">
        <f t="shared" si="51"/>
        <v>0</v>
      </c>
      <c r="CW29" s="8"/>
    </row>
    <row r="30" spans="1:102" s="7" customFormat="1" ht="57" customHeight="1">
      <c r="A30" s="113"/>
      <c r="B30" s="8"/>
      <c r="C30" s="150" t="s">
        <v>132</v>
      </c>
      <c r="D30" s="114"/>
      <c r="E30" s="151" t="s">
        <v>53</v>
      </c>
      <c r="F30" s="115" t="s">
        <v>21</v>
      </c>
      <c r="G30" s="115">
        <v>5</v>
      </c>
      <c r="H30" s="151" t="s">
        <v>233</v>
      </c>
      <c r="I30" s="153">
        <v>150.15818399999998</v>
      </c>
      <c r="J30" s="268"/>
      <c r="K30" s="275"/>
      <c r="L30" s="278"/>
      <c r="M30" s="268"/>
      <c r="N30" s="275"/>
      <c r="O30" s="281"/>
      <c r="P30" s="281"/>
      <c r="Q30" s="284"/>
      <c r="R30" s="269"/>
      <c r="S30" s="269"/>
      <c r="T30" s="269"/>
      <c r="U30" s="269"/>
      <c r="V30" s="269"/>
      <c r="W30" s="269"/>
      <c r="X30" s="405"/>
      <c r="Y30" s="422"/>
      <c r="Z30" s="284"/>
      <c r="AA30" s="284"/>
      <c r="AB30" s="284"/>
      <c r="AC30" s="299">
        <f t="shared" si="52"/>
        <v>0</v>
      </c>
      <c r="AD30" s="259" t="str">
        <f t="shared" si="53"/>
        <v>No</v>
      </c>
      <c r="AE30" s="75" t="str">
        <f t="shared" si="57"/>
        <v>No</v>
      </c>
      <c r="AF30" s="5"/>
      <c r="AG30" s="74">
        <v>1</v>
      </c>
      <c r="AH30" s="75">
        <f t="shared" si="54"/>
        <v>0</v>
      </c>
      <c r="AJ30" s="187">
        <v>7.65</v>
      </c>
      <c r="AK30" s="112">
        <f t="shared" si="55"/>
        <v>0</v>
      </c>
      <c r="AL30" s="111">
        <f t="shared" si="4"/>
        <v>0</v>
      </c>
      <c r="AM30" s="111">
        <f t="shared" si="5"/>
        <v>0</v>
      </c>
      <c r="AN30" s="111">
        <f t="shared" si="6"/>
        <v>0</v>
      </c>
      <c r="AO30" s="111">
        <f t="shared" si="7"/>
        <v>0</v>
      </c>
      <c r="AP30" s="111">
        <f t="shared" si="8"/>
        <v>0</v>
      </c>
      <c r="AQ30" s="111">
        <f t="shared" si="9"/>
        <v>0</v>
      </c>
      <c r="AR30" s="111">
        <f t="shared" si="10"/>
        <v>0</v>
      </c>
      <c r="AS30" s="111">
        <f t="shared" si="11"/>
        <v>0</v>
      </c>
      <c r="AT30" s="111">
        <f t="shared" si="12"/>
        <v>0</v>
      </c>
      <c r="AU30" s="111">
        <f t="shared" si="13"/>
        <v>0</v>
      </c>
      <c r="AV30" s="111">
        <f t="shared" si="14"/>
        <v>0</v>
      </c>
      <c r="AW30" s="111">
        <f t="shared" si="15"/>
        <v>0</v>
      </c>
      <c r="AX30" s="111">
        <f t="shared" si="16"/>
        <v>0</v>
      </c>
      <c r="AY30" s="111">
        <f t="shared" si="17"/>
        <v>0</v>
      </c>
      <c r="AZ30" s="111">
        <f t="shared" si="18"/>
        <v>0</v>
      </c>
      <c r="BA30" s="111">
        <f t="shared" si="19"/>
        <v>0</v>
      </c>
      <c r="BB30" s="111">
        <f t="shared" si="20"/>
        <v>0</v>
      </c>
      <c r="BC30" s="111">
        <f t="shared" si="21"/>
        <v>0</v>
      </c>
      <c r="BD30" s="111">
        <f t="shared" si="22"/>
        <v>0</v>
      </c>
      <c r="BE30" s="187">
        <v>1</v>
      </c>
      <c r="BF30" s="327">
        <v>15</v>
      </c>
      <c r="BG30" s="141">
        <f t="shared" si="23"/>
        <v>0</v>
      </c>
      <c r="BH30" s="327"/>
      <c r="BI30" s="141">
        <f t="shared" si="24"/>
        <v>0</v>
      </c>
      <c r="BJ30" s="327"/>
      <c r="BK30" s="141">
        <f t="shared" si="25"/>
        <v>0</v>
      </c>
      <c r="BL30" s="317"/>
      <c r="BM30" s="141">
        <f t="shared" si="56"/>
        <v>0</v>
      </c>
      <c r="BN30" s="317"/>
      <c r="BO30" s="141">
        <f t="shared" si="27"/>
        <v>0</v>
      </c>
      <c r="BP30" s="317"/>
      <c r="BQ30" s="141">
        <f t="shared" si="28"/>
        <v>0</v>
      </c>
      <c r="BR30" s="317"/>
      <c r="BS30" s="141">
        <f t="shared" si="29"/>
        <v>0</v>
      </c>
      <c r="BT30" s="317"/>
      <c r="BU30" s="141">
        <f t="shared" si="30"/>
        <v>0</v>
      </c>
      <c r="BV30" s="317"/>
      <c r="BW30" s="141">
        <f t="shared" si="31"/>
        <v>0</v>
      </c>
      <c r="BX30" s="317"/>
      <c r="BY30" s="141">
        <f t="shared" si="32"/>
        <v>0</v>
      </c>
      <c r="BZ30" s="317"/>
      <c r="CA30" s="141">
        <f t="shared" si="33"/>
        <v>0</v>
      </c>
      <c r="CB30" s="328"/>
      <c r="CC30" s="120">
        <f t="shared" si="34"/>
        <v>0</v>
      </c>
      <c r="CD30" s="120">
        <f t="shared" si="35"/>
        <v>0</v>
      </c>
      <c r="CE30" s="120">
        <f t="shared" si="36"/>
        <v>0</v>
      </c>
      <c r="CF30" s="120">
        <f t="shared" si="37"/>
        <v>0</v>
      </c>
      <c r="CG30" s="120">
        <f t="shared" si="38"/>
        <v>0</v>
      </c>
      <c r="CH30" s="120">
        <f t="shared" si="39"/>
        <v>0</v>
      </c>
      <c r="CI30" s="120">
        <f t="shared" si="40"/>
        <v>0</v>
      </c>
      <c r="CJ30" s="120">
        <f t="shared" si="41"/>
        <v>0</v>
      </c>
      <c r="CK30" s="329"/>
      <c r="CL30" s="308">
        <f t="shared" si="42"/>
        <v>0</v>
      </c>
      <c r="CM30" s="308">
        <f t="shared" si="43"/>
        <v>0</v>
      </c>
      <c r="CN30" s="329"/>
      <c r="CO30" s="120">
        <f t="shared" si="44"/>
        <v>0</v>
      </c>
      <c r="CP30" s="120">
        <f t="shared" si="45"/>
        <v>0</v>
      </c>
      <c r="CQ30" s="120">
        <f t="shared" si="46"/>
        <v>0</v>
      </c>
      <c r="CR30" s="120">
        <f t="shared" si="47"/>
        <v>0</v>
      </c>
      <c r="CS30" s="120">
        <f t="shared" si="48"/>
        <v>0</v>
      </c>
      <c r="CT30" s="120">
        <f t="shared" si="49"/>
        <v>0</v>
      </c>
      <c r="CU30" s="120">
        <f t="shared" si="50"/>
        <v>0</v>
      </c>
      <c r="CV30" s="120">
        <f t="shared" si="51"/>
        <v>0</v>
      </c>
      <c r="CW30" s="8"/>
    </row>
    <row r="31" spans="1:102" s="7" customFormat="1" ht="57" customHeight="1">
      <c r="A31" s="113"/>
      <c r="B31" s="8"/>
      <c r="C31" s="91" t="s">
        <v>133</v>
      </c>
      <c r="D31" s="188"/>
      <c r="E31" s="96" t="s">
        <v>53</v>
      </c>
      <c r="F31" s="51" t="s">
        <v>21</v>
      </c>
      <c r="G31" s="51">
        <v>5</v>
      </c>
      <c r="H31" s="96" t="s">
        <v>233</v>
      </c>
      <c r="I31" s="152">
        <v>132.81998399999998</v>
      </c>
      <c r="J31" s="270"/>
      <c r="K31" s="276"/>
      <c r="L31" s="279"/>
      <c r="M31" s="270"/>
      <c r="N31" s="276"/>
      <c r="O31" s="282"/>
      <c r="P31" s="282"/>
      <c r="Q31" s="285"/>
      <c r="R31" s="271"/>
      <c r="S31" s="271"/>
      <c r="T31" s="271"/>
      <c r="U31" s="271"/>
      <c r="V31" s="271"/>
      <c r="W31" s="271"/>
      <c r="X31" s="138"/>
      <c r="Y31" s="423"/>
      <c r="Z31" s="285"/>
      <c r="AA31" s="285"/>
      <c r="AB31" s="285"/>
      <c r="AC31" s="258">
        <f t="shared" si="52"/>
        <v>0</v>
      </c>
      <c r="AD31" s="50" t="str">
        <f t="shared" si="53"/>
        <v>No</v>
      </c>
      <c r="AE31" s="189" t="str">
        <f t="shared" si="57"/>
        <v>No</v>
      </c>
      <c r="AF31" s="5"/>
      <c r="AG31" s="74">
        <v>1</v>
      </c>
      <c r="AH31" s="75">
        <f t="shared" si="54"/>
        <v>0</v>
      </c>
      <c r="AJ31" s="187">
        <v>5.8</v>
      </c>
      <c r="AK31" s="112">
        <f t="shared" si="55"/>
        <v>0</v>
      </c>
      <c r="AL31" s="111">
        <f t="shared" si="4"/>
        <v>0</v>
      </c>
      <c r="AM31" s="111">
        <f t="shared" si="5"/>
        <v>0</v>
      </c>
      <c r="AN31" s="111">
        <f t="shared" si="6"/>
        <v>0</v>
      </c>
      <c r="AO31" s="111">
        <f t="shared" si="7"/>
        <v>0</v>
      </c>
      <c r="AP31" s="111">
        <f t="shared" si="8"/>
        <v>0</v>
      </c>
      <c r="AQ31" s="111">
        <f t="shared" si="9"/>
        <v>0</v>
      </c>
      <c r="AR31" s="111">
        <f t="shared" si="10"/>
        <v>0</v>
      </c>
      <c r="AS31" s="111">
        <f t="shared" si="11"/>
        <v>0</v>
      </c>
      <c r="AT31" s="111">
        <f t="shared" si="12"/>
        <v>0</v>
      </c>
      <c r="AU31" s="111">
        <f t="shared" si="13"/>
        <v>0</v>
      </c>
      <c r="AV31" s="111">
        <f t="shared" si="14"/>
        <v>0</v>
      </c>
      <c r="AW31" s="111">
        <f t="shared" si="15"/>
        <v>0</v>
      </c>
      <c r="AX31" s="111">
        <f t="shared" si="16"/>
        <v>0</v>
      </c>
      <c r="AY31" s="111">
        <f t="shared" si="17"/>
        <v>0</v>
      </c>
      <c r="AZ31" s="111">
        <f t="shared" si="18"/>
        <v>0</v>
      </c>
      <c r="BA31" s="111">
        <f t="shared" si="19"/>
        <v>0</v>
      </c>
      <c r="BB31" s="111">
        <f t="shared" si="20"/>
        <v>0</v>
      </c>
      <c r="BC31" s="111">
        <f t="shared" si="21"/>
        <v>0</v>
      </c>
      <c r="BD31" s="111">
        <f t="shared" si="22"/>
        <v>0</v>
      </c>
      <c r="BE31" s="187">
        <v>1</v>
      </c>
      <c r="BF31" s="327">
        <v>15</v>
      </c>
      <c r="BG31" s="141">
        <f t="shared" si="23"/>
        <v>0</v>
      </c>
      <c r="BH31" s="327"/>
      <c r="BI31" s="141">
        <f t="shared" si="24"/>
        <v>0</v>
      </c>
      <c r="BJ31" s="327"/>
      <c r="BK31" s="141">
        <f t="shared" si="25"/>
        <v>0</v>
      </c>
      <c r="BL31" s="317"/>
      <c r="BM31" s="141">
        <f t="shared" si="56"/>
        <v>0</v>
      </c>
      <c r="BN31" s="317"/>
      <c r="BO31" s="141">
        <f t="shared" si="27"/>
        <v>0</v>
      </c>
      <c r="BP31" s="317"/>
      <c r="BQ31" s="141">
        <f t="shared" si="28"/>
        <v>0</v>
      </c>
      <c r="BR31" s="317"/>
      <c r="BS31" s="141">
        <f t="shared" si="29"/>
        <v>0</v>
      </c>
      <c r="BT31" s="317"/>
      <c r="BU31" s="141">
        <f t="shared" si="30"/>
        <v>0</v>
      </c>
      <c r="BV31" s="317"/>
      <c r="BW31" s="141">
        <f t="shared" si="31"/>
        <v>0</v>
      </c>
      <c r="BX31" s="317"/>
      <c r="BY31" s="141">
        <f t="shared" si="32"/>
        <v>0</v>
      </c>
      <c r="BZ31" s="317"/>
      <c r="CA31" s="141">
        <f t="shared" si="33"/>
        <v>0</v>
      </c>
      <c r="CB31" s="328"/>
      <c r="CC31" s="120">
        <f t="shared" si="34"/>
        <v>0</v>
      </c>
      <c r="CD31" s="120">
        <f t="shared" si="35"/>
        <v>0</v>
      </c>
      <c r="CE31" s="120">
        <f t="shared" si="36"/>
        <v>0</v>
      </c>
      <c r="CF31" s="120">
        <f t="shared" si="37"/>
        <v>0</v>
      </c>
      <c r="CG31" s="120">
        <f t="shared" si="38"/>
        <v>0</v>
      </c>
      <c r="CH31" s="120">
        <f t="shared" si="39"/>
        <v>0</v>
      </c>
      <c r="CI31" s="120">
        <f t="shared" si="40"/>
        <v>0</v>
      </c>
      <c r="CJ31" s="120">
        <f t="shared" si="41"/>
        <v>0</v>
      </c>
      <c r="CK31" s="329"/>
      <c r="CL31" s="308">
        <f t="shared" si="42"/>
        <v>0</v>
      </c>
      <c r="CM31" s="308">
        <f t="shared" si="43"/>
        <v>0</v>
      </c>
      <c r="CN31" s="329"/>
      <c r="CO31" s="120">
        <f t="shared" si="44"/>
        <v>0</v>
      </c>
      <c r="CP31" s="120">
        <f t="shared" si="45"/>
        <v>0</v>
      </c>
      <c r="CQ31" s="120">
        <f t="shared" si="46"/>
        <v>0</v>
      </c>
      <c r="CR31" s="120">
        <f t="shared" si="47"/>
        <v>0</v>
      </c>
      <c r="CS31" s="120">
        <f t="shared" si="48"/>
        <v>0</v>
      </c>
      <c r="CT31" s="120">
        <f t="shared" si="49"/>
        <v>0</v>
      </c>
      <c r="CU31" s="120">
        <f t="shared" si="50"/>
        <v>0</v>
      </c>
      <c r="CV31" s="120">
        <f t="shared" si="51"/>
        <v>0</v>
      </c>
      <c r="CW31" s="8"/>
    </row>
    <row r="32" spans="1:102" s="7" customFormat="1" ht="57" customHeight="1">
      <c r="A32" s="113"/>
      <c r="B32" s="8"/>
      <c r="C32" s="150" t="s">
        <v>134</v>
      </c>
      <c r="D32" s="114"/>
      <c r="E32" s="151" t="s">
        <v>53</v>
      </c>
      <c r="F32" s="115" t="s">
        <v>21</v>
      </c>
      <c r="G32" s="115">
        <v>5</v>
      </c>
      <c r="H32" s="151" t="s">
        <v>233</v>
      </c>
      <c r="I32" s="153">
        <v>158.12438399999999</v>
      </c>
      <c r="J32" s="268"/>
      <c r="K32" s="275"/>
      <c r="L32" s="278"/>
      <c r="M32" s="268"/>
      <c r="N32" s="275"/>
      <c r="O32" s="281"/>
      <c r="P32" s="281"/>
      <c r="Q32" s="284"/>
      <c r="R32" s="269"/>
      <c r="S32" s="269"/>
      <c r="T32" s="269"/>
      <c r="U32" s="269"/>
      <c r="V32" s="269"/>
      <c r="W32" s="269"/>
      <c r="X32" s="405"/>
      <c r="Y32" s="422"/>
      <c r="Z32" s="284"/>
      <c r="AA32" s="284"/>
      <c r="AB32" s="284"/>
      <c r="AC32" s="299">
        <f t="shared" si="52"/>
        <v>0</v>
      </c>
      <c r="AD32" s="259" t="str">
        <f t="shared" si="53"/>
        <v>No</v>
      </c>
      <c r="AE32" s="75" t="str">
        <f t="shared" si="57"/>
        <v>No</v>
      </c>
      <c r="AF32" s="5"/>
      <c r="AG32" s="74">
        <v>1</v>
      </c>
      <c r="AH32" s="75">
        <f t="shared" si="54"/>
        <v>0</v>
      </c>
      <c r="AJ32" s="187">
        <v>8.5</v>
      </c>
      <c r="AK32" s="112">
        <f t="shared" si="55"/>
        <v>0</v>
      </c>
      <c r="AL32" s="111">
        <f t="shared" si="4"/>
        <v>0</v>
      </c>
      <c r="AM32" s="111">
        <f t="shared" si="5"/>
        <v>0</v>
      </c>
      <c r="AN32" s="111">
        <f t="shared" si="6"/>
        <v>0</v>
      </c>
      <c r="AO32" s="111">
        <f t="shared" si="7"/>
        <v>0</v>
      </c>
      <c r="AP32" s="111">
        <f t="shared" si="8"/>
        <v>0</v>
      </c>
      <c r="AQ32" s="111">
        <f t="shared" si="9"/>
        <v>0</v>
      </c>
      <c r="AR32" s="111">
        <f t="shared" si="10"/>
        <v>0</v>
      </c>
      <c r="AS32" s="111">
        <f t="shared" si="11"/>
        <v>0</v>
      </c>
      <c r="AT32" s="111">
        <f t="shared" si="12"/>
        <v>0</v>
      </c>
      <c r="AU32" s="111">
        <f t="shared" si="13"/>
        <v>0</v>
      </c>
      <c r="AV32" s="111">
        <f t="shared" si="14"/>
        <v>0</v>
      </c>
      <c r="AW32" s="111">
        <f t="shared" si="15"/>
        <v>0</v>
      </c>
      <c r="AX32" s="111">
        <f t="shared" si="16"/>
        <v>0</v>
      </c>
      <c r="AY32" s="111">
        <f t="shared" si="17"/>
        <v>0</v>
      </c>
      <c r="AZ32" s="111">
        <f t="shared" si="18"/>
        <v>0</v>
      </c>
      <c r="BA32" s="111">
        <f t="shared" si="19"/>
        <v>0</v>
      </c>
      <c r="BB32" s="111">
        <f t="shared" si="20"/>
        <v>0</v>
      </c>
      <c r="BC32" s="111">
        <f t="shared" si="21"/>
        <v>0</v>
      </c>
      <c r="BD32" s="111">
        <f t="shared" si="22"/>
        <v>0</v>
      </c>
      <c r="BE32" s="187">
        <v>1</v>
      </c>
      <c r="BF32" s="327">
        <v>15</v>
      </c>
      <c r="BG32" s="141">
        <f t="shared" si="23"/>
        <v>0</v>
      </c>
      <c r="BH32" s="327"/>
      <c r="BI32" s="141">
        <f t="shared" si="24"/>
        <v>0</v>
      </c>
      <c r="BJ32" s="327"/>
      <c r="BK32" s="141">
        <f t="shared" si="25"/>
        <v>0</v>
      </c>
      <c r="BL32" s="317"/>
      <c r="BM32" s="141">
        <f t="shared" si="56"/>
        <v>0</v>
      </c>
      <c r="BN32" s="317"/>
      <c r="BO32" s="141">
        <f t="shared" si="27"/>
        <v>0</v>
      </c>
      <c r="BP32" s="317"/>
      <c r="BQ32" s="141">
        <f t="shared" si="28"/>
        <v>0</v>
      </c>
      <c r="BR32" s="317"/>
      <c r="BS32" s="141">
        <f t="shared" si="29"/>
        <v>0</v>
      </c>
      <c r="BT32" s="317"/>
      <c r="BU32" s="141">
        <f t="shared" si="30"/>
        <v>0</v>
      </c>
      <c r="BV32" s="317"/>
      <c r="BW32" s="141">
        <f t="shared" si="31"/>
        <v>0</v>
      </c>
      <c r="BX32" s="317"/>
      <c r="BY32" s="141">
        <f t="shared" si="32"/>
        <v>0</v>
      </c>
      <c r="BZ32" s="317"/>
      <c r="CA32" s="141">
        <f t="shared" si="33"/>
        <v>0</v>
      </c>
      <c r="CB32" s="328"/>
      <c r="CC32" s="120">
        <f t="shared" si="34"/>
        <v>0</v>
      </c>
      <c r="CD32" s="120">
        <f t="shared" si="35"/>
        <v>0</v>
      </c>
      <c r="CE32" s="120">
        <f t="shared" si="36"/>
        <v>0</v>
      </c>
      <c r="CF32" s="120">
        <f t="shared" si="37"/>
        <v>0</v>
      </c>
      <c r="CG32" s="120">
        <f t="shared" si="38"/>
        <v>0</v>
      </c>
      <c r="CH32" s="120">
        <f t="shared" si="39"/>
        <v>0</v>
      </c>
      <c r="CI32" s="120">
        <f t="shared" si="40"/>
        <v>0</v>
      </c>
      <c r="CJ32" s="120">
        <f t="shared" si="41"/>
        <v>0</v>
      </c>
      <c r="CK32" s="329"/>
      <c r="CL32" s="308">
        <f t="shared" si="42"/>
        <v>0</v>
      </c>
      <c r="CM32" s="308">
        <f t="shared" si="43"/>
        <v>0</v>
      </c>
      <c r="CN32" s="329"/>
      <c r="CO32" s="120">
        <f t="shared" si="44"/>
        <v>0</v>
      </c>
      <c r="CP32" s="120">
        <f t="shared" si="45"/>
        <v>0</v>
      </c>
      <c r="CQ32" s="120">
        <f t="shared" si="46"/>
        <v>0</v>
      </c>
      <c r="CR32" s="120">
        <f t="shared" si="47"/>
        <v>0</v>
      </c>
      <c r="CS32" s="120">
        <f t="shared" si="48"/>
        <v>0</v>
      </c>
      <c r="CT32" s="120">
        <f t="shared" si="49"/>
        <v>0</v>
      </c>
      <c r="CU32" s="120">
        <f t="shared" si="50"/>
        <v>0</v>
      </c>
      <c r="CV32" s="120">
        <f t="shared" si="51"/>
        <v>0</v>
      </c>
      <c r="CW32" s="8"/>
    </row>
    <row r="33" spans="1:101" s="5" customFormat="1" ht="57" customHeight="1">
      <c r="A33" s="113"/>
      <c r="B33" s="8"/>
      <c r="C33" s="91" t="s">
        <v>135</v>
      </c>
      <c r="D33" s="188"/>
      <c r="E33" s="96" t="s">
        <v>53</v>
      </c>
      <c r="F33" s="51" t="s">
        <v>21</v>
      </c>
      <c r="G33" s="51">
        <v>5</v>
      </c>
      <c r="H33" s="96" t="s">
        <v>233</v>
      </c>
      <c r="I33" s="152">
        <v>169.37078399999999</v>
      </c>
      <c r="J33" s="270"/>
      <c r="K33" s="276"/>
      <c r="L33" s="279"/>
      <c r="M33" s="270"/>
      <c r="N33" s="276"/>
      <c r="O33" s="282"/>
      <c r="P33" s="282"/>
      <c r="Q33" s="285"/>
      <c r="R33" s="271"/>
      <c r="S33" s="271"/>
      <c r="T33" s="271"/>
      <c r="U33" s="271"/>
      <c r="V33" s="271"/>
      <c r="W33" s="271"/>
      <c r="X33" s="138"/>
      <c r="Y33" s="423"/>
      <c r="Z33" s="285"/>
      <c r="AA33" s="285"/>
      <c r="AB33" s="285"/>
      <c r="AC33" s="258">
        <f t="shared" si="52"/>
        <v>0</v>
      </c>
      <c r="AD33" s="50" t="str">
        <f t="shared" si="53"/>
        <v>No</v>
      </c>
      <c r="AE33" s="189" t="str">
        <f t="shared" si="57"/>
        <v>No</v>
      </c>
      <c r="AG33" s="74">
        <v>1</v>
      </c>
      <c r="AH33" s="75">
        <f t="shared" si="54"/>
        <v>0</v>
      </c>
      <c r="AI33" s="7"/>
      <c r="AJ33" s="187">
        <v>9.6999999999999993</v>
      </c>
      <c r="AK33" s="112">
        <f t="shared" si="55"/>
        <v>0</v>
      </c>
      <c r="AL33" s="111">
        <f t="shared" si="4"/>
        <v>0</v>
      </c>
      <c r="AM33" s="111">
        <f t="shared" si="5"/>
        <v>0</v>
      </c>
      <c r="AN33" s="111">
        <f t="shared" si="6"/>
        <v>0</v>
      </c>
      <c r="AO33" s="111">
        <f t="shared" si="7"/>
        <v>0</v>
      </c>
      <c r="AP33" s="111">
        <f t="shared" si="8"/>
        <v>0</v>
      </c>
      <c r="AQ33" s="111">
        <f t="shared" si="9"/>
        <v>0</v>
      </c>
      <c r="AR33" s="111">
        <f t="shared" si="10"/>
        <v>0</v>
      </c>
      <c r="AS33" s="111">
        <f t="shared" si="11"/>
        <v>0</v>
      </c>
      <c r="AT33" s="111">
        <f t="shared" si="12"/>
        <v>0</v>
      </c>
      <c r="AU33" s="111">
        <f t="shared" si="13"/>
        <v>0</v>
      </c>
      <c r="AV33" s="111">
        <f t="shared" si="14"/>
        <v>0</v>
      </c>
      <c r="AW33" s="111">
        <f t="shared" si="15"/>
        <v>0</v>
      </c>
      <c r="AX33" s="111">
        <f t="shared" si="16"/>
        <v>0</v>
      </c>
      <c r="AY33" s="111">
        <f t="shared" si="17"/>
        <v>0</v>
      </c>
      <c r="AZ33" s="111">
        <f t="shared" si="18"/>
        <v>0</v>
      </c>
      <c r="BA33" s="111">
        <f t="shared" si="19"/>
        <v>0</v>
      </c>
      <c r="BB33" s="111">
        <f t="shared" si="20"/>
        <v>0</v>
      </c>
      <c r="BC33" s="111">
        <f t="shared" si="21"/>
        <v>0</v>
      </c>
      <c r="BD33" s="111">
        <f t="shared" si="22"/>
        <v>0</v>
      </c>
      <c r="BE33" s="187">
        <v>1</v>
      </c>
      <c r="BF33" s="327">
        <v>10</v>
      </c>
      <c r="BG33" s="141">
        <f t="shared" si="23"/>
        <v>0</v>
      </c>
      <c r="BH33" s="327"/>
      <c r="BI33" s="141">
        <f t="shared" si="24"/>
        <v>0</v>
      </c>
      <c r="BJ33" s="327"/>
      <c r="BK33" s="141">
        <f t="shared" si="25"/>
        <v>0</v>
      </c>
      <c r="BL33" s="317"/>
      <c r="BM33" s="141">
        <f t="shared" si="56"/>
        <v>0</v>
      </c>
      <c r="BN33" s="317"/>
      <c r="BO33" s="141">
        <f t="shared" si="27"/>
        <v>0</v>
      </c>
      <c r="BP33" s="317"/>
      <c r="BQ33" s="141">
        <f t="shared" si="28"/>
        <v>0</v>
      </c>
      <c r="BR33" s="317"/>
      <c r="BS33" s="141">
        <f t="shared" si="29"/>
        <v>0</v>
      </c>
      <c r="BT33" s="317"/>
      <c r="BU33" s="141">
        <f t="shared" si="30"/>
        <v>0</v>
      </c>
      <c r="BV33" s="317"/>
      <c r="BW33" s="141">
        <f t="shared" si="31"/>
        <v>0</v>
      </c>
      <c r="BX33" s="317"/>
      <c r="BY33" s="141">
        <f t="shared" si="32"/>
        <v>0</v>
      </c>
      <c r="BZ33" s="317"/>
      <c r="CA33" s="141">
        <f t="shared" si="33"/>
        <v>0</v>
      </c>
      <c r="CB33" s="328"/>
      <c r="CC33" s="120">
        <f t="shared" si="34"/>
        <v>0</v>
      </c>
      <c r="CD33" s="120">
        <f t="shared" si="35"/>
        <v>0</v>
      </c>
      <c r="CE33" s="120">
        <f t="shared" si="36"/>
        <v>0</v>
      </c>
      <c r="CF33" s="120">
        <f t="shared" si="37"/>
        <v>0</v>
      </c>
      <c r="CG33" s="120">
        <f t="shared" si="38"/>
        <v>0</v>
      </c>
      <c r="CH33" s="120">
        <f t="shared" si="39"/>
        <v>0</v>
      </c>
      <c r="CI33" s="120">
        <f t="shared" si="40"/>
        <v>0</v>
      </c>
      <c r="CJ33" s="120">
        <f t="shared" si="41"/>
        <v>0</v>
      </c>
      <c r="CK33" s="329"/>
      <c r="CL33" s="308">
        <f t="shared" si="42"/>
        <v>0</v>
      </c>
      <c r="CM33" s="308">
        <f t="shared" si="43"/>
        <v>0</v>
      </c>
      <c r="CN33" s="329"/>
      <c r="CO33" s="120">
        <f t="shared" si="44"/>
        <v>0</v>
      </c>
      <c r="CP33" s="120">
        <f t="shared" si="45"/>
        <v>0</v>
      </c>
      <c r="CQ33" s="120">
        <f t="shared" si="46"/>
        <v>0</v>
      </c>
      <c r="CR33" s="120">
        <f t="shared" si="47"/>
        <v>0</v>
      </c>
      <c r="CS33" s="120">
        <f t="shared" si="48"/>
        <v>0</v>
      </c>
      <c r="CT33" s="120">
        <f t="shared" si="49"/>
        <v>0</v>
      </c>
      <c r="CU33" s="120">
        <f t="shared" si="50"/>
        <v>0</v>
      </c>
      <c r="CV33" s="120">
        <f t="shared" si="51"/>
        <v>0</v>
      </c>
      <c r="CW33" s="8"/>
    </row>
    <row r="34" spans="1:101" s="5" customFormat="1" ht="57" customHeight="1">
      <c r="A34" s="113"/>
      <c r="B34" s="8"/>
      <c r="C34" s="150" t="s">
        <v>136</v>
      </c>
      <c r="D34" s="114"/>
      <c r="E34" s="151" t="s">
        <v>53</v>
      </c>
      <c r="F34" s="115" t="s">
        <v>21</v>
      </c>
      <c r="G34" s="115">
        <v>5</v>
      </c>
      <c r="H34" s="151" t="s">
        <v>233</v>
      </c>
      <c r="I34" s="153">
        <v>162.810384</v>
      </c>
      <c r="J34" s="268"/>
      <c r="K34" s="275"/>
      <c r="L34" s="278"/>
      <c r="M34" s="268"/>
      <c r="N34" s="275"/>
      <c r="O34" s="281"/>
      <c r="P34" s="281"/>
      <c r="Q34" s="284"/>
      <c r="R34" s="269"/>
      <c r="S34" s="269"/>
      <c r="T34" s="269"/>
      <c r="U34" s="269"/>
      <c r="V34" s="269"/>
      <c r="W34" s="269"/>
      <c r="X34" s="405"/>
      <c r="Y34" s="422"/>
      <c r="Z34" s="284"/>
      <c r="AA34" s="284"/>
      <c r="AB34" s="284"/>
      <c r="AC34" s="299">
        <f t="shared" si="52"/>
        <v>0</v>
      </c>
      <c r="AD34" s="259" t="str">
        <f t="shared" si="53"/>
        <v>No</v>
      </c>
      <c r="AE34" s="75" t="str">
        <f t="shared" si="57"/>
        <v>No</v>
      </c>
      <c r="AG34" s="74">
        <v>1</v>
      </c>
      <c r="AH34" s="75">
        <f t="shared" si="54"/>
        <v>0</v>
      </c>
      <c r="AI34" s="7"/>
      <c r="AJ34" s="187">
        <v>9</v>
      </c>
      <c r="AK34" s="112">
        <f t="shared" si="55"/>
        <v>0</v>
      </c>
      <c r="AL34" s="111">
        <f t="shared" si="4"/>
        <v>0</v>
      </c>
      <c r="AM34" s="111">
        <f t="shared" si="5"/>
        <v>0</v>
      </c>
      <c r="AN34" s="111">
        <f t="shared" si="6"/>
        <v>0</v>
      </c>
      <c r="AO34" s="111">
        <f t="shared" si="7"/>
        <v>0</v>
      </c>
      <c r="AP34" s="111">
        <f t="shared" si="8"/>
        <v>0</v>
      </c>
      <c r="AQ34" s="111">
        <f t="shared" si="9"/>
        <v>0</v>
      </c>
      <c r="AR34" s="111">
        <f t="shared" si="10"/>
        <v>0</v>
      </c>
      <c r="AS34" s="111">
        <f t="shared" si="11"/>
        <v>0</v>
      </c>
      <c r="AT34" s="111">
        <f t="shared" si="12"/>
        <v>0</v>
      </c>
      <c r="AU34" s="111">
        <f t="shared" si="13"/>
        <v>0</v>
      </c>
      <c r="AV34" s="111">
        <f t="shared" si="14"/>
        <v>0</v>
      </c>
      <c r="AW34" s="111">
        <f t="shared" si="15"/>
        <v>0</v>
      </c>
      <c r="AX34" s="111">
        <f t="shared" si="16"/>
        <v>0</v>
      </c>
      <c r="AY34" s="111">
        <f t="shared" si="17"/>
        <v>0</v>
      </c>
      <c r="AZ34" s="111">
        <f t="shared" si="18"/>
        <v>0</v>
      </c>
      <c r="BA34" s="111">
        <f t="shared" si="19"/>
        <v>0</v>
      </c>
      <c r="BB34" s="111">
        <f t="shared" si="20"/>
        <v>0</v>
      </c>
      <c r="BC34" s="111">
        <f t="shared" si="21"/>
        <v>0</v>
      </c>
      <c r="BD34" s="111">
        <f t="shared" si="22"/>
        <v>0</v>
      </c>
      <c r="BE34" s="187">
        <v>1</v>
      </c>
      <c r="BF34" s="327">
        <v>15</v>
      </c>
      <c r="BG34" s="141">
        <f t="shared" si="23"/>
        <v>0</v>
      </c>
      <c r="BH34" s="327"/>
      <c r="BI34" s="141">
        <f t="shared" si="24"/>
        <v>0</v>
      </c>
      <c r="BJ34" s="327"/>
      <c r="BK34" s="141">
        <f t="shared" si="25"/>
        <v>0</v>
      </c>
      <c r="BL34" s="317"/>
      <c r="BM34" s="141">
        <f t="shared" si="56"/>
        <v>0</v>
      </c>
      <c r="BN34" s="317">
        <v>2</v>
      </c>
      <c r="BO34" s="141">
        <f t="shared" si="27"/>
        <v>0</v>
      </c>
      <c r="BP34" s="317"/>
      <c r="BQ34" s="141">
        <f t="shared" si="28"/>
        <v>0</v>
      </c>
      <c r="BR34" s="317"/>
      <c r="BS34" s="141">
        <f t="shared" si="29"/>
        <v>0</v>
      </c>
      <c r="BT34" s="317"/>
      <c r="BU34" s="141">
        <f t="shared" si="30"/>
        <v>0</v>
      </c>
      <c r="BV34" s="317"/>
      <c r="BW34" s="141">
        <f t="shared" si="31"/>
        <v>0</v>
      </c>
      <c r="BX34" s="317"/>
      <c r="BY34" s="141">
        <f t="shared" si="32"/>
        <v>0</v>
      </c>
      <c r="BZ34" s="317"/>
      <c r="CA34" s="141">
        <f t="shared" si="33"/>
        <v>0</v>
      </c>
      <c r="CB34" s="328"/>
      <c r="CC34" s="120">
        <f t="shared" si="34"/>
        <v>0</v>
      </c>
      <c r="CD34" s="120">
        <f t="shared" si="35"/>
        <v>0</v>
      </c>
      <c r="CE34" s="120">
        <f t="shared" si="36"/>
        <v>0</v>
      </c>
      <c r="CF34" s="120">
        <f t="shared" si="37"/>
        <v>0</v>
      </c>
      <c r="CG34" s="120">
        <f t="shared" si="38"/>
        <v>0</v>
      </c>
      <c r="CH34" s="120">
        <f t="shared" si="39"/>
        <v>0</v>
      </c>
      <c r="CI34" s="120">
        <f t="shared" si="40"/>
        <v>0</v>
      </c>
      <c r="CJ34" s="120">
        <f t="shared" si="41"/>
        <v>0</v>
      </c>
      <c r="CK34" s="329"/>
      <c r="CL34" s="308">
        <f t="shared" si="42"/>
        <v>0</v>
      </c>
      <c r="CM34" s="308">
        <f t="shared" si="43"/>
        <v>0</v>
      </c>
      <c r="CN34" s="329"/>
      <c r="CO34" s="120">
        <f t="shared" si="44"/>
        <v>0</v>
      </c>
      <c r="CP34" s="120">
        <f t="shared" si="45"/>
        <v>0</v>
      </c>
      <c r="CQ34" s="120">
        <f t="shared" si="46"/>
        <v>0</v>
      </c>
      <c r="CR34" s="120">
        <f t="shared" si="47"/>
        <v>0</v>
      </c>
      <c r="CS34" s="120">
        <f t="shared" si="48"/>
        <v>0</v>
      </c>
      <c r="CT34" s="120">
        <f t="shared" si="49"/>
        <v>0</v>
      </c>
      <c r="CU34" s="120">
        <f t="shared" si="50"/>
        <v>0</v>
      </c>
      <c r="CV34" s="120">
        <f t="shared" si="51"/>
        <v>0</v>
      </c>
      <c r="CW34" s="8"/>
    </row>
    <row r="35" spans="1:101" s="5" customFormat="1" ht="57" customHeight="1">
      <c r="A35" s="113"/>
      <c r="B35" s="8"/>
      <c r="C35" s="91" t="s">
        <v>137</v>
      </c>
      <c r="D35" s="188"/>
      <c r="E35" s="96" t="s">
        <v>53</v>
      </c>
      <c r="F35" s="51" t="s">
        <v>45</v>
      </c>
      <c r="G35" s="51">
        <v>3</v>
      </c>
      <c r="H35" s="96" t="s">
        <v>233</v>
      </c>
      <c r="I35" s="152">
        <v>141.11232959999998</v>
      </c>
      <c r="J35" s="270"/>
      <c r="K35" s="276"/>
      <c r="L35" s="279"/>
      <c r="M35" s="270"/>
      <c r="N35" s="276"/>
      <c r="O35" s="282"/>
      <c r="P35" s="282"/>
      <c r="Q35" s="285"/>
      <c r="R35" s="271"/>
      <c r="S35" s="271"/>
      <c r="T35" s="271"/>
      <c r="U35" s="271"/>
      <c r="V35" s="271"/>
      <c r="W35" s="271"/>
      <c r="X35" s="138"/>
      <c r="Y35" s="423"/>
      <c r="Z35" s="285"/>
      <c r="AA35" s="285"/>
      <c r="AB35" s="285"/>
      <c r="AC35" s="258">
        <f t="shared" si="52"/>
        <v>0</v>
      </c>
      <c r="AD35" s="50" t="str">
        <f t="shared" si="53"/>
        <v>No</v>
      </c>
      <c r="AE35" s="189" t="str">
        <f t="shared" si="57"/>
        <v>No</v>
      </c>
      <c r="AG35" s="74">
        <v>1</v>
      </c>
      <c r="AH35" s="75">
        <f t="shared" si="54"/>
        <v>0</v>
      </c>
      <c r="AI35" s="7"/>
      <c r="AJ35" s="187">
        <v>7</v>
      </c>
      <c r="AK35" s="112">
        <f t="shared" si="55"/>
        <v>0</v>
      </c>
      <c r="AL35" s="111">
        <f t="shared" si="4"/>
        <v>0</v>
      </c>
      <c r="AM35" s="111">
        <f t="shared" si="5"/>
        <v>0</v>
      </c>
      <c r="AN35" s="111">
        <f t="shared" si="6"/>
        <v>0</v>
      </c>
      <c r="AO35" s="111">
        <f t="shared" si="7"/>
        <v>0</v>
      </c>
      <c r="AP35" s="111">
        <f t="shared" si="8"/>
        <v>0</v>
      </c>
      <c r="AQ35" s="111">
        <f t="shared" si="9"/>
        <v>0</v>
      </c>
      <c r="AR35" s="111">
        <f t="shared" si="10"/>
        <v>0</v>
      </c>
      <c r="AS35" s="111">
        <f t="shared" si="11"/>
        <v>0</v>
      </c>
      <c r="AT35" s="111">
        <f t="shared" si="12"/>
        <v>0</v>
      </c>
      <c r="AU35" s="111">
        <f t="shared" si="13"/>
        <v>0</v>
      </c>
      <c r="AV35" s="111">
        <f t="shared" si="14"/>
        <v>0</v>
      </c>
      <c r="AW35" s="111">
        <f t="shared" si="15"/>
        <v>0</v>
      </c>
      <c r="AX35" s="111">
        <f t="shared" si="16"/>
        <v>0</v>
      </c>
      <c r="AY35" s="111">
        <f t="shared" si="17"/>
        <v>0</v>
      </c>
      <c r="AZ35" s="111">
        <f t="shared" si="18"/>
        <v>0</v>
      </c>
      <c r="BA35" s="111">
        <f t="shared" si="19"/>
        <v>0</v>
      </c>
      <c r="BB35" s="111">
        <f t="shared" si="20"/>
        <v>0</v>
      </c>
      <c r="BC35" s="111">
        <f t="shared" si="21"/>
        <v>0</v>
      </c>
      <c r="BD35" s="111">
        <f t="shared" si="22"/>
        <v>0</v>
      </c>
      <c r="BE35" s="187">
        <v>1</v>
      </c>
      <c r="BF35" s="327">
        <v>9</v>
      </c>
      <c r="BG35" s="141">
        <f t="shared" si="23"/>
        <v>0</v>
      </c>
      <c r="BH35" s="327"/>
      <c r="BI35" s="141">
        <f t="shared" si="24"/>
        <v>0</v>
      </c>
      <c r="BJ35" s="327"/>
      <c r="BK35" s="141">
        <f t="shared" si="25"/>
        <v>0</v>
      </c>
      <c r="BL35" s="317"/>
      <c r="BM35" s="141">
        <f t="shared" si="56"/>
        <v>0</v>
      </c>
      <c r="BN35" s="317">
        <v>1</v>
      </c>
      <c r="BO35" s="141">
        <f t="shared" si="27"/>
        <v>0</v>
      </c>
      <c r="BP35" s="317"/>
      <c r="BQ35" s="141">
        <f t="shared" si="28"/>
        <v>0</v>
      </c>
      <c r="BR35" s="317"/>
      <c r="BS35" s="141">
        <f t="shared" si="29"/>
        <v>0</v>
      </c>
      <c r="BT35" s="317"/>
      <c r="BU35" s="141">
        <f t="shared" si="30"/>
        <v>0</v>
      </c>
      <c r="BV35" s="317"/>
      <c r="BW35" s="141">
        <f t="shared" si="31"/>
        <v>0</v>
      </c>
      <c r="BX35" s="317"/>
      <c r="BY35" s="141">
        <f t="shared" si="32"/>
        <v>0</v>
      </c>
      <c r="BZ35" s="317"/>
      <c r="CA35" s="141">
        <f t="shared" si="33"/>
        <v>0</v>
      </c>
      <c r="CB35" s="328"/>
      <c r="CC35" s="120">
        <f t="shared" si="34"/>
        <v>0</v>
      </c>
      <c r="CD35" s="120">
        <f t="shared" si="35"/>
        <v>0</v>
      </c>
      <c r="CE35" s="120">
        <f t="shared" si="36"/>
        <v>0</v>
      </c>
      <c r="CF35" s="120">
        <f t="shared" si="37"/>
        <v>0</v>
      </c>
      <c r="CG35" s="120">
        <f t="shared" si="38"/>
        <v>0</v>
      </c>
      <c r="CH35" s="120">
        <f t="shared" si="39"/>
        <v>0</v>
      </c>
      <c r="CI35" s="120">
        <f t="shared" si="40"/>
        <v>0</v>
      </c>
      <c r="CJ35" s="120">
        <f t="shared" si="41"/>
        <v>0</v>
      </c>
      <c r="CK35" s="329"/>
      <c r="CL35" s="308">
        <f t="shared" si="42"/>
        <v>0</v>
      </c>
      <c r="CM35" s="308">
        <f t="shared" si="43"/>
        <v>0</v>
      </c>
      <c r="CN35" s="329"/>
      <c r="CO35" s="120">
        <f t="shared" si="44"/>
        <v>0</v>
      </c>
      <c r="CP35" s="120">
        <f t="shared" si="45"/>
        <v>0</v>
      </c>
      <c r="CQ35" s="120">
        <f t="shared" si="46"/>
        <v>0</v>
      </c>
      <c r="CR35" s="120">
        <f t="shared" si="47"/>
        <v>0</v>
      </c>
      <c r="CS35" s="120">
        <f t="shared" si="48"/>
        <v>0</v>
      </c>
      <c r="CT35" s="120">
        <f t="shared" si="49"/>
        <v>0</v>
      </c>
      <c r="CU35" s="120">
        <f t="shared" si="50"/>
        <v>0</v>
      </c>
      <c r="CV35" s="120">
        <f t="shared" si="51"/>
        <v>0</v>
      </c>
      <c r="CW35" s="8"/>
    </row>
    <row r="36" spans="1:101" s="5" customFormat="1" ht="57" customHeight="1">
      <c r="A36" s="113"/>
      <c r="B36" s="8"/>
      <c r="C36" s="150" t="s">
        <v>138</v>
      </c>
      <c r="D36" s="114"/>
      <c r="E36" s="151" t="s">
        <v>53</v>
      </c>
      <c r="F36" s="115" t="s">
        <v>45</v>
      </c>
      <c r="G36" s="115">
        <v>3</v>
      </c>
      <c r="H36" s="151" t="s">
        <v>233</v>
      </c>
      <c r="I36" s="153">
        <v>162.66792959999998</v>
      </c>
      <c r="J36" s="268"/>
      <c r="K36" s="275"/>
      <c r="L36" s="278"/>
      <c r="M36" s="268"/>
      <c r="N36" s="275"/>
      <c r="O36" s="281"/>
      <c r="P36" s="281"/>
      <c r="Q36" s="284"/>
      <c r="R36" s="269"/>
      <c r="S36" s="269"/>
      <c r="T36" s="269"/>
      <c r="U36" s="269"/>
      <c r="V36" s="269"/>
      <c r="W36" s="269"/>
      <c r="X36" s="405"/>
      <c r="Y36" s="422"/>
      <c r="Z36" s="284"/>
      <c r="AA36" s="284"/>
      <c r="AB36" s="284"/>
      <c r="AC36" s="299">
        <f t="shared" si="52"/>
        <v>0</v>
      </c>
      <c r="AD36" s="259" t="str">
        <f t="shared" si="53"/>
        <v>No</v>
      </c>
      <c r="AE36" s="75" t="str">
        <f t="shared" si="57"/>
        <v>No</v>
      </c>
      <c r="AG36" s="74">
        <v>1</v>
      </c>
      <c r="AH36" s="75">
        <f t="shared" si="54"/>
        <v>0</v>
      </c>
      <c r="AI36" s="7"/>
      <c r="AJ36" s="187">
        <v>9.3000000000000007</v>
      </c>
      <c r="AK36" s="112">
        <f t="shared" si="55"/>
        <v>0</v>
      </c>
      <c r="AL36" s="111">
        <f t="shared" si="4"/>
        <v>0</v>
      </c>
      <c r="AM36" s="111">
        <f t="shared" si="5"/>
        <v>0</v>
      </c>
      <c r="AN36" s="111">
        <f t="shared" si="6"/>
        <v>0</v>
      </c>
      <c r="AO36" s="111">
        <f t="shared" si="7"/>
        <v>0</v>
      </c>
      <c r="AP36" s="111">
        <f t="shared" si="8"/>
        <v>0</v>
      </c>
      <c r="AQ36" s="111">
        <f t="shared" si="9"/>
        <v>0</v>
      </c>
      <c r="AR36" s="111">
        <f t="shared" si="10"/>
        <v>0</v>
      </c>
      <c r="AS36" s="111">
        <f t="shared" si="11"/>
        <v>0</v>
      </c>
      <c r="AT36" s="111">
        <f t="shared" si="12"/>
        <v>0</v>
      </c>
      <c r="AU36" s="111">
        <f t="shared" si="13"/>
        <v>0</v>
      </c>
      <c r="AV36" s="111">
        <f t="shared" si="14"/>
        <v>0</v>
      </c>
      <c r="AW36" s="111">
        <f t="shared" si="15"/>
        <v>0</v>
      </c>
      <c r="AX36" s="111">
        <f t="shared" si="16"/>
        <v>0</v>
      </c>
      <c r="AY36" s="111">
        <f t="shared" si="17"/>
        <v>0</v>
      </c>
      <c r="AZ36" s="111">
        <f t="shared" si="18"/>
        <v>0</v>
      </c>
      <c r="BA36" s="111">
        <f t="shared" si="19"/>
        <v>0</v>
      </c>
      <c r="BB36" s="111">
        <f t="shared" si="20"/>
        <v>0</v>
      </c>
      <c r="BC36" s="111">
        <f t="shared" si="21"/>
        <v>0</v>
      </c>
      <c r="BD36" s="111">
        <f t="shared" si="22"/>
        <v>0</v>
      </c>
      <c r="BE36" s="187">
        <v>1</v>
      </c>
      <c r="BF36" s="327">
        <v>9</v>
      </c>
      <c r="BG36" s="141">
        <f t="shared" si="23"/>
        <v>0</v>
      </c>
      <c r="BH36" s="327"/>
      <c r="BI36" s="141">
        <f t="shared" si="24"/>
        <v>0</v>
      </c>
      <c r="BJ36" s="327"/>
      <c r="BK36" s="141">
        <f t="shared" si="25"/>
        <v>0</v>
      </c>
      <c r="BL36" s="317"/>
      <c r="BM36" s="141">
        <f t="shared" si="56"/>
        <v>0</v>
      </c>
      <c r="BN36" s="317">
        <v>1</v>
      </c>
      <c r="BO36" s="141">
        <f t="shared" si="27"/>
        <v>0</v>
      </c>
      <c r="BP36" s="317">
        <v>2</v>
      </c>
      <c r="BQ36" s="141">
        <f t="shared" si="28"/>
        <v>0</v>
      </c>
      <c r="BR36" s="317"/>
      <c r="BS36" s="141">
        <f t="shared" si="29"/>
        <v>0</v>
      </c>
      <c r="BT36" s="317"/>
      <c r="BU36" s="141">
        <f t="shared" si="30"/>
        <v>0</v>
      </c>
      <c r="BV36" s="317"/>
      <c r="BW36" s="141">
        <f t="shared" si="31"/>
        <v>0</v>
      </c>
      <c r="BX36" s="317"/>
      <c r="BY36" s="141">
        <f t="shared" si="32"/>
        <v>0</v>
      </c>
      <c r="BZ36" s="317"/>
      <c r="CA36" s="141">
        <f t="shared" si="33"/>
        <v>0</v>
      </c>
      <c r="CB36" s="328"/>
      <c r="CC36" s="120">
        <f t="shared" si="34"/>
        <v>0</v>
      </c>
      <c r="CD36" s="120">
        <f t="shared" si="35"/>
        <v>0</v>
      </c>
      <c r="CE36" s="120">
        <f t="shared" si="36"/>
        <v>0</v>
      </c>
      <c r="CF36" s="120">
        <f t="shared" si="37"/>
        <v>0</v>
      </c>
      <c r="CG36" s="120">
        <f t="shared" si="38"/>
        <v>0</v>
      </c>
      <c r="CH36" s="120">
        <f t="shared" si="39"/>
        <v>0</v>
      </c>
      <c r="CI36" s="120">
        <f t="shared" si="40"/>
        <v>0</v>
      </c>
      <c r="CJ36" s="120">
        <f t="shared" si="41"/>
        <v>0</v>
      </c>
      <c r="CK36" s="329"/>
      <c r="CL36" s="308">
        <f t="shared" si="42"/>
        <v>0</v>
      </c>
      <c r="CM36" s="308">
        <f t="shared" si="43"/>
        <v>0</v>
      </c>
      <c r="CN36" s="329"/>
      <c r="CO36" s="120">
        <f t="shared" si="44"/>
        <v>0</v>
      </c>
      <c r="CP36" s="120">
        <f t="shared" si="45"/>
        <v>0</v>
      </c>
      <c r="CQ36" s="120">
        <f t="shared" si="46"/>
        <v>0</v>
      </c>
      <c r="CR36" s="120">
        <f t="shared" si="47"/>
        <v>0</v>
      </c>
      <c r="CS36" s="120">
        <f t="shared" si="48"/>
        <v>0</v>
      </c>
      <c r="CT36" s="120">
        <f t="shared" si="49"/>
        <v>0</v>
      </c>
      <c r="CU36" s="120">
        <f t="shared" si="50"/>
        <v>0</v>
      </c>
      <c r="CV36" s="120">
        <f t="shared" si="51"/>
        <v>0</v>
      </c>
      <c r="CW36" s="8"/>
    </row>
    <row r="37" spans="1:101" s="5" customFormat="1" ht="57" customHeight="1">
      <c r="A37" s="113"/>
      <c r="B37" s="8"/>
      <c r="C37" s="91" t="s">
        <v>139</v>
      </c>
      <c r="D37" s="188"/>
      <c r="E37" s="96" t="s">
        <v>53</v>
      </c>
      <c r="F37" s="51" t="s">
        <v>45</v>
      </c>
      <c r="G37" s="51">
        <v>3</v>
      </c>
      <c r="H37" s="96" t="s">
        <v>233</v>
      </c>
      <c r="I37" s="152">
        <v>145.79832959999999</v>
      </c>
      <c r="J37" s="270"/>
      <c r="K37" s="276"/>
      <c r="L37" s="279"/>
      <c r="M37" s="270"/>
      <c r="N37" s="276"/>
      <c r="O37" s="282"/>
      <c r="P37" s="282"/>
      <c r="Q37" s="285"/>
      <c r="R37" s="271"/>
      <c r="S37" s="271"/>
      <c r="T37" s="271"/>
      <c r="U37" s="271"/>
      <c r="V37" s="271"/>
      <c r="W37" s="271"/>
      <c r="X37" s="138"/>
      <c r="Y37" s="423"/>
      <c r="Z37" s="285"/>
      <c r="AA37" s="285"/>
      <c r="AB37" s="285"/>
      <c r="AC37" s="258">
        <f t="shared" si="52"/>
        <v>0</v>
      </c>
      <c r="AD37" s="50" t="str">
        <f t="shared" si="53"/>
        <v>No</v>
      </c>
      <c r="AE37" s="189" t="str">
        <f t="shared" si="57"/>
        <v>No</v>
      </c>
      <c r="AG37" s="74">
        <v>1</v>
      </c>
      <c r="AH37" s="75">
        <f t="shared" si="54"/>
        <v>0</v>
      </c>
      <c r="AI37" s="7"/>
      <c r="AJ37" s="187">
        <v>7.5</v>
      </c>
      <c r="AK37" s="112">
        <f t="shared" si="55"/>
        <v>0</v>
      </c>
      <c r="AL37" s="111">
        <f t="shared" si="4"/>
        <v>0</v>
      </c>
      <c r="AM37" s="111">
        <f t="shared" si="5"/>
        <v>0</v>
      </c>
      <c r="AN37" s="111">
        <f t="shared" si="6"/>
        <v>0</v>
      </c>
      <c r="AO37" s="111">
        <f t="shared" si="7"/>
        <v>0</v>
      </c>
      <c r="AP37" s="111">
        <f t="shared" si="8"/>
        <v>0</v>
      </c>
      <c r="AQ37" s="111">
        <f t="shared" si="9"/>
        <v>0</v>
      </c>
      <c r="AR37" s="111">
        <f t="shared" si="10"/>
        <v>0</v>
      </c>
      <c r="AS37" s="111">
        <f t="shared" si="11"/>
        <v>0</v>
      </c>
      <c r="AT37" s="111">
        <f t="shared" si="12"/>
        <v>0</v>
      </c>
      <c r="AU37" s="111">
        <f t="shared" si="13"/>
        <v>0</v>
      </c>
      <c r="AV37" s="111">
        <f t="shared" si="14"/>
        <v>0</v>
      </c>
      <c r="AW37" s="111">
        <f t="shared" si="15"/>
        <v>0</v>
      </c>
      <c r="AX37" s="111">
        <f t="shared" si="16"/>
        <v>0</v>
      </c>
      <c r="AY37" s="111">
        <f t="shared" si="17"/>
        <v>0</v>
      </c>
      <c r="AZ37" s="111">
        <f t="shared" si="18"/>
        <v>0</v>
      </c>
      <c r="BA37" s="111">
        <f t="shared" si="19"/>
        <v>0</v>
      </c>
      <c r="BB37" s="111">
        <f t="shared" si="20"/>
        <v>0</v>
      </c>
      <c r="BC37" s="111">
        <f t="shared" si="21"/>
        <v>0</v>
      </c>
      <c r="BD37" s="111">
        <f t="shared" si="22"/>
        <v>0</v>
      </c>
      <c r="BE37" s="187">
        <v>1</v>
      </c>
      <c r="BF37" s="327">
        <v>9</v>
      </c>
      <c r="BG37" s="141">
        <f t="shared" si="23"/>
        <v>0</v>
      </c>
      <c r="BH37" s="327"/>
      <c r="BI37" s="141">
        <f t="shared" si="24"/>
        <v>0</v>
      </c>
      <c r="BJ37" s="327"/>
      <c r="BK37" s="141">
        <f t="shared" si="25"/>
        <v>0</v>
      </c>
      <c r="BL37" s="317"/>
      <c r="BM37" s="141">
        <f t="shared" si="56"/>
        <v>0</v>
      </c>
      <c r="BN37" s="317">
        <v>1</v>
      </c>
      <c r="BO37" s="141">
        <f t="shared" si="27"/>
        <v>0</v>
      </c>
      <c r="BP37" s="317">
        <v>2</v>
      </c>
      <c r="BQ37" s="141">
        <f t="shared" si="28"/>
        <v>0</v>
      </c>
      <c r="BR37" s="317"/>
      <c r="BS37" s="141">
        <f t="shared" si="29"/>
        <v>0</v>
      </c>
      <c r="BT37" s="317"/>
      <c r="BU37" s="141">
        <f t="shared" si="30"/>
        <v>0</v>
      </c>
      <c r="BV37" s="317"/>
      <c r="BW37" s="141">
        <f t="shared" si="31"/>
        <v>0</v>
      </c>
      <c r="BX37" s="317"/>
      <c r="BY37" s="141">
        <f t="shared" si="32"/>
        <v>0</v>
      </c>
      <c r="BZ37" s="317"/>
      <c r="CA37" s="141">
        <f t="shared" si="33"/>
        <v>0</v>
      </c>
      <c r="CB37" s="328"/>
      <c r="CC37" s="120">
        <f t="shared" si="34"/>
        <v>0</v>
      </c>
      <c r="CD37" s="120">
        <f t="shared" si="35"/>
        <v>0</v>
      </c>
      <c r="CE37" s="120">
        <f t="shared" si="36"/>
        <v>0</v>
      </c>
      <c r="CF37" s="120">
        <f t="shared" si="37"/>
        <v>0</v>
      </c>
      <c r="CG37" s="120">
        <f t="shared" si="38"/>
        <v>0</v>
      </c>
      <c r="CH37" s="120">
        <f t="shared" si="39"/>
        <v>0</v>
      </c>
      <c r="CI37" s="120">
        <f t="shared" si="40"/>
        <v>0</v>
      </c>
      <c r="CJ37" s="120">
        <f t="shared" si="41"/>
        <v>0</v>
      </c>
      <c r="CK37" s="329"/>
      <c r="CL37" s="308">
        <f t="shared" si="42"/>
        <v>0</v>
      </c>
      <c r="CM37" s="308">
        <f t="shared" si="43"/>
        <v>0</v>
      </c>
      <c r="CN37" s="329"/>
      <c r="CO37" s="120">
        <f t="shared" si="44"/>
        <v>0</v>
      </c>
      <c r="CP37" s="120">
        <f t="shared" si="45"/>
        <v>0</v>
      </c>
      <c r="CQ37" s="120">
        <f t="shared" si="46"/>
        <v>0</v>
      </c>
      <c r="CR37" s="120">
        <f t="shared" si="47"/>
        <v>0</v>
      </c>
      <c r="CS37" s="120">
        <f t="shared" si="48"/>
        <v>0</v>
      </c>
      <c r="CT37" s="120">
        <f t="shared" si="49"/>
        <v>0</v>
      </c>
      <c r="CU37" s="120">
        <f t="shared" si="50"/>
        <v>0</v>
      </c>
      <c r="CV37" s="120">
        <f t="shared" si="51"/>
        <v>0</v>
      </c>
      <c r="CW37" s="8"/>
    </row>
    <row r="38" spans="1:101" s="7" customFormat="1" ht="57" customHeight="1">
      <c r="A38" s="113"/>
      <c r="B38" s="8"/>
      <c r="C38" s="150" t="s">
        <v>140</v>
      </c>
      <c r="D38" s="114"/>
      <c r="E38" s="151" t="s">
        <v>53</v>
      </c>
      <c r="F38" s="115" t="s">
        <v>45</v>
      </c>
      <c r="G38" s="115">
        <v>2</v>
      </c>
      <c r="H38" s="151" t="s">
        <v>233</v>
      </c>
      <c r="I38" s="153">
        <v>177.1233024</v>
      </c>
      <c r="J38" s="268"/>
      <c r="K38" s="275"/>
      <c r="L38" s="278"/>
      <c r="M38" s="268"/>
      <c r="N38" s="275"/>
      <c r="O38" s="281"/>
      <c r="P38" s="281"/>
      <c r="Q38" s="284"/>
      <c r="R38" s="269"/>
      <c r="S38" s="269"/>
      <c r="T38" s="269"/>
      <c r="U38" s="269"/>
      <c r="V38" s="269"/>
      <c r="W38" s="269"/>
      <c r="X38" s="405"/>
      <c r="Y38" s="422"/>
      <c r="Z38" s="284"/>
      <c r="AA38" s="284"/>
      <c r="AB38" s="284"/>
      <c r="AC38" s="299">
        <f t="shared" si="52"/>
        <v>0</v>
      </c>
      <c r="AD38" s="259" t="str">
        <f t="shared" si="53"/>
        <v>No</v>
      </c>
      <c r="AE38" s="75" t="str">
        <f t="shared" si="57"/>
        <v>No</v>
      </c>
      <c r="AF38" s="5"/>
      <c r="AG38" s="74">
        <v>1</v>
      </c>
      <c r="AH38" s="75">
        <f t="shared" si="54"/>
        <v>0</v>
      </c>
      <c r="AJ38" s="187">
        <v>11</v>
      </c>
      <c r="AK38" s="112">
        <f t="shared" si="55"/>
        <v>0</v>
      </c>
      <c r="AL38" s="111">
        <f t="shared" si="4"/>
        <v>0</v>
      </c>
      <c r="AM38" s="111">
        <f t="shared" si="5"/>
        <v>0</v>
      </c>
      <c r="AN38" s="111">
        <f t="shared" si="6"/>
        <v>0</v>
      </c>
      <c r="AO38" s="111">
        <f t="shared" si="7"/>
        <v>0</v>
      </c>
      <c r="AP38" s="111">
        <f t="shared" si="8"/>
        <v>0</v>
      </c>
      <c r="AQ38" s="111">
        <f t="shared" si="9"/>
        <v>0</v>
      </c>
      <c r="AR38" s="111">
        <f t="shared" si="10"/>
        <v>0</v>
      </c>
      <c r="AS38" s="111">
        <f t="shared" si="11"/>
        <v>0</v>
      </c>
      <c r="AT38" s="111">
        <f t="shared" si="12"/>
        <v>0</v>
      </c>
      <c r="AU38" s="111">
        <f t="shared" si="13"/>
        <v>0</v>
      </c>
      <c r="AV38" s="111">
        <f t="shared" si="14"/>
        <v>0</v>
      </c>
      <c r="AW38" s="111">
        <f t="shared" si="15"/>
        <v>0</v>
      </c>
      <c r="AX38" s="111">
        <f t="shared" si="16"/>
        <v>0</v>
      </c>
      <c r="AY38" s="111">
        <f t="shared" si="17"/>
        <v>0</v>
      </c>
      <c r="AZ38" s="111">
        <f t="shared" si="18"/>
        <v>0</v>
      </c>
      <c r="BA38" s="111">
        <f t="shared" si="19"/>
        <v>0</v>
      </c>
      <c r="BB38" s="111">
        <f t="shared" si="20"/>
        <v>0</v>
      </c>
      <c r="BC38" s="111">
        <f t="shared" si="21"/>
        <v>0</v>
      </c>
      <c r="BD38" s="111">
        <f t="shared" si="22"/>
        <v>0</v>
      </c>
      <c r="BE38" s="187">
        <v>1</v>
      </c>
      <c r="BF38" s="327">
        <v>4</v>
      </c>
      <c r="BG38" s="141">
        <f t="shared" si="23"/>
        <v>0</v>
      </c>
      <c r="BH38" s="327"/>
      <c r="BI38" s="141">
        <f t="shared" si="24"/>
        <v>0</v>
      </c>
      <c r="BJ38" s="327"/>
      <c r="BK38" s="141">
        <f t="shared" si="25"/>
        <v>0</v>
      </c>
      <c r="BL38" s="317"/>
      <c r="BM38" s="141">
        <f t="shared" si="56"/>
        <v>0</v>
      </c>
      <c r="BN38" s="317"/>
      <c r="BO38" s="141">
        <f t="shared" si="27"/>
        <v>0</v>
      </c>
      <c r="BP38" s="317"/>
      <c r="BQ38" s="141">
        <f t="shared" si="28"/>
        <v>0</v>
      </c>
      <c r="BR38" s="317"/>
      <c r="BS38" s="141">
        <f t="shared" si="29"/>
        <v>0</v>
      </c>
      <c r="BT38" s="317">
        <v>2</v>
      </c>
      <c r="BU38" s="141">
        <f t="shared" si="30"/>
        <v>0</v>
      </c>
      <c r="BV38" s="317"/>
      <c r="BW38" s="141">
        <f t="shared" si="31"/>
        <v>0</v>
      </c>
      <c r="BX38" s="317"/>
      <c r="BY38" s="141">
        <f t="shared" si="32"/>
        <v>0</v>
      </c>
      <c r="BZ38" s="317"/>
      <c r="CA38" s="141">
        <f t="shared" si="33"/>
        <v>0</v>
      </c>
      <c r="CB38" s="328"/>
      <c r="CC38" s="120">
        <f t="shared" si="34"/>
        <v>0</v>
      </c>
      <c r="CD38" s="120">
        <f t="shared" si="35"/>
        <v>0</v>
      </c>
      <c r="CE38" s="120">
        <f t="shared" si="36"/>
        <v>0</v>
      </c>
      <c r="CF38" s="120">
        <f t="shared" si="37"/>
        <v>0</v>
      </c>
      <c r="CG38" s="120">
        <f t="shared" si="38"/>
        <v>0</v>
      </c>
      <c r="CH38" s="120">
        <f t="shared" si="39"/>
        <v>0</v>
      </c>
      <c r="CI38" s="120">
        <f t="shared" si="40"/>
        <v>0</v>
      </c>
      <c r="CJ38" s="120">
        <f t="shared" si="41"/>
        <v>0</v>
      </c>
      <c r="CK38" s="329"/>
      <c r="CL38" s="308">
        <f t="shared" si="42"/>
        <v>0</v>
      </c>
      <c r="CM38" s="308">
        <f t="shared" si="43"/>
        <v>0</v>
      </c>
      <c r="CN38" s="329"/>
      <c r="CO38" s="120">
        <f t="shared" si="44"/>
        <v>0</v>
      </c>
      <c r="CP38" s="120">
        <f t="shared" si="45"/>
        <v>0</v>
      </c>
      <c r="CQ38" s="120">
        <f t="shared" si="46"/>
        <v>0</v>
      </c>
      <c r="CR38" s="120">
        <f t="shared" si="47"/>
        <v>0</v>
      </c>
      <c r="CS38" s="120">
        <f t="shared" si="48"/>
        <v>0</v>
      </c>
      <c r="CT38" s="120">
        <f t="shared" si="49"/>
        <v>0</v>
      </c>
      <c r="CU38" s="120">
        <f t="shared" si="50"/>
        <v>0</v>
      </c>
      <c r="CV38" s="120">
        <f t="shared" si="51"/>
        <v>0</v>
      </c>
      <c r="CW38" s="8"/>
    </row>
    <row r="39" spans="1:101" s="5" customFormat="1" ht="57" customHeight="1">
      <c r="A39" s="113"/>
      <c r="B39" s="8"/>
      <c r="C39" s="202" t="s">
        <v>141</v>
      </c>
      <c r="D39" s="203"/>
      <c r="E39" s="96" t="s">
        <v>53</v>
      </c>
      <c r="F39" s="51" t="s">
        <v>46</v>
      </c>
      <c r="G39" s="51">
        <v>1</v>
      </c>
      <c r="H39" s="96" t="s">
        <v>233</v>
      </c>
      <c r="I39" s="152">
        <v>133.2848352</v>
      </c>
      <c r="J39" s="270"/>
      <c r="K39" s="276"/>
      <c r="L39" s="279"/>
      <c r="M39" s="270"/>
      <c r="N39" s="276"/>
      <c r="O39" s="282"/>
      <c r="P39" s="282"/>
      <c r="Q39" s="285"/>
      <c r="R39" s="271"/>
      <c r="S39" s="271"/>
      <c r="T39" s="271"/>
      <c r="U39" s="271"/>
      <c r="V39" s="271"/>
      <c r="W39" s="271"/>
      <c r="X39" s="138"/>
      <c r="Y39" s="423"/>
      <c r="Z39" s="285"/>
      <c r="AA39" s="285"/>
      <c r="AB39" s="285"/>
      <c r="AC39" s="258">
        <f t="shared" si="52"/>
        <v>0</v>
      </c>
      <c r="AD39" s="50" t="str">
        <f t="shared" si="53"/>
        <v>No</v>
      </c>
      <c r="AE39" s="204" t="str">
        <f t="shared" si="57"/>
        <v>No</v>
      </c>
      <c r="AG39" s="74">
        <v>1</v>
      </c>
      <c r="AH39" s="75">
        <f t="shared" si="54"/>
        <v>0</v>
      </c>
      <c r="AI39" s="7"/>
      <c r="AJ39" s="187">
        <v>6.48</v>
      </c>
      <c r="AK39" s="112">
        <f t="shared" si="55"/>
        <v>0</v>
      </c>
      <c r="AL39" s="111">
        <f t="shared" si="4"/>
        <v>0</v>
      </c>
      <c r="AM39" s="111">
        <f t="shared" si="5"/>
        <v>0</v>
      </c>
      <c r="AN39" s="111">
        <f t="shared" si="6"/>
        <v>0</v>
      </c>
      <c r="AO39" s="111">
        <f t="shared" si="7"/>
        <v>0</v>
      </c>
      <c r="AP39" s="111">
        <f t="shared" si="8"/>
        <v>0</v>
      </c>
      <c r="AQ39" s="111">
        <f t="shared" si="9"/>
        <v>0</v>
      </c>
      <c r="AR39" s="111">
        <f t="shared" si="10"/>
        <v>0</v>
      </c>
      <c r="AS39" s="111">
        <f t="shared" si="11"/>
        <v>0</v>
      </c>
      <c r="AT39" s="111">
        <f t="shared" si="12"/>
        <v>0</v>
      </c>
      <c r="AU39" s="111">
        <f t="shared" si="13"/>
        <v>0</v>
      </c>
      <c r="AV39" s="111">
        <f t="shared" si="14"/>
        <v>0</v>
      </c>
      <c r="AW39" s="111">
        <f t="shared" si="15"/>
        <v>0</v>
      </c>
      <c r="AX39" s="111">
        <f t="shared" si="16"/>
        <v>0</v>
      </c>
      <c r="AY39" s="111">
        <f t="shared" si="17"/>
        <v>0</v>
      </c>
      <c r="AZ39" s="111">
        <f t="shared" si="18"/>
        <v>0</v>
      </c>
      <c r="BA39" s="111">
        <f t="shared" si="19"/>
        <v>0</v>
      </c>
      <c r="BB39" s="111">
        <f t="shared" si="20"/>
        <v>0</v>
      </c>
      <c r="BC39" s="111">
        <f t="shared" si="21"/>
        <v>0</v>
      </c>
      <c r="BD39" s="111">
        <f t="shared" si="22"/>
        <v>0</v>
      </c>
      <c r="BE39" s="187">
        <v>1</v>
      </c>
      <c r="BF39" s="327">
        <v>3</v>
      </c>
      <c r="BG39" s="141">
        <f t="shared" si="23"/>
        <v>0</v>
      </c>
      <c r="BH39" s="327"/>
      <c r="BI39" s="141">
        <f t="shared" si="24"/>
        <v>0</v>
      </c>
      <c r="BJ39" s="327"/>
      <c r="BK39" s="141">
        <f t="shared" si="25"/>
        <v>0</v>
      </c>
      <c r="BL39" s="317"/>
      <c r="BM39" s="141">
        <f t="shared" si="56"/>
        <v>0</v>
      </c>
      <c r="BN39" s="317"/>
      <c r="BO39" s="141">
        <f t="shared" si="27"/>
        <v>0</v>
      </c>
      <c r="BP39" s="317"/>
      <c r="BQ39" s="141">
        <f t="shared" si="28"/>
        <v>0</v>
      </c>
      <c r="BR39" s="317">
        <v>1</v>
      </c>
      <c r="BS39" s="141">
        <f t="shared" si="29"/>
        <v>0</v>
      </c>
      <c r="BT39" s="317"/>
      <c r="BU39" s="141">
        <f t="shared" si="30"/>
        <v>0</v>
      </c>
      <c r="BV39" s="317"/>
      <c r="BW39" s="141">
        <f t="shared" si="31"/>
        <v>0</v>
      </c>
      <c r="BX39" s="317"/>
      <c r="BY39" s="141">
        <f t="shared" si="32"/>
        <v>0</v>
      </c>
      <c r="BZ39" s="317"/>
      <c r="CA39" s="141">
        <f t="shared" si="33"/>
        <v>0</v>
      </c>
      <c r="CB39" s="328"/>
      <c r="CC39" s="120">
        <f t="shared" si="34"/>
        <v>0</v>
      </c>
      <c r="CD39" s="120">
        <f t="shared" si="35"/>
        <v>0</v>
      </c>
      <c r="CE39" s="120">
        <f t="shared" si="36"/>
        <v>0</v>
      </c>
      <c r="CF39" s="120">
        <f t="shared" si="37"/>
        <v>0</v>
      </c>
      <c r="CG39" s="120">
        <f t="shared" si="38"/>
        <v>0</v>
      </c>
      <c r="CH39" s="120">
        <f t="shared" si="39"/>
        <v>0</v>
      </c>
      <c r="CI39" s="120">
        <f t="shared" si="40"/>
        <v>0</v>
      </c>
      <c r="CJ39" s="120">
        <f t="shared" si="41"/>
        <v>0</v>
      </c>
      <c r="CK39" s="329"/>
      <c r="CL39" s="308">
        <f t="shared" si="42"/>
        <v>0</v>
      </c>
      <c r="CM39" s="308">
        <f t="shared" si="43"/>
        <v>0</v>
      </c>
      <c r="CN39" s="329"/>
      <c r="CO39" s="120">
        <f t="shared" si="44"/>
        <v>0</v>
      </c>
      <c r="CP39" s="120">
        <f t="shared" si="45"/>
        <v>0</v>
      </c>
      <c r="CQ39" s="120">
        <f t="shared" si="46"/>
        <v>0</v>
      </c>
      <c r="CR39" s="120">
        <f t="shared" si="47"/>
        <v>0</v>
      </c>
      <c r="CS39" s="120">
        <f t="shared" si="48"/>
        <v>0</v>
      </c>
      <c r="CT39" s="120">
        <f t="shared" si="49"/>
        <v>0</v>
      </c>
      <c r="CU39" s="120">
        <f t="shared" si="50"/>
        <v>0</v>
      </c>
      <c r="CV39" s="120">
        <f t="shared" si="51"/>
        <v>0</v>
      </c>
      <c r="CW39" s="8"/>
    </row>
    <row r="40" spans="1:101" s="5" customFormat="1" ht="57" customHeight="1">
      <c r="A40" s="113"/>
      <c r="B40" s="8"/>
      <c r="C40" s="150" t="s">
        <v>142</v>
      </c>
      <c r="D40" s="114"/>
      <c r="E40" s="151" t="s">
        <v>53</v>
      </c>
      <c r="F40" s="115" t="s">
        <v>46</v>
      </c>
      <c r="G40" s="115">
        <v>1</v>
      </c>
      <c r="H40" s="151" t="s">
        <v>233</v>
      </c>
      <c r="I40" s="153">
        <v>152.96603519999999</v>
      </c>
      <c r="J40" s="268"/>
      <c r="K40" s="275"/>
      <c r="L40" s="278"/>
      <c r="M40" s="268"/>
      <c r="N40" s="275"/>
      <c r="O40" s="281"/>
      <c r="P40" s="281"/>
      <c r="Q40" s="284"/>
      <c r="R40" s="269"/>
      <c r="S40" s="269"/>
      <c r="T40" s="269"/>
      <c r="U40" s="269"/>
      <c r="V40" s="269"/>
      <c r="W40" s="269"/>
      <c r="X40" s="405"/>
      <c r="Y40" s="422"/>
      <c r="Z40" s="284"/>
      <c r="AA40" s="284"/>
      <c r="AB40" s="284"/>
      <c r="AC40" s="299">
        <f t="shared" si="52"/>
        <v>0</v>
      </c>
      <c r="AD40" s="259" t="str">
        <f t="shared" si="53"/>
        <v>No</v>
      </c>
      <c r="AE40" s="75" t="str">
        <f t="shared" si="57"/>
        <v>No</v>
      </c>
      <c r="AG40" s="74">
        <v>1</v>
      </c>
      <c r="AH40" s="75">
        <f t="shared" si="54"/>
        <v>0</v>
      </c>
      <c r="AI40" s="7"/>
      <c r="AJ40" s="187">
        <v>8.58</v>
      </c>
      <c r="AK40" s="112">
        <f t="shared" si="55"/>
        <v>0</v>
      </c>
      <c r="AL40" s="111">
        <f t="shared" si="4"/>
        <v>0</v>
      </c>
      <c r="AM40" s="111">
        <f t="shared" si="5"/>
        <v>0</v>
      </c>
      <c r="AN40" s="111">
        <f t="shared" si="6"/>
        <v>0</v>
      </c>
      <c r="AO40" s="111">
        <f t="shared" si="7"/>
        <v>0</v>
      </c>
      <c r="AP40" s="111">
        <f t="shared" si="8"/>
        <v>0</v>
      </c>
      <c r="AQ40" s="111">
        <f t="shared" si="9"/>
        <v>0</v>
      </c>
      <c r="AR40" s="111">
        <f t="shared" si="10"/>
        <v>0</v>
      </c>
      <c r="AS40" s="111">
        <f t="shared" si="11"/>
        <v>0</v>
      </c>
      <c r="AT40" s="111">
        <f t="shared" si="12"/>
        <v>0</v>
      </c>
      <c r="AU40" s="111">
        <f t="shared" si="13"/>
        <v>0</v>
      </c>
      <c r="AV40" s="111">
        <f t="shared" si="14"/>
        <v>0</v>
      </c>
      <c r="AW40" s="111">
        <f t="shared" si="15"/>
        <v>0</v>
      </c>
      <c r="AX40" s="111">
        <f t="shared" si="16"/>
        <v>0</v>
      </c>
      <c r="AY40" s="111">
        <f t="shared" si="17"/>
        <v>0</v>
      </c>
      <c r="AZ40" s="111">
        <f t="shared" si="18"/>
        <v>0</v>
      </c>
      <c r="BA40" s="111">
        <f t="shared" si="19"/>
        <v>0</v>
      </c>
      <c r="BB40" s="111">
        <f t="shared" si="20"/>
        <v>0</v>
      </c>
      <c r="BC40" s="111">
        <f t="shared" si="21"/>
        <v>0</v>
      </c>
      <c r="BD40" s="111">
        <f t="shared" si="22"/>
        <v>0</v>
      </c>
      <c r="BE40" s="187">
        <v>1</v>
      </c>
      <c r="BF40" s="327">
        <v>2</v>
      </c>
      <c r="BG40" s="141">
        <f t="shared" si="23"/>
        <v>0</v>
      </c>
      <c r="BH40" s="327"/>
      <c r="BI40" s="141">
        <f t="shared" si="24"/>
        <v>0</v>
      </c>
      <c r="BJ40" s="327"/>
      <c r="BK40" s="141">
        <f t="shared" si="25"/>
        <v>0</v>
      </c>
      <c r="BL40" s="317"/>
      <c r="BM40" s="141">
        <f t="shared" si="56"/>
        <v>0</v>
      </c>
      <c r="BN40" s="317"/>
      <c r="BO40" s="141">
        <f t="shared" si="27"/>
        <v>0</v>
      </c>
      <c r="BP40" s="317"/>
      <c r="BQ40" s="141">
        <f t="shared" si="28"/>
        <v>0</v>
      </c>
      <c r="BR40" s="317">
        <v>1</v>
      </c>
      <c r="BS40" s="141">
        <f t="shared" si="29"/>
        <v>0</v>
      </c>
      <c r="BT40" s="317"/>
      <c r="BU40" s="141">
        <f t="shared" si="30"/>
        <v>0</v>
      </c>
      <c r="BV40" s="317"/>
      <c r="BW40" s="141">
        <f t="shared" si="31"/>
        <v>0</v>
      </c>
      <c r="BX40" s="317"/>
      <c r="BY40" s="141">
        <f t="shared" si="32"/>
        <v>0</v>
      </c>
      <c r="BZ40" s="317"/>
      <c r="CA40" s="141">
        <f t="shared" si="33"/>
        <v>0</v>
      </c>
      <c r="CB40" s="328"/>
      <c r="CC40" s="120">
        <f t="shared" si="34"/>
        <v>0</v>
      </c>
      <c r="CD40" s="120">
        <f t="shared" si="35"/>
        <v>0</v>
      </c>
      <c r="CE40" s="120">
        <f t="shared" si="36"/>
        <v>0</v>
      </c>
      <c r="CF40" s="120">
        <f t="shared" si="37"/>
        <v>0</v>
      </c>
      <c r="CG40" s="120">
        <f t="shared" si="38"/>
        <v>0</v>
      </c>
      <c r="CH40" s="120">
        <f t="shared" si="39"/>
        <v>0</v>
      </c>
      <c r="CI40" s="120">
        <f t="shared" si="40"/>
        <v>0</v>
      </c>
      <c r="CJ40" s="120">
        <f t="shared" si="41"/>
        <v>0</v>
      </c>
      <c r="CK40" s="329"/>
      <c r="CL40" s="308">
        <f t="shared" si="42"/>
        <v>0</v>
      </c>
      <c r="CM40" s="308">
        <f t="shared" si="43"/>
        <v>0</v>
      </c>
      <c r="CN40" s="329"/>
      <c r="CO40" s="120">
        <f t="shared" si="44"/>
        <v>0</v>
      </c>
      <c r="CP40" s="120">
        <f t="shared" si="45"/>
        <v>0</v>
      </c>
      <c r="CQ40" s="120">
        <f t="shared" si="46"/>
        <v>0</v>
      </c>
      <c r="CR40" s="120">
        <f t="shared" si="47"/>
        <v>0</v>
      </c>
      <c r="CS40" s="120">
        <f t="shared" si="48"/>
        <v>0</v>
      </c>
      <c r="CT40" s="120">
        <f t="shared" si="49"/>
        <v>0</v>
      </c>
      <c r="CU40" s="120">
        <f t="shared" si="50"/>
        <v>0</v>
      </c>
      <c r="CV40" s="120">
        <f t="shared" si="51"/>
        <v>0</v>
      </c>
      <c r="CW40" s="8"/>
    </row>
    <row r="41" spans="1:101" s="5" customFormat="1" ht="57" customHeight="1">
      <c r="A41" s="116"/>
      <c r="B41" s="24"/>
      <c r="C41" s="205" t="s">
        <v>143</v>
      </c>
      <c r="D41" s="206"/>
      <c r="E41" s="197" t="s">
        <v>53</v>
      </c>
      <c r="F41" s="198" t="s">
        <v>46</v>
      </c>
      <c r="G41" s="198">
        <v>1</v>
      </c>
      <c r="H41" s="197" t="s">
        <v>233</v>
      </c>
      <c r="I41" s="266">
        <v>144.90611519999999</v>
      </c>
      <c r="J41" s="272"/>
      <c r="K41" s="277"/>
      <c r="L41" s="280"/>
      <c r="M41" s="272"/>
      <c r="N41" s="277"/>
      <c r="O41" s="283"/>
      <c r="P41" s="283"/>
      <c r="Q41" s="286"/>
      <c r="R41" s="273"/>
      <c r="S41" s="273"/>
      <c r="T41" s="273"/>
      <c r="U41" s="273"/>
      <c r="V41" s="273"/>
      <c r="W41" s="273"/>
      <c r="X41" s="407"/>
      <c r="Y41" s="424"/>
      <c r="Z41" s="286"/>
      <c r="AA41" s="286"/>
      <c r="AB41" s="286"/>
      <c r="AC41" s="300">
        <f t="shared" si="52"/>
        <v>0</v>
      </c>
      <c r="AD41" s="139" t="str">
        <f t="shared" si="53"/>
        <v>No</v>
      </c>
      <c r="AE41" s="207" t="str">
        <f t="shared" si="57"/>
        <v>No</v>
      </c>
      <c r="AG41" s="76">
        <v>1</v>
      </c>
      <c r="AH41" s="77">
        <f>AG41*SUM(J41:AB41)</f>
        <v>0</v>
      </c>
      <c r="AI41" s="7"/>
      <c r="AJ41" s="187">
        <v>7.72</v>
      </c>
      <c r="AK41" s="112">
        <f>SUM(J41:AB41)*AJ41</f>
        <v>0</v>
      </c>
      <c r="AL41" s="111">
        <f t="shared" si="4"/>
        <v>0</v>
      </c>
      <c r="AM41" s="111">
        <f t="shared" si="5"/>
        <v>0</v>
      </c>
      <c r="AN41" s="111">
        <f t="shared" si="6"/>
        <v>0</v>
      </c>
      <c r="AO41" s="111">
        <f t="shared" si="7"/>
        <v>0</v>
      </c>
      <c r="AP41" s="111">
        <f t="shared" si="8"/>
        <v>0</v>
      </c>
      <c r="AQ41" s="111">
        <f t="shared" si="9"/>
        <v>0</v>
      </c>
      <c r="AR41" s="111">
        <f t="shared" si="10"/>
        <v>0</v>
      </c>
      <c r="AS41" s="111">
        <f t="shared" si="11"/>
        <v>0</v>
      </c>
      <c r="AT41" s="111">
        <f t="shared" si="12"/>
        <v>0</v>
      </c>
      <c r="AU41" s="111">
        <f t="shared" si="13"/>
        <v>0</v>
      </c>
      <c r="AV41" s="111">
        <f t="shared" si="14"/>
        <v>0</v>
      </c>
      <c r="AW41" s="111">
        <f t="shared" si="15"/>
        <v>0</v>
      </c>
      <c r="AX41" s="111">
        <f t="shared" si="16"/>
        <v>0</v>
      </c>
      <c r="AY41" s="111">
        <f t="shared" si="17"/>
        <v>0</v>
      </c>
      <c r="AZ41" s="111">
        <f t="shared" si="18"/>
        <v>0</v>
      </c>
      <c r="BA41" s="111">
        <f t="shared" si="19"/>
        <v>0</v>
      </c>
      <c r="BB41" s="111">
        <f t="shared" si="20"/>
        <v>0</v>
      </c>
      <c r="BC41" s="111">
        <f t="shared" si="21"/>
        <v>0</v>
      </c>
      <c r="BD41" s="111">
        <f t="shared" si="22"/>
        <v>0</v>
      </c>
      <c r="BE41" s="187">
        <v>1</v>
      </c>
      <c r="BF41" s="327">
        <v>2</v>
      </c>
      <c r="BG41" s="141">
        <f t="shared" si="23"/>
        <v>0</v>
      </c>
      <c r="BH41" s="327"/>
      <c r="BI41" s="141">
        <f t="shared" si="24"/>
        <v>0</v>
      </c>
      <c r="BJ41" s="327"/>
      <c r="BK41" s="141">
        <f t="shared" si="25"/>
        <v>0</v>
      </c>
      <c r="BL41" s="317"/>
      <c r="BM41" s="304">
        <f t="shared" si="56"/>
        <v>0</v>
      </c>
      <c r="BN41" s="317"/>
      <c r="BO41" s="141">
        <f t="shared" si="27"/>
        <v>0</v>
      </c>
      <c r="BP41" s="317"/>
      <c r="BQ41" s="141">
        <f t="shared" si="28"/>
        <v>0</v>
      </c>
      <c r="BR41" s="317">
        <v>1</v>
      </c>
      <c r="BS41" s="141">
        <f t="shared" si="29"/>
        <v>0</v>
      </c>
      <c r="BT41" s="317"/>
      <c r="BU41" s="141">
        <f t="shared" si="30"/>
        <v>0</v>
      </c>
      <c r="BV41" s="317"/>
      <c r="BW41" s="141">
        <f t="shared" si="31"/>
        <v>0</v>
      </c>
      <c r="BX41" s="317"/>
      <c r="BY41" s="141">
        <f t="shared" si="32"/>
        <v>0</v>
      </c>
      <c r="BZ41" s="317"/>
      <c r="CA41" s="141">
        <f t="shared" si="33"/>
        <v>0</v>
      </c>
      <c r="CB41" s="314"/>
      <c r="CC41" s="120">
        <f t="shared" si="34"/>
        <v>0</v>
      </c>
      <c r="CD41" s="120">
        <f t="shared" si="35"/>
        <v>0</v>
      </c>
      <c r="CE41" s="120">
        <f t="shared" si="36"/>
        <v>0</v>
      </c>
      <c r="CF41" s="120">
        <f t="shared" si="37"/>
        <v>0</v>
      </c>
      <c r="CG41" s="120">
        <f t="shared" si="38"/>
        <v>0</v>
      </c>
      <c r="CH41" s="120">
        <f t="shared" si="39"/>
        <v>0</v>
      </c>
      <c r="CI41" s="120">
        <f t="shared" si="40"/>
        <v>0</v>
      </c>
      <c r="CJ41" s="120">
        <f t="shared" si="41"/>
        <v>0</v>
      </c>
      <c r="CK41" s="329"/>
      <c r="CL41" s="308">
        <f t="shared" si="42"/>
        <v>0</v>
      </c>
      <c r="CM41" s="308">
        <f t="shared" si="43"/>
        <v>0</v>
      </c>
      <c r="CN41" s="329"/>
      <c r="CO41" s="120">
        <f t="shared" si="44"/>
        <v>0</v>
      </c>
      <c r="CP41" s="120">
        <f t="shared" si="45"/>
        <v>0</v>
      </c>
      <c r="CQ41" s="120">
        <f t="shared" si="46"/>
        <v>0</v>
      </c>
      <c r="CR41" s="120">
        <f t="shared" si="47"/>
        <v>0</v>
      </c>
      <c r="CS41" s="120">
        <f t="shared" si="48"/>
        <v>0</v>
      </c>
      <c r="CT41" s="120">
        <f t="shared" si="49"/>
        <v>0</v>
      </c>
      <c r="CU41" s="120">
        <f t="shared" si="50"/>
        <v>0</v>
      </c>
      <c r="CV41" s="120">
        <f t="shared" si="51"/>
        <v>0</v>
      </c>
      <c r="CW41" s="8"/>
    </row>
    <row r="42" spans="1:101" s="7" customFormat="1" ht="30" customHeight="1">
      <c r="A42" s="239"/>
      <c r="B42" s="52"/>
      <c r="C42" s="563"/>
      <c r="D42" s="563"/>
      <c r="E42" s="563"/>
      <c r="F42" s="563"/>
      <c r="G42" s="563"/>
      <c r="H42" s="563"/>
      <c r="I42" s="563"/>
      <c r="J42" s="238"/>
      <c r="K42" s="238"/>
      <c r="L42" s="238"/>
      <c r="M42" s="238"/>
      <c r="N42" s="238"/>
      <c r="O42" s="238"/>
      <c r="P42" s="238"/>
      <c r="Q42" s="238"/>
      <c r="R42" s="240"/>
      <c r="S42" s="238"/>
      <c r="T42" s="50"/>
      <c r="U42" s="97"/>
      <c r="V42" s="51"/>
      <c r="W42" s="238"/>
      <c r="X42" s="238"/>
      <c r="Y42" s="471"/>
      <c r="Z42" s="472"/>
      <c r="AA42" s="472"/>
      <c r="AB42" s="472"/>
      <c r="AC42" s="51"/>
      <c r="AD42" s="51"/>
      <c r="AE42" s="97"/>
      <c r="AG42" s="100"/>
      <c r="AH42" s="100"/>
      <c r="AJ42" s="185"/>
      <c r="AK42" s="112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50"/>
      <c r="BF42" s="323"/>
      <c r="BG42" s="141"/>
      <c r="BH42" s="323"/>
      <c r="BI42" s="141"/>
      <c r="BJ42" s="323"/>
      <c r="BK42" s="141"/>
      <c r="BL42" s="315"/>
      <c r="BM42" s="10"/>
      <c r="BN42" s="315"/>
      <c r="BO42" s="141"/>
      <c r="BP42" s="317"/>
      <c r="BQ42" s="141"/>
      <c r="BR42" s="317"/>
      <c r="BS42" s="141"/>
      <c r="BT42" s="317"/>
      <c r="BU42" s="141"/>
      <c r="BV42" s="317"/>
      <c r="BW42" s="141"/>
      <c r="BX42" s="317"/>
      <c r="BY42" s="141"/>
      <c r="BZ42" s="317"/>
      <c r="CA42" s="141"/>
      <c r="CB42" s="352"/>
      <c r="CC42" s="120"/>
      <c r="CD42" s="120"/>
      <c r="CE42" s="120"/>
      <c r="CF42" s="120"/>
      <c r="CG42" s="120"/>
      <c r="CH42" s="120"/>
      <c r="CI42" s="120"/>
      <c r="CJ42" s="120"/>
      <c r="CK42" s="329"/>
      <c r="CL42" s="308"/>
      <c r="CM42" s="308"/>
      <c r="CN42" s="329"/>
      <c r="CO42" s="120"/>
      <c r="CP42" s="120"/>
      <c r="CQ42" s="120"/>
      <c r="CR42" s="120"/>
      <c r="CS42" s="120"/>
      <c r="CT42" s="120"/>
      <c r="CU42" s="120"/>
      <c r="CV42" s="120"/>
      <c r="CW42" s="50"/>
    </row>
    <row r="43" spans="1:101" s="7" customFormat="1" ht="40" customHeight="1">
      <c r="A43" s="109"/>
      <c r="B43" s="241"/>
      <c r="C43" s="242" t="s">
        <v>156</v>
      </c>
      <c r="D43" s="254" t="s">
        <v>157</v>
      </c>
      <c r="E43" s="98" t="s">
        <v>53</v>
      </c>
      <c r="F43" s="98" t="s">
        <v>51</v>
      </c>
      <c r="G43" s="98">
        <v>6</v>
      </c>
      <c r="H43" s="243" t="s">
        <v>233</v>
      </c>
      <c r="I43" s="244">
        <v>84.975000000000009</v>
      </c>
      <c r="J43" s="213"/>
      <c r="K43" s="215"/>
      <c r="L43" s="214"/>
      <c r="M43" s="213"/>
      <c r="N43" s="215"/>
      <c r="O43" s="217"/>
      <c r="P43" s="217"/>
      <c r="Q43" s="216"/>
      <c r="R43" s="217"/>
      <c r="S43" s="217"/>
      <c r="T43" s="217"/>
      <c r="U43" s="218"/>
      <c r="V43" s="217"/>
      <c r="W43" s="217"/>
      <c r="X43" s="256"/>
      <c r="Y43" s="419"/>
      <c r="Z43" s="256"/>
      <c r="AA43" s="256"/>
      <c r="AB43" s="256"/>
      <c r="AC43" s="257">
        <f t="shared" si="52"/>
        <v>0</v>
      </c>
      <c r="AD43" s="245" t="str">
        <f t="shared" si="53"/>
        <v>No</v>
      </c>
      <c r="AE43" s="246" t="str">
        <f>IF(A43="New","Yes","No")</f>
        <v>No</v>
      </c>
      <c r="AG43" s="72">
        <v>1</v>
      </c>
      <c r="AH43" s="73">
        <f>AG43*SUM(J43:AB43)</f>
        <v>0</v>
      </c>
      <c r="AJ43" s="185">
        <v>3.1</v>
      </c>
      <c r="AK43" s="112">
        <f>SUM(J43:AB43)*AJ43</f>
        <v>0</v>
      </c>
      <c r="AL43" s="111">
        <f t="shared" si="4"/>
        <v>0</v>
      </c>
      <c r="AM43" s="111">
        <f t="shared" si="5"/>
        <v>0</v>
      </c>
      <c r="AN43" s="111">
        <f t="shared" si="6"/>
        <v>0</v>
      </c>
      <c r="AO43" s="111">
        <f t="shared" si="7"/>
        <v>0</v>
      </c>
      <c r="AP43" s="111">
        <f t="shared" si="8"/>
        <v>0</v>
      </c>
      <c r="AQ43" s="111">
        <f t="shared" si="9"/>
        <v>0</v>
      </c>
      <c r="AR43" s="111">
        <f t="shared" si="10"/>
        <v>0</v>
      </c>
      <c r="AS43" s="111">
        <f t="shared" si="11"/>
        <v>0</v>
      </c>
      <c r="AT43" s="111">
        <f t="shared" si="12"/>
        <v>0</v>
      </c>
      <c r="AU43" s="111">
        <f t="shared" si="13"/>
        <v>0</v>
      </c>
      <c r="AV43" s="111">
        <f t="shared" si="14"/>
        <v>0</v>
      </c>
      <c r="AW43" s="111">
        <f t="shared" si="15"/>
        <v>0</v>
      </c>
      <c r="AX43" s="111">
        <f t="shared" si="16"/>
        <v>0</v>
      </c>
      <c r="AY43" s="111">
        <f t="shared" si="17"/>
        <v>0</v>
      </c>
      <c r="AZ43" s="111">
        <f t="shared" si="18"/>
        <v>0</v>
      </c>
      <c r="BA43" s="111">
        <f t="shared" si="19"/>
        <v>0</v>
      </c>
      <c r="BB43" s="111">
        <f t="shared" si="20"/>
        <v>0</v>
      </c>
      <c r="BC43" s="111">
        <f t="shared" si="21"/>
        <v>0</v>
      </c>
      <c r="BD43" s="111">
        <f t="shared" si="22"/>
        <v>0</v>
      </c>
      <c r="BE43" s="185">
        <v>1</v>
      </c>
      <c r="BF43" s="324">
        <v>12</v>
      </c>
      <c r="BG43" s="141">
        <f t="shared" si="23"/>
        <v>0</v>
      </c>
      <c r="BH43" s="324"/>
      <c r="BI43" s="141">
        <f t="shared" si="24"/>
        <v>0</v>
      </c>
      <c r="BJ43" s="324"/>
      <c r="BK43" s="141">
        <f t="shared" si="25"/>
        <v>0</v>
      </c>
      <c r="BL43" s="328"/>
      <c r="BM43" s="141">
        <f>SUM($J43:$X43)*BL43</f>
        <v>0</v>
      </c>
      <c r="BN43" s="328"/>
      <c r="BO43" s="141">
        <f t="shared" si="27"/>
        <v>0</v>
      </c>
      <c r="BP43" s="317"/>
      <c r="BQ43" s="141">
        <f t="shared" si="28"/>
        <v>0</v>
      </c>
      <c r="BR43" s="317"/>
      <c r="BS43" s="141">
        <f t="shared" si="29"/>
        <v>0</v>
      </c>
      <c r="BT43" s="317"/>
      <c r="BU43" s="141">
        <f t="shared" si="30"/>
        <v>0</v>
      </c>
      <c r="BV43" s="317"/>
      <c r="BW43" s="141">
        <f t="shared" si="31"/>
        <v>0</v>
      </c>
      <c r="BX43" s="317"/>
      <c r="BY43" s="141">
        <f t="shared" si="32"/>
        <v>0</v>
      </c>
      <c r="BZ43" s="317"/>
      <c r="CA43" s="141">
        <f t="shared" si="33"/>
        <v>0</v>
      </c>
      <c r="CB43" s="328"/>
      <c r="CC43" s="120">
        <f t="shared" si="34"/>
        <v>0</v>
      </c>
      <c r="CD43" s="120">
        <f t="shared" si="35"/>
        <v>0</v>
      </c>
      <c r="CE43" s="120">
        <f t="shared" si="36"/>
        <v>0</v>
      </c>
      <c r="CF43" s="120">
        <f t="shared" si="37"/>
        <v>0</v>
      </c>
      <c r="CG43" s="120">
        <f t="shared" si="38"/>
        <v>0</v>
      </c>
      <c r="CH43" s="120">
        <f t="shared" si="39"/>
        <v>0</v>
      </c>
      <c r="CI43" s="120">
        <f t="shared" si="40"/>
        <v>0</v>
      </c>
      <c r="CJ43" s="120">
        <f t="shared" si="41"/>
        <v>0</v>
      </c>
      <c r="CK43" s="329"/>
      <c r="CL43" s="308">
        <f t="shared" si="42"/>
        <v>0</v>
      </c>
      <c r="CM43" s="308">
        <f t="shared" si="43"/>
        <v>0</v>
      </c>
      <c r="CN43" s="329"/>
      <c r="CO43" s="120">
        <f t="shared" si="44"/>
        <v>0</v>
      </c>
      <c r="CP43" s="120">
        <f t="shared" si="45"/>
        <v>0</v>
      </c>
      <c r="CQ43" s="120">
        <f t="shared" si="46"/>
        <v>0</v>
      </c>
      <c r="CR43" s="120">
        <f t="shared" si="47"/>
        <v>0</v>
      </c>
      <c r="CS43" s="120">
        <f t="shared" si="48"/>
        <v>0</v>
      </c>
      <c r="CT43" s="120">
        <f t="shared" si="49"/>
        <v>0</v>
      </c>
      <c r="CU43" s="120">
        <f t="shared" si="50"/>
        <v>0</v>
      </c>
      <c r="CV43" s="120">
        <f t="shared" si="51"/>
        <v>0</v>
      </c>
      <c r="CW43" s="50"/>
    </row>
    <row r="44" spans="1:101" s="7" customFormat="1" ht="40" customHeight="1">
      <c r="A44" s="116"/>
      <c r="B44" s="23"/>
      <c r="C44" s="247" t="s">
        <v>158</v>
      </c>
      <c r="D44" s="248"/>
      <c r="E44" s="249" t="s">
        <v>104</v>
      </c>
      <c r="F44" s="249" t="s">
        <v>51</v>
      </c>
      <c r="G44" s="249">
        <v>10</v>
      </c>
      <c r="H44" s="250" t="s">
        <v>233</v>
      </c>
      <c r="I44" s="251">
        <v>58.916000000000004</v>
      </c>
      <c r="J44" s="287"/>
      <c r="K44" s="288"/>
      <c r="L44" s="289"/>
      <c r="M44" s="287"/>
      <c r="N44" s="288"/>
      <c r="O44" s="290"/>
      <c r="P44" s="290"/>
      <c r="Q44" s="290"/>
      <c r="R44" s="290"/>
      <c r="S44" s="290"/>
      <c r="T44" s="290"/>
      <c r="U44" s="290"/>
      <c r="V44" s="290"/>
      <c r="W44" s="290"/>
      <c r="X44" s="401"/>
      <c r="Y44" s="420"/>
      <c r="Z44" s="401"/>
      <c r="AA44" s="401"/>
      <c r="AB44" s="401"/>
      <c r="AC44" s="301">
        <f t="shared" si="52"/>
        <v>0</v>
      </c>
      <c r="AD44" s="252" t="str">
        <f t="shared" si="53"/>
        <v>No</v>
      </c>
      <c r="AE44" s="253" t="str">
        <f>IF(A44="New","Yes","No")</f>
        <v>No</v>
      </c>
      <c r="AG44" s="76">
        <v>1</v>
      </c>
      <c r="AH44" s="77">
        <f>AG44*SUM(J44:AB44)</f>
        <v>0</v>
      </c>
      <c r="AJ44" s="185">
        <v>1.1000000000000001</v>
      </c>
      <c r="AK44" s="112">
        <f>SUM(J44:AB44)*AJ44</f>
        <v>0</v>
      </c>
      <c r="AL44" s="111">
        <f t="shared" si="4"/>
        <v>0</v>
      </c>
      <c r="AM44" s="111">
        <f t="shared" si="5"/>
        <v>0</v>
      </c>
      <c r="AN44" s="111">
        <f t="shared" si="6"/>
        <v>0</v>
      </c>
      <c r="AO44" s="111">
        <f t="shared" si="7"/>
        <v>0</v>
      </c>
      <c r="AP44" s="111">
        <f t="shared" si="8"/>
        <v>0</v>
      </c>
      <c r="AQ44" s="111">
        <f t="shared" si="9"/>
        <v>0</v>
      </c>
      <c r="AR44" s="111">
        <f t="shared" si="10"/>
        <v>0</v>
      </c>
      <c r="AS44" s="111">
        <f t="shared" si="11"/>
        <v>0</v>
      </c>
      <c r="AT44" s="111">
        <f t="shared" si="12"/>
        <v>0</v>
      </c>
      <c r="AU44" s="111">
        <f t="shared" si="13"/>
        <v>0</v>
      </c>
      <c r="AV44" s="111">
        <f t="shared" si="14"/>
        <v>0</v>
      </c>
      <c r="AW44" s="111">
        <f t="shared" si="15"/>
        <v>0</v>
      </c>
      <c r="AX44" s="111">
        <f t="shared" si="16"/>
        <v>0</v>
      </c>
      <c r="AY44" s="111">
        <f t="shared" si="17"/>
        <v>0</v>
      </c>
      <c r="AZ44" s="111">
        <f t="shared" si="18"/>
        <v>0</v>
      </c>
      <c r="BA44" s="111">
        <f t="shared" si="19"/>
        <v>0</v>
      </c>
      <c r="BB44" s="111">
        <f t="shared" si="20"/>
        <v>0</v>
      </c>
      <c r="BC44" s="111">
        <f t="shared" si="21"/>
        <v>0</v>
      </c>
      <c r="BD44" s="111">
        <f t="shared" si="22"/>
        <v>0</v>
      </c>
      <c r="BE44" s="185">
        <v>1</v>
      </c>
      <c r="BF44" s="322">
        <v>20</v>
      </c>
      <c r="BG44" s="141">
        <f t="shared" si="23"/>
        <v>0</v>
      </c>
      <c r="BH44" s="322"/>
      <c r="BI44" s="141">
        <f t="shared" si="24"/>
        <v>0</v>
      </c>
      <c r="BJ44" s="322"/>
      <c r="BK44" s="141">
        <f t="shared" si="25"/>
        <v>0</v>
      </c>
      <c r="BL44" s="314"/>
      <c r="BM44" s="141">
        <f>SUM($J44:$X44)*BL44</f>
        <v>0</v>
      </c>
      <c r="BN44" s="314">
        <v>10</v>
      </c>
      <c r="BO44" s="141">
        <f t="shared" si="27"/>
        <v>0</v>
      </c>
      <c r="BP44" s="317"/>
      <c r="BQ44" s="141">
        <f t="shared" si="28"/>
        <v>0</v>
      </c>
      <c r="BR44" s="317"/>
      <c r="BS44" s="141">
        <f t="shared" si="29"/>
        <v>0</v>
      </c>
      <c r="BT44" s="317"/>
      <c r="BU44" s="141">
        <f t="shared" si="30"/>
        <v>0</v>
      </c>
      <c r="BV44" s="317"/>
      <c r="BW44" s="141">
        <f t="shared" si="31"/>
        <v>0</v>
      </c>
      <c r="BX44" s="317"/>
      <c r="BY44" s="141">
        <f t="shared" si="32"/>
        <v>0</v>
      </c>
      <c r="BZ44" s="317"/>
      <c r="CA44" s="141">
        <f t="shared" si="33"/>
        <v>0</v>
      </c>
      <c r="CB44" s="328"/>
      <c r="CC44" s="120">
        <f t="shared" si="34"/>
        <v>0</v>
      </c>
      <c r="CD44" s="120">
        <f t="shared" si="35"/>
        <v>0</v>
      </c>
      <c r="CE44" s="120">
        <f t="shared" si="36"/>
        <v>0</v>
      </c>
      <c r="CF44" s="120">
        <f t="shared" si="37"/>
        <v>0</v>
      </c>
      <c r="CG44" s="120">
        <f t="shared" si="38"/>
        <v>0</v>
      </c>
      <c r="CH44" s="120">
        <f t="shared" si="39"/>
        <v>0</v>
      </c>
      <c r="CI44" s="120">
        <f t="shared" si="40"/>
        <v>0</v>
      </c>
      <c r="CJ44" s="120">
        <f t="shared" si="41"/>
        <v>0</v>
      </c>
      <c r="CK44" s="329"/>
      <c r="CL44" s="308">
        <f t="shared" si="42"/>
        <v>0</v>
      </c>
      <c r="CM44" s="308">
        <f t="shared" si="43"/>
        <v>0</v>
      </c>
      <c r="CN44" s="329"/>
      <c r="CO44" s="120">
        <f t="shared" si="44"/>
        <v>0</v>
      </c>
      <c r="CP44" s="120">
        <f t="shared" si="45"/>
        <v>0</v>
      </c>
      <c r="CQ44" s="120">
        <f t="shared" si="46"/>
        <v>0</v>
      </c>
      <c r="CR44" s="120">
        <f t="shared" si="47"/>
        <v>0</v>
      </c>
      <c r="CS44" s="120">
        <f t="shared" si="48"/>
        <v>0</v>
      </c>
      <c r="CT44" s="120">
        <f t="shared" si="49"/>
        <v>0</v>
      </c>
      <c r="CU44" s="120">
        <f t="shared" si="50"/>
        <v>0</v>
      </c>
      <c r="CV44" s="120">
        <f t="shared" si="51"/>
        <v>0</v>
      </c>
      <c r="CW44" s="50"/>
    </row>
  </sheetData>
  <sheetProtection algorithmName="SHA-512" hashValue="bz1zXA6eLOajhWrPypq9STcrzAjj+EJrQOgXqGU9JYiIf2xohGOrJizdyoCnOTvX6EobgsJkClHZ3TqvmOGQsw==" saltValue="KbArwfmtVPwUaMbxOWxlOg==" spinCount="100000" sheet="1" sort="0" autoFilter="0"/>
  <autoFilter ref="AD8:AE44" xr:uid="{7540FDB8-5A30-481C-8CE9-2D4DBCE05150}"/>
  <mergeCells count="8">
    <mergeCell ref="CW3:CW5"/>
    <mergeCell ref="C42:I42"/>
    <mergeCell ref="AC2:AD2"/>
    <mergeCell ref="Y1:AB4"/>
    <mergeCell ref="A2:B5"/>
    <mergeCell ref="K1:L1"/>
    <mergeCell ref="K2:L2"/>
    <mergeCell ref="K3:L3"/>
  </mergeCells>
  <conditionalFormatting sqref="J12:J41">
    <cfRule type="notContainsBlanks" dxfId="44" priority="11">
      <formula>LEN(TRIM(J12))&gt;0</formula>
    </cfRule>
  </conditionalFormatting>
  <conditionalFormatting sqref="J43:J44">
    <cfRule type="notContainsBlanks" dxfId="43" priority="26">
      <formula>LEN(TRIM(J43))&gt;0</formula>
    </cfRule>
  </conditionalFormatting>
  <conditionalFormatting sqref="K12:K41">
    <cfRule type="notContainsBlanks" dxfId="42" priority="13">
      <formula>LEN(TRIM(K12))&gt;0</formula>
    </cfRule>
  </conditionalFormatting>
  <conditionalFormatting sqref="K43:K44">
    <cfRule type="notContainsBlanks" dxfId="41" priority="28">
      <formula>LEN(TRIM(K43))&gt;0</formula>
    </cfRule>
  </conditionalFormatting>
  <conditionalFormatting sqref="L12:L41">
    <cfRule type="notContainsBlanks" dxfId="40" priority="14">
      <formula>LEN(TRIM(L12))&gt;0</formula>
    </cfRule>
  </conditionalFormatting>
  <conditionalFormatting sqref="L43:L44">
    <cfRule type="notContainsBlanks" dxfId="39" priority="29">
      <formula>LEN(TRIM(L43))&gt;0</formula>
    </cfRule>
  </conditionalFormatting>
  <conditionalFormatting sqref="M12:M41">
    <cfRule type="notContainsBlanks" dxfId="38" priority="15">
      <formula>LEN(TRIM(M12))&gt;0</formula>
    </cfRule>
  </conditionalFormatting>
  <conditionalFormatting sqref="M43:M44">
    <cfRule type="notContainsBlanks" dxfId="37" priority="30">
      <formula>LEN(TRIM(M43))&gt;0</formula>
    </cfRule>
  </conditionalFormatting>
  <conditionalFormatting sqref="N12:N41">
    <cfRule type="notContainsBlanks" dxfId="36" priority="16">
      <formula>LEN(TRIM(N12))&gt;0</formula>
    </cfRule>
  </conditionalFormatting>
  <conditionalFormatting sqref="N43:N44">
    <cfRule type="notContainsBlanks" dxfId="35" priority="31">
      <formula>LEN(TRIM(N43))&gt;0</formula>
    </cfRule>
  </conditionalFormatting>
  <conditionalFormatting sqref="O12:O41">
    <cfRule type="notContainsBlanks" dxfId="34" priority="6">
      <formula>LEN(TRIM(O12))&gt;0</formula>
    </cfRule>
  </conditionalFormatting>
  <conditionalFormatting sqref="O43:O44">
    <cfRule type="notContainsBlanks" dxfId="33" priority="21">
      <formula>LEN(TRIM(O43))&gt;0</formula>
    </cfRule>
  </conditionalFormatting>
  <conditionalFormatting sqref="O12:P41">
    <cfRule type="notContainsBlanks" dxfId="32" priority="20">
      <formula>LEN(TRIM(O12))&gt;0</formula>
    </cfRule>
  </conditionalFormatting>
  <conditionalFormatting sqref="O43:P44">
    <cfRule type="notContainsBlanks" dxfId="31" priority="35">
      <formula>LEN(TRIM(O43))&gt;0</formula>
    </cfRule>
  </conditionalFormatting>
  <conditionalFormatting sqref="Q12:Q41">
    <cfRule type="notContainsBlanks" dxfId="30" priority="9">
      <formula>LEN(TRIM(Q12))&gt;0</formula>
    </cfRule>
  </conditionalFormatting>
  <conditionalFormatting sqref="Q43:Q44">
    <cfRule type="notContainsBlanks" dxfId="29" priority="24">
      <formula>LEN(TRIM(Q43))&gt;0</formula>
    </cfRule>
  </conditionalFormatting>
  <conditionalFormatting sqref="R12:R41">
    <cfRule type="notContainsBlanks" dxfId="28" priority="8">
      <formula>LEN(TRIM(R12))&gt;0</formula>
    </cfRule>
  </conditionalFormatting>
  <conditionalFormatting sqref="R43:R44">
    <cfRule type="notContainsBlanks" dxfId="27" priority="23">
      <formula>LEN(TRIM(R43))&gt;0</formula>
    </cfRule>
  </conditionalFormatting>
  <conditionalFormatting sqref="S12:S41">
    <cfRule type="notContainsBlanks" dxfId="26" priority="7">
      <formula>LEN(TRIM(S12))&gt;0</formula>
    </cfRule>
  </conditionalFormatting>
  <conditionalFormatting sqref="S43:S44">
    <cfRule type="notContainsBlanks" dxfId="25" priority="22">
      <formula>LEN(TRIM(S43))&gt;0</formula>
    </cfRule>
  </conditionalFormatting>
  <conditionalFormatting sqref="S12:T41">
    <cfRule type="notContainsBlanks" dxfId="24" priority="19">
      <formula>LEN(TRIM(S12))&gt;0</formula>
    </cfRule>
  </conditionalFormatting>
  <conditionalFormatting sqref="S43:T44">
    <cfRule type="notContainsBlanks" dxfId="23" priority="34">
      <formula>LEN(TRIM(S43))&gt;0</formula>
    </cfRule>
  </conditionalFormatting>
  <conditionalFormatting sqref="U12:U41">
    <cfRule type="notContainsBlanks" dxfId="22" priority="17">
      <formula>LEN(TRIM(U12))&gt;0</formula>
    </cfRule>
  </conditionalFormatting>
  <conditionalFormatting sqref="U43:U44">
    <cfRule type="notContainsBlanks" dxfId="21" priority="32">
      <formula>LEN(TRIM(U43))&gt;0</formula>
    </cfRule>
  </conditionalFormatting>
  <conditionalFormatting sqref="V12:V41">
    <cfRule type="notContainsBlanks" dxfId="20" priority="12">
      <formula>LEN(TRIM(V12))&gt;0</formula>
    </cfRule>
  </conditionalFormatting>
  <conditionalFormatting sqref="V43:V44">
    <cfRule type="notContainsBlanks" dxfId="19" priority="27">
      <formula>LEN(TRIM(V43))&gt;0</formula>
    </cfRule>
  </conditionalFormatting>
  <conditionalFormatting sqref="W12:W41">
    <cfRule type="notContainsBlanks" dxfId="18" priority="10">
      <formula>LEN(TRIM(W12))&gt;0</formula>
    </cfRule>
  </conditionalFormatting>
  <conditionalFormatting sqref="W43:W44">
    <cfRule type="notContainsBlanks" dxfId="17" priority="25">
      <formula>LEN(TRIM(W43))&gt;0</formula>
    </cfRule>
  </conditionalFormatting>
  <conditionalFormatting sqref="X12:X44">
    <cfRule type="notContainsBlanks" dxfId="16" priority="36">
      <formula>LEN(TRIM(X12))&gt;0</formula>
    </cfRule>
  </conditionalFormatting>
  <conditionalFormatting sqref="Y12:Y44">
    <cfRule type="notContainsBlanks" dxfId="15" priority="37">
      <formula>LEN(TRIM(Y12))&gt;0</formula>
    </cfRule>
  </conditionalFormatting>
  <conditionalFormatting sqref="Z12:Z44">
    <cfRule type="top10" dxfId="14" priority="3" rank="10"/>
  </conditionalFormatting>
  <conditionalFormatting sqref="AA12:AA44">
    <cfRule type="notContainsBlanks" dxfId="13" priority="38">
      <formula>LEN(TRIM(AA12))&gt;0</formula>
    </cfRule>
  </conditionalFormatting>
  <conditionalFormatting sqref="AB12:AB44">
    <cfRule type="notContainsBlanks" dxfId="12" priority="39">
      <formula>LEN(TRIM(AB12))&gt;0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44"/>
  <sheetViews>
    <sheetView showGridLines="0" zoomScale="90" zoomScaleNormal="90" workbookViewId="0">
      <selection activeCell="A5" sqref="A5:N5"/>
    </sheetView>
  </sheetViews>
  <sheetFormatPr baseColWidth="10" defaultColWidth="12.1640625" defaultRowHeight="23.25" customHeight="1"/>
  <cols>
    <col min="1" max="1" width="10" style="43" customWidth="1"/>
    <col min="2" max="2" width="3.6640625" style="43" customWidth="1"/>
    <col min="3" max="4" width="5.6640625" style="41" customWidth="1"/>
    <col min="5" max="9" width="5.6640625" style="40" customWidth="1"/>
    <col min="10" max="10" width="6.83203125" style="40" customWidth="1"/>
    <col min="11" max="11" width="6.5" style="40" customWidth="1"/>
    <col min="12" max="21" width="5.6640625" style="40" customWidth="1"/>
    <col min="22" max="22" width="6.6640625" style="40" customWidth="1"/>
    <col min="23" max="23" width="7.6640625" style="40" customWidth="1"/>
    <col min="24" max="24" width="7.1640625" style="41" customWidth="1"/>
    <col min="25" max="25" width="3.6640625" style="41" customWidth="1"/>
    <col min="26" max="16384" width="12.1640625" style="41"/>
  </cols>
  <sheetData>
    <row r="1" spans="1:32" ht="29.25" customHeight="1">
      <c r="A1" s="559" t="s">
        <v>251</v>
      </c>
      <c r="B1" s="559"/>
      <c r="C1" s="559"/>
      <c r="D1" s="559"/>
      <c r="E1" s="559"/>
      <c r="F1" s="559"/>
      <c r="I1" s="106"/>
      <c r="J1" s="106"/>
      <c r="K1" s="106"/>
      <c r="L1" s="106"/>
      <c r="M1" s="106"/>
      <c r="T1" s="106" t="s">
        <v>252</v>
      </c>
      <c r="X1" s="490" t="s">
        <v>3</v>
      </c>
      <c r="Y1" s="490"/>
      <c r="Z1" s="490"/>
      <c r="AA1" s="490"/>
      <c r="AB1" s="490"/>
      <c r="AC1" s="490"/>
      <c r="AD1" s="490"/>
      <c r="AE1" s="490"/>
      <c r="AF1" s="490"/>
    </row>
    <row r="2" spans="1:32" ht="21" customHeight="1">
      <c r="A2" s="559"/>
      <c r="B2" s="559"/>
      <c r="C2" s="559"/>
      <c r="D2" s="559"/>
      <c r="E2" s="559"/>
      <c r="F2" s="559"/>
      <c r="G2" s="41"/>
      <c r="I2" s="492"/>
      <c r="J2" s="492"/>
      <c r="K2" s="492"/>
      <c r="L2" s="492"/>
      <c r="M2" s="224"/>
      <c r="T2" s="492">
        <f>V8</f>
        <v>0</v>
      </c>
      <c r="X2" s="491">
        <f>'GOOD PE'!K3</f>
        <v>0</v>
      </c>
      <c r="Y2" s="491"/>
      <c r="Z2" s="491"/>
      <c r="AA2" s="491"/>
      <c r="AB2" s="491"/>
      <c r="AC2" s="491"/>
      <c r="AD2" s="491"/>
      <c r="AE2" s="491"/>
      <c r="AF2" s="491"/>
    </row>
    <row r="3" spans="1:32" ht="6.5" customHeight="1">
      <c r="A3" s="55"/>
      <c r="B3" s="55"/>
      <c r="C3" s="55"/>
      <c r="D3" s="55"/>
      <c r="E3" s="45"/>
      <c r="F3" s="46"/>
      <c r="G3" s="47"/>
      <c r="H3" s="57"/>
      <c r="I3" s="57"/>
      <c r="J3" s="57"/>
      <c r="K3" s="57"/>
      <c r="L3" s="57"/>
      <c r="M3" s="57"/>
      <c r="N3" s="56"/>
      <c r="O3" s="56"/>
      <c r="P3" s="56"/>
      <c r="Q3" s="56"/>
      <c r="R3" s="56"/>
      <c r="S3" s="56"/>
      <c r="T3" s="56"/>
      <c r="U3" s="56"/>
      <c r="V3" s="56"/>
    </row>
    <row r="4" spans="1:32" ht="17.5" customHeight="1">
      <c r="A4" s="561" t="s">
        <v>36</v>
      </c>
      <c r="B4" s="561"/>
      <c r="C4" s="561"/>
      <c r="O4" s="562" t="s">
        <v>253</v>
      </c>
      <c r="P4" s="562"/>
      <c r="Q4" s="562"/>
      <c r="R4" s="562"/>
      <c r="S4" s="562"/>
      <c r="T4" s="562"/>
      <c r="U4" s="562"/>
      <c r="V4" s="562"/>
      <c r="W4" s="562"/>
      <c r="X4" s="562"/>
    </row>
    <row r="5" spans="1:32" ht="55.5" customHeight="1">
      <c r="A5" s="553">
        <f>'Order SUM Made in EU'!E8</f>
        <v>0</v>
      </c>
      <c r="B5" s="554"/>
      <c r="C5" s="554"/>
      <c r="D5" s="554"/>
      <c r="E5" s="554"/>
      <c r="F5" s="554"/>
      <c r="G5" s="554"/>
      <c r="H5" s="554"/>
      <c r="I5" s="554"/>
      <c r="J5" s="554"/>
      <c r="K5" s="554"/>
      <c r="L5" s="554"/>
      <c r="M5" s="554"/>
      <c r="N5" s="555"/>
      <c r="O5" s="567">
        <f>'Order SUM Made in EU'!I8</f>
        <v>0</v>
      </c>
      <c r="P5" s="567"/>
      <c r="Q5" s="567"/>
      <c r="R5" s="567"/>
      <c r="S5" s="567"/>
      <c r="T5" s="567"/>
      <c r="U5" s="567"/>
      <c r="V5" s="567"/>
      <c r="W5" s="567"/>
      <c r="X5" s="568"/>
    </row>
    <row r="6" spans="1:32" customFormat="1" ht="8.25" customHeight="1">
      <c r="A6" s="42"/>
      <c r="B6" s="42"/>
      <c r="V6" s="40"/>
      <c r="W6" s="40"/>
      <c r="X6" s="41"/>
    </row>
    <row r="7" spans="1:32" ht="69" customHeight="1">
      <c r="A7" s="264" t="s">
        <v>56</v>
      </c>
      <c r="B7" s="565" t="s">
        <v>254</v>
      </c>
      <c r="C7" s="439" t="str">
        <f>'GOOD PE'!J8</f>
        <v>BLACK              RAL 9005</v>
      </c>
      <c r="D7" s="432" t="str">
        <f>'GOOD PE'!K8</f>
        <v>WHITE</v>
      </c>
      <c r="E7" s="432" t="str">
        <f>'GOOD PE'!L8</f>
        <v xml:space="preserve">RED                RAL 3000 </v>
      </c>
      <c r="F7" s="432" t="str">
        <f>'GOOD PE'!M8</f>
        <v xml:space="preserve">YELLOW       RAL 1018 </v>
      </c>
      <c r="G7" s="432" t="str">
        <f>'GOOD PE'!N8</f>
        <v>BLUE             RAL 5015</v>
      </c>
      <c r="H7" s="432" t="str">
        <f>'GOOD PE'!O8</f>
        <v>BRIGHT
GREEN          RAL 6018</v>
      </c>
      <c r="I7" s="432" t="str">
        <f>'GOOD PE'!P8</f>
        <v>PURE 
GREEN
RAL 6037</v>
      </c>
      <c r="J7" s="432" t="str">
        <f>'GOOD PE'!Q8</f>
        <v>APRICOT
ORANGE 
RAL 1033</v>
      </c>
      <c r="K7" s="432" t="str">
        <f>'GOOD PE'!R8</f>
        <v>DEEP ORANGE          
RAL 2011</v>
      </c>
      <c r="L7" s="432" t="str">
        <f>'GOOD PE'!S8</f>
        <v>PINK             RAL 4003</v>
      </c>
      <c r="M7" s="432" t="str">
        <f>'GOOD PE'!T8</f>
        <v>GREY  
RAL 7001</v>
      </c>
      <c r="N7" s="432" t="str">
        <f>'GOOD PE'!U8</f>
        <v>PURPLE   nS4050-R60B/M</v>
      </c>
      <c r="O7" s="432" t="str">
        <f>'GOOD PE'!V8</f>
        <v>MINT   
RAL 6027</v>
      </c>
      <c r="P7" s="432" t="str">
        <f>'GOOD PE'!W8</f>
        <v>DEEP ROSE 
RAL 4008</v>
      </c>
      <c r="Q7" s="432" t="str">
        <f>'GOOD PE'!X8</f>
        <v>BROWN
RAL 8003</v>
      </c>
      <c r="R7" s="432" t="str">
        <f>'GOOD PE'!Y8</f>
        <v>FLUORO PINK</v>
      </c>
      <c r="S7" s="432" t="str">
        <f>'GOOD PE'!Z8</f>
        <v>FLUORO ORANGE</v>
      </c>
      <c r="T7" s="432" t="str">
        <f>'GOOD PE'!AA8</f>
        <v>FLUORO YELLOW</v>
      </c>
      <c r="U7" s="433" t="str">
        <f>'GOOD PE'!AB8</f>
        <v>FLUORO GREEN</v>
      </c>
      <c r="V7" s="436" t="s">
        <v>14</v>
      </c>
      <c r="W7" s="265" t="s">
        <v>40</v>
      </c>
      <c r="X7" s="265" t="s">
        <v>41</v>
      </c>
    </row>
    <row r="8" spans="1:32" ht="25.5" customHeight="1" thickBot="1">
      <c r="A8" s="297" t="s">
        <v>9</v>
      </c>
      <c r="B8" s="566"/>
      <c r="C8" s="440">
        <f t="shared" ref="C8:U8" si="0">SUM(C9:C38)</f>
        <v>0</v>
      </c>
      <c r="D8" s="294">
        <f t="shared" si="0"/>
        <v>0</v>
      </c>
      <c r="E8" s="294">
        <f t="shared" si="0"/>
        <v>0</v>
      </c>
      <c r="F8" s="294">
        <f t="shared" si="0"/>
        <v>0</v>
      </c>
      <c r="G8" s="294">
        <f t="shared" si="0"/>
        <v>0</v>
      </c>
      <c r="H8" s="294">
        <f t="shared" si="0"/>
        <v>0</v>
      </c>
      <c r="I8" s="294">
        <f t="shared" si="0"/>
        <v>0</v>
      </c>
      <c r="J8" s="294">
        <f t="shared" si="0"/>
        <v>0</v>
      </c>
      <c r="K8" s="294">
        <f t="shared" si="0"/>
        <v>0</v>
      </c>
      <c r="L8" s="294">
        <f t="shared" si="0"/>
        <v>0</v>
      </c>
      <c r="M8" s="294">
        <f t="shared" si="0"/>
        <v>0</v>
      </c>
      <c r="N8" s="294">
        <f t="shared" si="0"/>
        <v>0</v>
      </c>
      <c r="O8" s="294">
        <f t="shared" si="0"/>
        <v>0</v>
      </c>
      <c r="P8" s="294">
        <f t="shared" si="0"/>
        <v>0</v>
      </c>
      <c r="Q8" s="294">
        <f t="shared" si="0"/>
        <v>0</v>
      </c>
      <c r="R8" s="294">
        <f t="shared" si="0"/>
        <v>0</v>
      </c>
      <c r="S8" s="294">
        <f t="shared" si="0"/>
        <v>0</v>
      </c>
      <c r="T8" s="294">
        <f t="shared" si="0"/>
        <v>0</v>
      </c>
      <c r="U8" s="434">
        <f t="shared" si="0"/>
        <v>0</v>
      </c>
      <c r="V8" s="437">
        <f>SUM(V9:V40)</f>
        <v>0</v>
      </c>
      <c r="W8" s="295">
        <f>SUM(W9:W40)</f>
        <v>0</v>
      </c>
      <c r="X8" s="295">
        <f>SUM(X9:X40)</f>
        <v>0</v>
      </c>
    </row>
    <row r="9" spans="1:32" ht="23.25" customHeight="1">
      <c r="A9" s="296" t="str">
        <f>'GOOD PE'!C12</f>
        <v>G-27PE</v>
      </c>
      <c r="B9" s="442">
        <f>'GOOD PE'!G12</f>
        <v>10</v>
      </c>
      <c r="C9" s="441" t="str">
        <f>IF('GOOD PE'!J12=0," ",'GOOD PE'!J12)</f>
        <v xml:space="preserve"> </v>
      </c>
      <c r="D9" s="291" t="str">
        <f>IF('GOOD PE'!K12=0," ",'GOOD PE'!K12)</f>
        <v xml:space="preserve"> </v>
      </c>
      <c r="E9" s="291" t="str">
        <f>IF('GOOD PE'!L12=0," ",'GOOD PE'!L12)</f>
        <v xml:space="preserve"> </v>
      </c>
      <c r="F9" s="291" t="str">
        <f>IF('GOOD PE'!M12=0," ",'GOOD PE'!M12)</f>
        <v xml:space="preserve"> </v>
      </c>
      <c r="G9" s="291" t="str">
        <f>IF('GOOD PE'!N12=0," ",'GOOD PE'!N12)</f>
        <v xml:space="preserve"> </v>
      </c>
      <c r="H9" s="291" t="str">
        <f>IF('GOOD PE'!O12=0," ",'GOOD PE'!O12)</f>
        <v xml:space="preserve"> </v>
      </c>
      <c r="I9" s="291" t="str">
        <f>IF('GOOD PE'!P12=0," ",'GOOD PE'!P12)</f>
        <v xml:space="preserve"> </v>
      </c>
      <c r="J9" s="291" t="str">
        <f>IF('GOOD PE'!Q12=0," ",'GOOD PE'!Q12)</f>
        <v xml:space="preserve"> </v>
      </c>
      <c r="K9" s="291" t="str">
        <f>IF('GOOD PE'!R12=0," ",'GOOD PE'!R12)</f>
        <v xml:space="preserve"> </v>
      </c>
      <c r="L9" s="291" t="str">
        <f>IF('GOOD PE'!S12=0," ",'GOOD PE'!S12)</f>
        <v xml:space="preserve"> </v>
      </c>
      <c r="M9" s="291" t="str">
        <f>IF('GOOD PE'!T12=0," ",'GOOD PE'!T12)</f>
        <v xml:space="preserve"> </v>
      </c>
      <c r="N9" s="291" t="str">
        <f>IF('GOOD PE'!U12=0," ",'GOOD PE'!U12)</f>
        <v xml:space="preserve"> </v>
      </c>
      <c r="O9" s="291" t="str">
        <f>IF('GOOD PE'!V12=0," ",'GOOD PE'!V12)</f>
        <v xml:space="preserve"> </v>
      </c>
      <c r="P9" s="291" t="str">
        <f>IF('GOOD PE'!W12=0," ",'GOOD PE'!W12)</f>
        <v xml:space="preserve"> </v>
      </c>
      <c r="Q9" s="291" t="str">
        <f>IF('GOOD PE'!X12=0," ",'GOOD PE'!X12)</f>
        <v xml:space="preserve"> </v>
      </c>
      <c r="R9" s="291" t="str">
        <f>IF('GOOD PE'!Y12=0," ",'GOOD PE'!Y12)</f>
        <v xml:space="preserve"> </v>
      </c>
      <c r="S9" s="291" t="str">
        <f>IF('GOOD PE'!Z12=0," ",'GOOD PE'!Z12)</f>
        <v xml:space="preserve"> </v>
      </c>
      <c r="T9" s="291" t="str">
        <f>IF('GOOD PE'!AA12=0," ",'GOOD PE'!AA12)</f>
        <v xml:space="preserve"> </v>
      </c>
      <c r="U9" s="435" t="str">
        <f>IF('GOOD PE'!AB12=0," ",'GOOD PE'!AB12)</f>
        <v xml:space="preserve"> </v>
      </c>
      <c r="V9" s="438">
        <f>SUM(C9:U9)</f>
        <v>0</v>
      </c>
      <c r="W9" s="292">
        <f>V9*'GOOD PE'!G12</f>
        <v>0</v>
      </c>
      <c r="X9" s="293">
        <f>V9*'GOOD PE'!BE12</f>
        <v>0</v>
      </c>
    </row>
    <row r="10" spans="1:32" ht="23.25" customHeight="1">
      <c r="A10" s="296" t="str">
        <f>'GOOD PE'!C13</f>
        <v>G-28PE</v>
      </c>
      <c r="B10" s="442">
        <f>'GOOD PE'!G13</f>
        <v>10</v>
      </c>
      <c r="C10" s="441" t="str">
        <f>IF('GOOD PE'!J13=0," ",'GOOD PE'!J13)</f>
        <v xml:space="preserve"> </v>
      </c>
      <c r="D10" s="291" t="str">
        <f>IF('GOOD PE'!K13=0," ",'GOOD PE'!K13)</f>
        <v xml:space="preserve"> </v>
      </c>
      <c r="E10" s="291" t="str">
        <f>IF('GOOD PE'!L13=0," ",'GOOD PE'!L13)</f>
        <v xml:space="preserve"> </v>
      </c>
      <c r="F10" s="291" t="str">
        <f>IF('GOOD PE'!M13=0," ",'GOOD PE'!M13)</f>
        <v xml:space="preserve"> </v>
      </c>
      <c r="G10" s="291" t="str">
        <f>IF('GOOD PE'!N13=0," ",'GOOD PE'!N13)</f>
        <v xml:space="preserve"> </v>
      </c>
      <c r="H10" s="291" t="str">
        <f>IF('GOOD PE'!O13=0," ",'GOOD PE'!O13)</f>
        <v xml:space="preserve"> </v>
      </c>
      <c r="I10" s="291" t="str">
        <f>IF('GOOD PE'!P13=0," ",'GOOD PE'!P13)</f>
        <v xml:space="preserve"> </v>
      </c>
      <c r="J10" s="291" t="str">
        <f>IF('GOOD PE'!Q13=0," ",'GOOD PE'!Q13)</f>
        <v xml:space="preserve"> </v>
      </c>
      <c r="K10" s="291" t="str">
        <f>IF('GOOD PE'!R13=0," ",'GOOD PE'!R13)</f>
        <v xml:space="preserve"> </v>
      </c>
      <c r="L10" s="291" t="str">
        <f>IF('GOOD PE'!S13=0," ",'GOOD PE'!S13)</f>
        <v xml:space="preserve"> </v>
      </c>
      <c r="M10" s="291" t="str">
        <f>IF('GOOD PE'!T13=0," ",'GOOD PE'!T13)</f>
        <v xml:space="preserve"> </v>
      </c>
      <c r="N10" s="291" t="str">
        <f>IF('GOOD PE'!U13=0," ",'GOOD PE'!U13)</f>
        <v xml:space="preserve"> </v>
      </c>
      <c r="O10" s="291" t="str">
        <f>IF('GOOD PE'!V13=0," ",'GOOD PE'!V13)</f>
        <v xml:space="preserve"> </v>
      </c>
      <c r="P10" s="291" t="str">
        <f>IF('GOOD PE'!W13=0," ",'GOOD PE'!W13)</f>
        <v xml:space="preserve"> </v>
      </c>
      <c r="Q10" s="291" t="str">
        <f>IF('GOOD PE'!X13=0," ",'GOOD PE'!X13)</f>
        <v xml:space="preserve"> </v>
      </c>
      <c r="R10" s="291" t="str">
        <f>IF('GOOD PE'!Y13=0," ",'GOOD PE'!Y13)</f>
        <v xml:space="preserve"> </v>
      </c>
      <c r="S10" s="291" t="str">
        <f>IF('GOOD PE'!Z13=0," ",'GOOD PE'!Z13)</f>
        <v xml:space="preserve"> </v>
      </c>
      <c r="T10" s="291" t="str">
        <f>IF('GOOD PE'!AA13=0," ",'GOOD PE'!AA13)</f>
        <v xml:space="preserve"> </v>
      </c>
      <c r="U10" s="435" t="str">
        <f>IF('GOOD PE'!AB13=0," ",'GOOD PE'!AB13)</f>
        <v xml:space="preserve"> </v>
      </c>
      <c r="V10" s="438">
        <f t="shared" ref="V10:V38" si="1">SUM(C10:U10)</f>
        <v>0</v>
      </c>
      <c r="W10" s="292">
        <f>V10*'GOOD PE'!G13</f>
        <v>0</v>
      </c>
      <c r="X10" s="293">
        <f>V10*'GOOD PE'!BE13</f>
        <v>0</v>
      </c>
    </row>
    <row r="11" spans="1:32" ht="23.25" customHeight="1">
      <c r="A11" s="296" t="str">
        <f>'GOOD PE'!C14</f>
        <v>G-29PE</v>
      </c>
      <c r="B11" s="442">
        <f>'GOOD PE'!G14</f>
        <v>10</v>
      </c>
      <c r="C11" s="441" t="str">
        <f>IF('GOOD PE'!J14=0," ",'GOOD PE'!J14)</f>
        <v xml:space="preserve"> </v>
      </c>
      <c r="D11" s="291" t="str">
        <f>IF('GOOD PE'!K14=0," ",'GOOD PE'!K14)</f>
        <v xml:space="preserve"> </v>
      </c>
      <c r="E11" s="291" t="str">
        <f>IF('GOOD PE'!L14=0," ",'GOOD PE'!L14)</f>
        <v xml:space="preserve"> </v>
      </c>
      <c r="F11" s="291" t="str">
        <f>IF('GOOD PE'!M14=0," ",'GOOD PE'!M14)</f>
        <v xml:space="preserve"> </v>
      </c>
      <c r="G11" s="291" t="str">
        <f>IF('GOOD PE'!N14=0," ",'GOOD PE'!N14)</f>
        <v xml:space="preserve"> </v>
      </c>
      <c r="H11" s="291" t="str">
        <f>IF('GOOD PE'!O14=0," ",'GOOD PE'!O14)</f>
        <v xml:space="preserve"> </v>
      </c>
      <c r="I11" s="291" t="str">
        <f>IF('GOOD PE'!P14=0," ",'GOOD PE'!P14)</f>
        <v xml:space="preserve"> </v>
      </c>
      <c r="J11" s="291" t="str">
        <f>IF('GOOD PE'!Q14=0," ",'GOOD PE'!Q14)</f>
        <v xml:space="preserve"> </v>
      </c>
      <c r="K11" s="291" t="str">
        <f>IF('GOOD PE'!R14=0," ",'GOOD PE'!R14)</f>
        <v xml:space="preserve"> </v>
      </c>
      <c r="L11" s="291" t="str">
        <f>IF('GOOD PE'!S14=0," ",'GOOD PE'!S14)</f>
        <v xml:space="preserve"> </v>
      </c>
      <c r="M11" s="291" t="str">
        <f>IF('GOOD PE'!T14=0," ",'GOOD PE'!T14)</f>
        <v xml:space="preserve"> </v>
      </c>
      <c r="N11" s="291" t="str">
        <f>IF('GOOD PE'!U14=0," ",'GOOD PE'!U14)</f>
        <v xml:space="preserve"> </v>
      </c>
      <c r="O11" s="291" t="str">
        <f>IF('GOOD PE'!V14=0," ",'GOOD PE'!V14)</f>
        <v xml:space="preserve"> </v>
      </c>
      <c r="P11" s="291" t="str">
        <f>IF('GOOD PE'!W14=0," ",'GOOD PE'!W14)</f>
        <v xml:space="preserve"> </v>
      </c>
      <c r="Q11" s="291" t="str">
        <f>IF('GOOD PE'!X14=0," ",'GOOD PE'!X14)</f>
        <v xml:space="preserve"> </v>
      </c>
      <c r="R11" s="291" t="str">
        <f>IF('GOOD PE'!Y14=0," ",'GOOD PE'!Y14)</f>
        <v xml:space="preserve"> </v>
      </c>
      <c r="S11" s="291" t="str">
        <f>IF('GOOD PE'!Z14=0," ",'GOOD PE'!Z14)</f>
        <v xml:space="preserve"> </v>
      </c>
      <c r="T11" s="291" t="str">
        <f>IF('GOOD PE'!AA14=0," ",'GOOD PE'!AA14)</f>
        <v xml:space="preserve"> </v>
      </c>
      <c r="U11" s="435" t="str">
        <f>IF('GOOD PE'!AB14=0," ",'GOOD PE'!AB14)</f>
        <v xml:space="preserve"> </v>
      </c>
      <c r="V11" s="438">
        <f t="shared" si="1"/>
        <v>0</v>
      </c>
      <c r="W11" s="292">
        <f>V11*'GOOD PE'!G14</f>
        <v>0</v>
      </c>
      <c r="X11" s="293">
        <f>V11*'GOOD PE'!BE14</f>
        <v>0</v>
      </c>
    </row>
    <row r="12" spans="1:32" ht="23.25" customHeight="1">
      <c r="A12" s="296" t="str">
        <f>'GOOD PE'!C15</f>
        <v>G-32PE</v>
      </c>
      <c r="B12" s="442">
        <f>'GOOD PE'!G15</f>
        <v>4</v>
      </c>
      <c r="C12" s="441" t="str">
        <f>IF('GOOD PE'!J15=0," ",'GOOD PE'!J15)</f>
        <v xml:space="preserve"> </v>
      </c>
      <c r="D12" s="291" t="str">
        <f>IF('GOOD PE'!K15=0," ",'GOOD PE'!K15)</f>
        <v xml:space="preserve"> </v>
      </c>
      <c r="E12" s="291" t="str">
        <f>IF('GOOD PE'!L15=0," ",'GOOD PE'!L15)</f>
        <v xml:space="preserve"> </v>
      </c>
      <c r="F12" s="291" t="str">
        <f>IF('GOOD PE'!M15=0," ",'GOOD PE'!M15)</f>
        <v xml:space="preserve"> </v>
      </c>
      <c r="G12" s="291" t="str">
        <f>IF('GOOD PE'!N15=0," ",'GOOD PE'!N15)</f>
        <v xml:space="preserve"> </v>
      </c>
      <c r="H12" s="291" t="str">
        <f>IF('GOOD PE'!O15=0," ",'GOOD PE'!O15)</f>
        <v xml:space="preserve"> </v>
      </c>
      <c r="I12" s="291" t="str">
        <f>IF('GOOD PE'!P15=0," ",'GOOD PE'!P15)</f>
        <v xml:space="preserve"> </v>
      </c>
      <c r="J12" s="291" t="str">
        <f>IF('GOOD PE'!Q15=0," ",'GOOD PE'!Q15)</f>
        <v xml:space="preserve"> </v>
      </c>
      <c r="K12" s="291" t="str">
        <f>IF('GOOD PE'!R15=0," ",'GOOD PE'!R15)</f>
        <v xml:space="preserve"> </v>
      </c>
      <c r="L12" s="291" t="str">
        <f>IF('GOOD PE'!S15=0," ",'GOOD PE'!S15)</f>
        <v xml:space="preserve"> </v>
      </c>
      <c r="M12" s="291" t="str">
        <f>IF('GOOD PE'!T15=0," ",'GOOD PE'!T15)</f>
        <v xml:space="preserve"> </v>
      </c>
      <c r="N12" s="291" t="str">
        <f>IF('GOOD PE'!U15=0," ",'GOOD PE'!U15)</f>
        <v xml:space="preserve"> </v>
      </c>
      <c r="O12" s="291" t="str">
        <f>IF('GOOD PE'!V15=0," ",'GOOD PE'!V15)</f>
        <v xml:space="preserve"> </v>
      </c>
      <c r="P12" s="291" t="str">
        <f>IF('GOOD PE'!W15=0," ",'GOOD PE'!W15)</f>
        <v xml:space="preserve"> </v>
      </c>
      <c r="Q12" s="291" t="str">
        <f>IF('GOOD PE'!X15=0," ",'GOOD PE'!X15)</f>
        <v xml:space="preserve"> </v>
      </c>
      <c r="R12" s="291" t="str">
        <f>IF('GOOD PE'!Y15=0," ",'GOOD PE'!Y15)</f>
        <v xml:space="preserve"> </v>
      </c>
      <c r="S12" s="291" t="str">
        <f>IF('GOOD PE'!Z15=0," ",'GOOD PE'!Z15)</f>
        <v xml:space="preserve"> </v>
      </c>
      <c r="T12" s="291" t="str">
        <f>IF('GOOD PE'!AA15=0," ",'GOOD PE'!AA15)</f>
        <v xml:space="preserve"> </v>
      </c>
      <c r="U12" s="435" t="str">
        <f>IF('GOOD PE'!AB15=0," ",'GOOD PE'!AB15)</f>
        <v xml:space="preserve"> </v>
      </c>
      <c r="V12" s="438">
        <f t="shared" si="1"/>
        <v>0</v>
      </c>
      <c r="W12" s="292">
        <f>V12*'GOOD PE'!G15</f>
        <v>0</v>
      </c>
      <c r="X12" s="293">
        <f>V12*'GOOD PE'!BE15</f>
        <v>0</v>
      </c>
    </row>
    <row r="13" spans="1:32" ht="23.25" customHeight="1">
      <c r="A13" s="296" t="str">
        <f>'GOOD PE'!C16</f>
        <v>G-33PE</v>
      </c>
      <c r="B13" s="442">
        <f>'GOOD PE'!G16</f>
        <v>4</v>
      </c>
      <c r="C13" s="441" t="str">
        <f>IF('GOOD PE'!J16=0," ",'GOOD PE'!J16)</f>
        <v xml:space="preserve"> </v>
      </c>
      <c r="D13" s="291" t="str">
        <f>IF('GOOD PE'!K16=0," ",'GOOD PE'!K16)</f>
        <v xml:space="preserve"> </v>
      </c>
      <c r="E13" s="291" t="str">
        <f>IF('GOOD PE'!L16=0," ",'GOOD PE'!L16)</f>
        <v xml:space="preserve"> </v>
      </c>
      <c r="F13" s="291" t="str">
        <f>IF('GOOD PE'!M16=0," ",'GOOD PE'!M16)</f>
        <v xml:space="preserve"> </v>
      </c>
      <c r="G13" s="291" t="str">
        <f>IF('GOOD PE'!N16=0," ",'GOOD PE'!N16)</f>
        <v xml:space="preserve"> </v>
      </c>
      <c r="H13" s="291" t="str">
        <f>IF('GOOD PE'!O16=0," ",'GOOD PE'!O16)</f>
        <v xml:space="preserve"> </v>
      </c>
      <c r="I13" s="291" t="str">
        <f>IF('GOOD PE'!P16=0," ",'GOOD PE'!P16)</f>
        <v xml:space="preserve"> </v>
      </c>
      <c r="J13" s="291" t="str">
        <f>IF('GOOD PE'!Q16=0," ",'GOOD PE'!Q16)</f>
        <v xml:space="preserve"> </v>
      </c>
      <c r="K13" s="291" t="str">
        <f>IF('GOOD PE'!R16=0," ",'GOOD PE'!R16)</f>
        <v xml:space="preserve"> </v>
      </c>
      <c r="L13" s="291" t="str">
        <f>IF('GOOD PE'!S16=0," ",'GOOD PE'!S16)</f>
        <v xml:space="preserve"> </v>
      </c>
      <c r="M13" s="291" t="str">
        <f>IF('GOOD PE'!T16=0," ",'GOOD PE'!T16)</f>
        <v xml:space="preserve"> </v>
      </c>
      <c r="N13" s="291" t="str">
        <f>IF('GOOD PE'!U16=0," ",'GOOD PE'!U16)</f>
        <v xml:space="preserve"> </v>
      </c>
      <c r="O13" s="291" t="str">
        <f>IF('GOOD PE'!V16=0," ",'GOOD PE'!V16)</f>
        <v xml:space="preserve"> </v>
      </c>
      <c r="P13" s="291" t="str">
        <f>IF('GOOD PE'!W16=0," ",'GOOD PE'!W16)</f>
        <v xml:space="preserve"> </v>
      </c>
      <c r="Q13" s="291" t="str">
        <f>IF('GOOD PE'!X16=0," ",'GOOD PE'!X16)</f>
        <v xml:space="preserve"> </v>
      </c>
      <c r="R13" s="291" t="str">
        <f>IF('GOOD PE'!Y16=0," ",'GOOD PE'!Y16)</f>
        <v xml:space="preserve"> </v>
      </c>
      <c r="S13" s="291" t="str">
        <f>IF('GOOD PE'!Z16=0," ",'GOOD PE'!Z16)</f>
        <v xml:space="preserve"> </v>
      </c>
      <c r="T13" s="291" t="str">
        <f>IF('GOOD PE'!AA16=0," ",'GOOD PE'!AA16)</f>
        <v xml:space="preserve"> </v>
      </c>
      <c r="U13" s="435" t="str">
        <f>IF('GOOD PE'!AB16=0," ",'GOOD PE'!AB16)</f>
        <v xml:space="preserve"> </v>
      </c>
      <c r="V13" s="438">
        <f t="shared" si="1"/>
        <v>0</v>
      </c>
      <c r="W13" s="292">
        <f>V13*'GOOD PE'!G16</f>
        <v>0</v>
      </c>
      <c r="X13" s="293">
        <f>V13*'GOOD PE'!BE16</f>
        <v>0</v>
      </c>
    </row>
    <row r="14" spans="1:32" ht="23.25" customHeight="1">
      <c r="A14" s="296" t="str">
        <f>'GOOD PE'!C17</f>
        <v>G-34PE</v>
      </c>
      <c r="B14" s="442">
        <f>'GOOD PE'!G17</f>
        <v>5</v>
      </c>
      <c r="C14" s="441" t="str">
        <f>IF('GOOD PE'!J17=0," ",'GOOD PE'!J17)</f>
        <v xml:space="preserve"> </v>
      </c>
      <c r="D14" s="291" t="str">
        <f>IF('GOOD PE'!K17=0," ",'GOOD PE'!K17)</f>
        <v xml:space="preserve"> </v>
      </c>
      <c r="E14" s="291" t="str">
        <f>IF('GOOD PE'!L17=0," ",'GOOD PE'!L17)</f>
        <v xml:space="preserve"> </v>
      </c>
      <c r="F14" s="291" t="str">
        <f>IF('GOOD PE'!M17=0," ",'GOOD PE'!M17)</f>
        <v xml:space="preserve"> </v>
      </c>
      <c r="G14" s="291" t="str">
        <f>IF('GOOD PE'!N17=0," ",'GOOD PE'!N17)</f>
        <v xml:space="preserve"> </v>
      </c>
      <c r="H14" s="291" t="str">
        <f>IF('GOOD PE'!O17=0," ",'GOOD PE'!O17)</f>
        <v xml:space="preserve"> </v>
      </c>
      <c r="I14" s="291" t="str">
        <f>IF('GOOD PE'!P17=0," ",'GOOD PE'!P17)</f>
        <v xml:space="preserve"> </v>
      </c>
      <c r="J14" s="291" t="str">
        <f>IF('GOOD PE'!Q17=0," ",'GOOD PE'!Q17)</f>
        <v xml:space="preserve"> </v>
      </c>
      <c r="K14" s="291" t="str">
        <f>IF('GOOD PE'!R17=0," ",'GOOD PE'!R17)</f>
        <v xml:space="preserve"> </v>
      </c>
      <c r="L14" s="291" t="str">
        <f>IF('GOOD PE'!S17=0," ",'GOOD PE'!S17)</f>
        <v xml:space="preserve"> </v>
      </c>
      <c r="M14" s="291" t="str">
        <f>IF('GOOD PE'!T17=0," ",'GOOD PE'!T17)</f>
        <v xml:space="preserve"> </v>
      </c>
      <c r="N14" s="291" t="str">
        <f>IF('GOOD PE'!U17=0," ",'GOOD PE'!U17)</f>
        <v xml:space="preserve"> </v>
      </c>
      <c r="O14" s="291" t="str">
        <f>IF('GOOD PE'!V17=0," ",'GOOD PE'!V17)</f>
        <v xml:space="preserve"> </v>
      </c>
      <c r="P14" s="291" t="str">
        <f>IF('GOOD PE'!W17=0," ",'GOOD PE'!W17)</f>
        <v xml:space="preserve"> </v>
      </c>
      <c r="Q14" s="291" t="str">
        <f>IF('GOOD PE'!X17=0," ",'GOOD PE'!X17)</f>
        <v xml:space="preserve"> </v>
      </c>
      <c r="R14" s="291" t="str">
        <f>IF('GOOD PE'!Y17=0," ",'GOOD PE'!Y17)</f>
        <v xml:space="preserve"> </v>
      </c>
      <c r="S14" s="291" t="str">
        <f>IF('GOOD PE'!Z17=0," ",'GOOD PE'!Z17)</f>
        <v xml:space="preserve"> </v>
      </c>
      <c r="T14" s="291" t="str">
        <f>IF('GOOD PE'!AA17=0," ",'GOOD PE'!AA17)</f>
        <v xml:space="preserve"> </v>
      </c>
      <c r="U14" s="435" t="str">
        <f>IF('GOOD PE'!AB17=0," ",'GOOD PE'!AB17)</f>
        <v xml:space="preserve"> </v>
      </c>
      <c r="V14" s="438">
        <f t="shared" si="1"/>
        <v>0</v>
      </c>
      <c r="W14" s="292">
        <f>V14*'GOOD PE'!G17</f>
        <v>0</v>
      </c>
      <c r="X14" s="293">
        <f>V14*'GOOD PE'!BE17</f>
        <v>0</v>
      </c>
    </row>
    <row r="15" spans="1:32" ht="23.25" customHeight="1">
      <c r="A15" s="296" t="str">
        <f>'GOOD PE'!C18</f>
        <v>G-35PE</v>
      </c>
      <c r="B15" s="442">
        <f>'GOOD PE'!G18</f>
        <v>3</v>
      </c>
      <c r="C15" s="441" t="str">
        <f>IF('GOOD PE'!J18=0," ",'GOOD PE'!J18)</f>
        <v xml:space="preserve"> </v>
      </c>
      <c r="D15" s="291" t="str">
        <f>IF('GOOD PE'!K18=0," ",'GOOD PE'!K18)</f>
        <v xml:space="preserve"> </v>
      </c>
      <c r="E15" s="291" t="str">
        <f>IF('GOOD PE'!L18=0," ",'GOOD PE'!L18)</f>
        <v xml:space="preserve"> </v>
      </c>
      <c r="F15" s="291" t="str">
        <f>IF('GOOD PE'!M18=0," ",'GOOD PE'!M18)</f>
        <v xml:space="preserve"> </v>
      </c>
      <c r="G15" s="291" t="str">
        <f>IF('GOOD PE'!N18=0," ",'GOOD PE'!N18)</f>
        <v xml:space="preserve"> </v>
      </c>
      <c r="H15" s="291" t="str">
        <f>IF('GOOD PE'!O18=0," ",'GOOD PE'!O18)</f>
        <v xml:space="preserve"> </v>
      </c>
      <c r="I15" s="291" t="str">
        <f>IF('GOOD PE'!P18=0," ",'GOOD PE'!P18)</f>
        <v xml:space="preserve"> </v>
      </c>
      <c r="J15" s="291" t="str">
        <f>IF('GOOD PE'!Q18=0," ",'GOOD PE'!Q18)</f>
        <v xml:space="preserve"> </v>
      </c>
      <c r="K15" s="291" t="str">
        <f>IF('GOOD PE'!R18=0," ",'GOOD PE'!R18)</f>
        <v xml:space="preserve"> </v>
      </c>
      <c r="L15" s="291" t="str">
        <f>IF('GOOD PE'!S18=0," ",'GOOD PE'!S18)</f>
        <v xml:space="preserve"> </v>
      </c>
      <c r="M15" s="291" t="str">
        <f>IF('GOOD PE'!T18=0," ",'GOOD PE'!T18)</f>
        <v xml:space="preserve"> </v>
      </c>
      <c r="N15" s="291" t="str">
        <f>IF('GOOD PE'!U18=0," ",'GOOD PE'!U18)</f>
        <v xml:space="preserve"> </v>
      </c>
      <c r="O15" s="291" t="str">
        <f>IF('GOOD PE'!V18=0," ",'GOOD PE'!V18)</f>
        <v xml:space="preserve"> </v>
      </c>
      <c r="P15" s="291" t="str">
        <f>IF('GOOD PE'!W18=0," ",'GOOD PE'!W18)</f>
        <v xml:space="preserve"> </v>
      </c>
      <c r="Q15" s="291" t="str">
        <f>IF('GOOD PE'!X18=0," ",'GOOD PE'!X18)</f>
        <v xml:space="preserve"> </v>
      </c>
      <c r="R15" s="291" t="str">
        <f>IF('GOOD PE'!Y18=0," ",'GOOD PE'!Y18)</f>
        <v xml:space="preserve"> </v>
      </c>
      <c r="S15" s="291" t="str">
        <f>IF('GOOD PE'!Z18=0," ",'GOOD PE'!Z18)</f>
        <v xml:space="preserve"> </v>
      </c>
      <c r="T15" s="291" t="str">
        <f>IF('GOOD PE'!AA18=0," ",'GOOD PE'!AA18)</f>
        <v xml:space="preserve"> </v>
      </c>
      <c r="U15" s="435" t="str">
        <f>IF('GOOD PE'!AB18=0," ",'GOOD PE'!AB18)</f>
        <v xml:space="preserve"> </v>
      </c>
      <c r="V15" s="438">
        <f t="shared" si="1"/>
        <v>0</v>
      </c>
      <c r="W15" s="292">
        <f>V15*'GOOD PE'!G18</f>
        <v>0</v>
      </c>
      <c r="X15" s="293">
        <f>V15*'GOOD PE'!BE18</f>
        <v>0</v>
      </c>
    </row>
    <row r="16" spans="1:32" ht="23.25" customHeight="1">
      <c r="A16" s="296" t="str">
        <f>'GOOD PE'!C19</f>
        <v>G-36PE</v>
      </c>
      <c r="B16" s="442">
        <f>'GOOD PE'!G19</f>
        <v>2</v>
      </c>
      <c r="C16" s="441" t="str">
        <f>IF('GOOD PE'!J19=0," ",'GOOD PE'!J19)</f>
        <v xml:space="preserve"> </v>
      </c>
      <c r="D16" s="291" t="str">
        <f>IF('GOOD PE'!K19=0," ",'GOOD PE'!K19)</f>
        <v xml:space="preserve"> </v>
      </c>
      <c r="E16" s="291" t="str">
        <f>IF('GOOD PE'!L19=0," ",'GOOD PE'!L19)</f>
        <v xml:space="preserve"> </v>
      </c>
      <c r="F16" s="291" t="str">
        <f>IF('GOOD PE'!M19=0," ",'GOOD PE'!M19)</f>
        <v xml:space="preserve"> </v>
      </c>
      <c r="G16" s="291" t="str">
        <f>IF('GOOD PE'!N19=0," ",'GOOD PE'!N19)</f>
        <v xml:space="preserve"> </v>
      </c>
      <c r="H16" s="291" t="str">
        <f>IF('GOOD PE'!O19=0," ",'GOOD PE'!O19)</f>
        <v xml:space="preserve"> </v>
      </c>
      <c r="I16" s="291" t="str">
        <f>IF('GOOD PE'!P19=0," ",'GOOD PE'!P19)</f>
        <v xml:space="preserve"> </v>
      </c>
      <c r="J16" s="291" t="str">
        <f>IF('GOOD PE'!Q19=0," ",'GOOD PE'!Q19)</f>
        <v xml:space="preserve"> </v>
      </c>
      <c r="K16" s="291" t="str">
        <f>IF('GOOD PE'!R19=0," ",'GOOD PE'!R19)</f>
        <v xml:space="preserve"> </v>
      </c>
      <c r="L16" s="291" t="str">
        <f>IF('GOOD PE'!S19=0," ",'GOOD PE'!S19)</f>
        <v xml:space="preserve"> </v>
      </c>
      <c r="M16" s="291" t="str">
        <f>IF('GOOD PE'!T19=0," ",'GOOD PE'!T19)</f>
        <v xml:space="preserve"> </v>
      </c>
      <c r="N16" s="291" t="str">
        <f>IF('GOOD PE'!U19=0," ",'GOOD PE'!U19)</f>
        <v xml:space="preserve"> </v>
      </c>
      <c r="O16" s="291" t="str">
        <f>IF('GOOD PE'!V19=0," ",'GOOD PE'!V19)</f>
        <v xml:space="preserve"> </v>
      </c>
      <c r="P16" s="291" t="str">
        <f>IF('GOOD PE'!W19=0," ",'GOOD PE'!W19)</f>
        <v xml:space="preserve"> </v>
      </c>
      <c r="Q16" s="291" t="str">
        <f>IF('GOOD PE'!X19=0," ",'GOOD PE'!X19)</f>
        <v xml:space="preserve"> </v>
      </c>
      <c r="R16" s="291" t="str">
        <f>IF('GOOD PE'!Y19=0," ",'GOOD PE'!Y19)</f>
        <v xml:space="preserve"> </v>
      </c>
      <c r="S16" s="291" t="str">
        <f>IF('GOOD PE'!Z19=0," ",'GOOD PE'!Z19)</f>
        <v xml:space="preserve"> </v>
      </c>
      <c r="T16" s="291" t="str">
        <f>IF('GOOD PE'!AA19=0," ",'GOOD PE'!AA19)</f>
        <v xml:space="preserve"> </v>
      </c>
      <c r="U16" s="435" t="str">
        <f>IF('GOOD PE'!AB19=0," ",'GOOD PE'!AB19)</f>
        <v xml:space="preserve"> </v>
      </c>
      <c r="V16" s="438">
        <f t="shared" si="1"/>
        <v>0</v>
      </c>
      <c r="W16" s="292">
        <f>V16*'GOOD PE'!G19</f>
        <v>0</v>
      </c>
      <c r="X16" s="293">
        <f>V16*'GOOD PE'!BE19</f>
        <v>0</v>
      </c>
    </row>
    <row r="17" spans="1:24" ht="23.25" customHeight="1">
      <c r="A17" s="296" t="str">
        <f>'GOOD PE'!C20</f>
        <v>G-37PE</v>
      </c>
      <c r="B17" s="442">
        <f>'GOOD PE'!G20</f>
        <v>5</v>
      </c>
      <c r="C17" s="441" t="str">
        <f>IF('GOOD PE'!J20=0," ",'GOOD PE'!J20)</f>
        <v xml:space="preserve"> </v>
      </c>
      <c r="D17" s="291" t="str">
        <f>IF('GOOD PE'!K20=0," ",'GOOD PE'!K20)</f>
        <v xml:space="preserve"> </v>
      </c>
      <c r="E17" s="291" t="str">
        <f>IF('GOOD PE'!L20=0," ",'GOOD PE'!L20)</f>
        <v xml:space="preserve"> </v>
      </c>
      <c r="F17" s="291" t="str">
        <f>IF('GOOD PE'!M20=0," ",'GOOD PE'!M20)</f>
        <v xml:space="preserve"> </v>
      </c>
      <c r="G17" s="291" t="str">
        <f>IF('GOOD PE'!N20=0," ",'GOOD PE'!N20)</f>
        <v xml:space="preserve"> </v>
      </c>
      <c r="H17" s="291" t="str">
        <f>IF('GOOD PE'!O20=0," ",'GOOD PE'!O20)</f>
        <v xml:space="preserve"> </v>
      </c>
      <c r="I17" s="291" t="str">
        <f>IF('GOOD PE'!P20=0," ",'GOOD PE'!P20)</f>
        <v xml:space="preserve"> </v>
      </c>
      <c r="J17" s="291" t="str">
        <f>IF('GOOD PE'!Q20=0," ",'GOOD PE'!Q20)</f>
        <v xml:space="preserve"> </v>
      </c>
      <c r="K17" s="291" t="str">
        <f>IF('GOOD PE'!R20=0," ",'GOOD PE'!R20)</f>
        <v xml:space="preserve"> </v>
      </c>
      <c r="L17" s="291" t="str">
        <f>IF('GOOD PE'!S20=0," ",'GOOD PE'!S20)</f>
        <v xml:space="preserve"> </v>
      </c>
      <c r="M17" s="291" t="str">
        <f>IF('GOOD PE'!T20=0," ",'GOOD PE'!T20)</f>
        <v xml:space="preserve"> </v>
      </c>
      <c r="N17" s="291" t="str">
        <f>IF('GOOD PE'!U20=0," ",'GOOD PE'!U20)</f>
        <v xml:space="preserve"> </v>
      </c>
      <c r="O17" s="291" t="str">
        <f>IF('GOOD PE'!V20=0," ",'GOOD PE'!V20)</f>
        <v xml:space="preserve"> </v>
      </c>
      <c r="P17" s="291" t="str">
        <f>IF('GOOD PE'!W20=0," ",'GOOD PE'!W20)</f>
        <v xml:space="preserve"> </v>
      </c>
      <c r="Q17" s="291" t="str">
        <f>IF('GOOD PE'!X20=0," ",'GOOD PE'!X20)</f>
        <v xml:space="preserve"> </v>
      </c>
      <c r="R17" s="291" t="str">
        <f>IF('GOOD PE'!Y20=0," ",'GOOD PE'!Y20)</f>
        <v xml:space="preserve"> </v>
      </c>
      <c r="S17" s="291" t="str">
        <f>IF('GOOD PE'!Z20=0," ",'GOOD PE'!Z20)</f>
        <v xml:space="preserve"> </v>
      </c>
      <c r="T17" s="291" t="str">
        <f>IF('GOOD PE'!AA20=0," ",'GOOD PE'!AA20)</f>
        <v xml:space="preserve"> </v>
      </c>
      <c r="U17" s="435" t="str">
        <f>IF('GOOD PE'!AB20=0," ",'GOOD PE'!AB20)</f>
        <v xml:space="preserve"> </v>
      </c>
      <c r="V17" s="438">
        <f t="shared" si="1"/>
        <v>0</v>
      </c>
      <c r="W17" s="292">
        <f>V17*'GOOD PE'!G20</f>
        <v>0</v>
      </c>
      <c r="X17" s="293">
        <f>V17*'GOOD PE'!BE20</f>
        <v>0</v>
      </c>
    </row>
    <row r="18" spans="1:24" ht="23.25" customHeight="1">
      <c r="A18" s="296" t="str">
        <f>'GOOD PE'!C21</f>
        <v>G-38PE</v>
      </c>
      <c r="B18" s="442">
        <f>'GOOD PE'!G21</f>
        <v>5</v>
      </c>
      <c r="C18" s="441" t="str">
        <f>IF('GOOD PE'!J21=0," ",'GOOD PE'!J21)</f>
        <v xml:space="preserve"> </v>
      </c>
      <c r="D18" s="291" t="str">
        <f>IF('GOOD PE'!K21=0," ",'GOOD PE'!K21)</f>
        <v xml:space="preserve"> </v>
      </c>
      <c r="E18" s="291" t="str">
        <f>IF('GOOD PE'!L21=0," ",'GOOD PE'!L21)</f>
        <v xml:space="preserve"> </v>
      </c>
      <c r="F18" s="291" t="str">
        <f>IF('GOOD PE'!M21=0," ",'GOOD PE'!M21)</f>
        <v xml:space="preserve"> </v>
      </c>
      <c r="G18" s="291" t="str">
        <f>IF('GOOD PE'!N21=0," ",'GOOD PE'!N21)</f>
        <v xml:space="preserve"> </v>
      </c>
      <c r="H18" s="291" t="str">
        <f>IF('GOOD PE'!O21=0," ",'GOOD PE'!O21)</f>
        <v xml:space="preserve"> </v>
      </c>
      <c r="I18" s="291" t="str">
        <f>IF('GOOD PE'!P21=0," ",'GOOD PE'!P21)</f>
        <v xml:space="preserve"> </v>
      </c>
      <c r="J18" s="291" t="str">
        <f>IF('GOOD PE'!Q21=0," ",'GOOD PE'!Q21)</f>
        <v xml:space="preserve"> </v>
      </c>
      <c r="K18" s="291" t="str">
        <f>IF('GOOD PE'!R21=0," ",'GOOD PE'!R21)</f>
        <v xml:space="preserve"> </v>
      </c>
      <c r="L18" s="291" t="str">
        <f>IF('GOOD PE'!S21=0," ",'GOOD PE'!S21)</f>
        <v xml:space="preserve"> </v>
      </c>
      <c r="M18" s="291" t="str">
        <f>IF('GOOD PE'!T21=0," ",'GOOD PE'!T21)</f>
        <v xml:space="preserve"> </v>
      </c>
      <c r="N18" s="291" t="str">
        <f>IF('GOOD PE'!U21=0," ",'GOOD PE'!U21)</f>
        <v xml:space="preserve"> </v>
      </c>
      <c r="O18" s="291" t="str">
        <f>IF('GOOD PE'!V21=0," ",'GOOD PE'!V21)</f>
        <v xml:space="preserve"> </v>
      </c>
      <c r="P18" s="291" t="str">
        <f>IF('GOOD PE'!W21=0," ",'GOOD PE'!W21)</f>
        <v xml:space="preserve"> </v>
      </c>
      <c r="Q18" s="291" t="str">
        <f>IF('GOOD PE'!X21=0," ",'GOOD PE'!X21)</f>
        <v xml:space="preserve"> </v>
      </c>
      <c r="R18" s="291" t="str">
        <f>IF('GOOD PE'!Y21=0," ",'GOOD PE'!Y21)</f>
        <v xml:space="preserve"> </v>
      </c>
      <c r="S18" s="291" t="str">
        <f>IF('GOOD PE'!Z21=0," ",'GOOD PE'!Z21)</f>
        <v xml:space="preserve"> </v>
      </c>
      <c r="T18" s="291" t="str">
        <f>IF('GOOD PE'!AA21=0," ",'GOOD PE'!AA21)</f>
        <v xml:space="preserve"> </v>
      </c>
      <c r="U18" s="435" t="str">
        <f>IF('GOOD PE'!AB21=0," ",'GOOD PE'!AB21)</f>
        <v xml:space="preserve"> </v>
      </c>
      <c r="V18" s="438">
        <f t="shared" si="1"/>
        <v>0</v>
      </c>
      <c r="W18" s="292">
        <f>V18*'GOOD PE'!G21</f>
        <v>0</v>
      </c>
      <c r="X18" s="293">
        <f>V18*'GOOD PE'!BE21</f>
        <v>0</v>
      </c>
    </row>
    <row r="19" spans="1:24" ht="23.25" customHeight="1">
      <c r="A19" s="296" t="str">
        <f>'GOOD PE'!C22</f>
        <v>G-39PE</v>
      </c>
      <c r="B19" s="442">
        <f>'GOOD PE'!G22</f>
        <v>2</v>
      </c>
      <c r="C19" s="441" t="str">
        <f>IF('GOOD PE'!J22=0," ",'GOOD PE'!J22)</f>
        <v xml:space="preserve"> </v>
      </c>
      <c r="D19" s="291" t="str">
        <f>IF('GOOD PE'!K22=0," ",'GOOD PE'!K22)</f>
        <v xml:space="preserve"> </v>
      </c>
      <c r="E19" s="291" t="str">
        <f>IF('GOOD PE'!L22=0," ",'GOOD PE'!L22)</f>
        <v xml:space="preserve"> </v>
      </c>
      <c r="F19" s="291" t="str">
        <f>IF('GOOD PE'!M22=0," ",'GOOD PE'!M22)</f>
        <v xml:space="preserve"> </v>
      </c>
      <c r="G19" s="291" t="str">
        <f>IF('GOOD PE'!N22=0," ",'GOOD PE'!N22)</f>
        <v xml:space="preserve"> </v>
      </c>
      <c r="H19" s="291" t="str">
        <f>IF('GOOD PE'!O22=0," ",'GOOD PE'!O22)</f>
        <v xml:space="preserve"> </v>
      </c>
      <c r="I19" s="291" t="str">
        <f>IF('GOOD PE'!P22=0," ",'GOOD PE'!P22)</f>
        <v xml:space="preserve"> </v>
      </c>
      <c r="J19" s="291" t="str">
        <f>IF('GOOD PE'!Q22=0," ",'GOOD PE'!Q22)</f>
        <v xml:space="preserve"> </v>
      </c>
      <c r="K19" s="291" t="str">
        <f>IF('GOOD PE'!R22=0," ",'GOOD PE'!R22)</f>
        <v xml:space="preserve"> </v>
      </c>
      <c r="L19" s="291" t="str">
        <f>IF('GOOD PE'!S22=0," ",'GOOD PE'!S22)</f>
        <v xml:space="preserve"> </v>
      </c>
      <c r="M19" s="291" t="str">
        <f>IF('GOOD PE'!T22=0," ",'GOOD PE'!T22)</f>
        <v xml:space="preserve"> </v>
      </c>
      <c r="N19" s="291" t="str">
        <f>IF('GOOD PE'!U22=0," ",'GOOD PE'!U22)</f>
        <v xml:space="preserve"> </v>
      </c>
      <c r="O19" s="291" t="str">
        <f>IF('GOOD PE'!V22=0," ",'GOOD PE'!V22)</f>
        <v xml:space="preserve"> </v>
      </c>
      <c r="P19" s="291" t="str">
        <f>IF('GOOD PE'!W22=0," ",'GOOD PE'!W22)</f>
        <v xml:space="preserve"> </v>
      </c>
      <c r="Q19" s="291" t="str">
        <f>IF('GOOD PE'!X22=0," ",'GOOD PE'!X22)</f>
        <v xml:space="preserve"> </v>
      </c>
      <c r="R19" s="291" t="str">
        <f>IF('GOOD PE'!Y22=0," ",'GOOD PE'!Y22)</f>
        <v xml:space="preserve"> </v>
      </c>
      <c r="S19" s="291" t="str">
        <f>IF('GOOD PE'!Z22=0," ",'GOOD PE'!Z22)</f>
        <v xml:space="preserve"> </v>
      </c>
      <c r="T19" s="291" t="str">
        <f>IF('GOOD PE'!AA22=0," ",'GOOD PE'!AA22)</f>
        <v xml:space="preserve"> </v>
      </c>
      <c r="U19" s="435" t="str">
        <f>IF('GOOD PE'!AB22=0," ",'GOOD PE'!AB22)</f>
        <v xml:space="preserve"> </v>
      </c>
      <c r="V19" s="438">
        <f t="shared" si="1"/>
        <v>0</v>
      </c>
      <c r="W19" s="292">
        <f>V19*'GOOD PE'!G22</f>
        <v>0</v>
      </c>
      <c r="X19" s="293">
        <f>V19*'GOOD PE'!BE22</f>
        <v>0</v>
      </c>
    </row>
    <row r="20" spans="1:24" ht="23.25" customHeight="1">
      <c r="A20" s="296" t="str">
        <f>'GOOD PE'!C23</f>
        <v>G-40PE</v>
      </c>
      <c r="B20" s="442">
        <f>'GOOD PE'!G23</f>
        <v>1</v>
      </c>
      <c r="C20" s="441" t="str">
        <f>IF('GOOD PE'!J23=0," ",'GOOD PE'!J23)</f>
        <v xml:space="preserve"> </v>
      </c>
      <c r="D20" s="291" t="str">
        <f>IF('GOOD PE'!K23=0," ",'GOOD PE'!K23)</f>
        <v xml:space="preserve"> </v>
      </c>
      <c r="E20" s="291" t="str">
        <f>IF('GOOD PE'!L23=0," ",'GOOD PE'!L23)</f>
        <v xml:space="preserve"> </v>
      </c>
      <c r="F20" s="291" t="str">
        <f>IF('GOOD PE'!M23=0," ",'GOOD PE'!M23)</f>
        <v xml:space="preserve"> </v>
      </c>
      <c r="G20" s="291" t="str">
        <f>IF('GOOD PE'!N23=0," ",'GOOD PE'!N23)</f>
        <v xml:space="preserve"> </v>
      </c>
      <c r="H20" s="291" t="str">
        <f>IF('GOOD PE'!O23=0," ",'GOOD PE'!O23)</f>
        <v xml:space="preserve"> </v>
      </c>
      <c r="I20" s="291" t="str">
        <f>IF('GOOD PE'!P23=0," ",'GOOD PE'!P23)</f>
        <v xml:space="preserve"> </v>
      </c>
      <c r="J20" s="291" t="str">
        <f>IF('GOOD PE'!Q23=0," ",'GOOD PE'!Q23)</f>
        <v xml:space="preserve"> </v>
      </c>
      <c r="K20" s="291" t="str">
        <f>IF('GOOD PE'!R23=0," ",'GOOD PE'!R23)</f>
        <v xml:space="preserve"> </v>
      </c>
      <c r="L20" s="291" t="str">
        <f>IF('GOOD PE'!S23=0," ",'GOOD PE'!S23)</f>
        <v xml:space="preserve"> </v>
      </c>
      <c r="M20" s="291" t="str">
        <f>IF('GOOD PE'!T23=0," ",'GOOD PE'!T23)</f>
        <v xml:space="preserve"> </v>
      </c>
      <c r="N20" s="291" t="str">
        <f>IF('GOOD PE'!U23=0," ",'GOOD PE'!U23)</f>
        <v xml:space="preserve"> </v>
      </c>
      <c r="O20" s="291" t="str">
        <f>IF('GOOD PE'!V23=0," ",'GOOD PE'!V23)</f>
        <v xml:space="preserve"> </v>
      </c>
      <c r="P20" s="291" t="str">
        <f>IF('GOOD PE'!W23=0," ",'GOOD PE'!W23)</f>
        <v xml:space="preserve"> </v>
      </c>
      <c r="Q20" s="291" t="str">
        <f>IF('GOOD PE'!X23=0," ",'GOOD PE'!X23)</f>
        <v xml:space="preserve"> </v>
      </c>
      <c r="R20" s="291" t="str">
        <f>IF('GOOD PE'!Y23=0," ",'GOOD PE'!Y23)</f>
        <v xml:space="preserve"> </v>
      </c>
      <c r="S20" s="291" t="str">
        <f>IF('GOOD PE'!Z23=0," ",'GOOD PE'!Z23)</f>
        <v xml:space="preserve"> </v>
      </c>
      <c r="T20" s="291" t="str">
        <f>IF('GOOD PE'!AA23=0," ",'GOOD PE'!AA23)</f>
        <v xml:space="preserve"> </v>
      </c>
      <c r="U20" s="435" t="str">
        <f>IF('GOOD PE'!AB23=0," ",'GOOD PE'!AB23)</f>
        <v xml:space="preserve"> </v>
      </c>
      <c r="V20" s="438">
        <f t="shared" si="1"/>
        <v>0</v>
      </c>
      <c r="W20" s="292">
        <f>V20*'GOOD PE'!G23</f>
        <v>0</v>
      </c>
      <c r="X20" s="293">
        <f>V20*'GOOD PE'!BE23</f>
        <v>0</v>
      </c>
    </row>
    <row r="21" spans="1:24" ht="23.25" customHeight="1">
      <c r="A21" s="296" t="str">
        <f>'GOOD PE'!C24</f>
        <v>G-41PE</v>
      </c>
      <c r="B21" s="442">
        <f>'GOOD PE'!G24</f>
        <v>1</v>
      </c>
      <c r="C21" s="441" t="str">
        <f>IF('GOOD PE'!J24=0," ",'GOOD PE'!J24)</f>
        <v xml:space="preserve"> </v>
      </c>
      <c r="D21" s="291" t="str">
        <f>IF('GOOD PE'!K24=0," ",'GOOD PE'!K24)</f>
        <v xml:space="preserve"> </v>
      </c>
      <c r="E21" s="291" t="str">
        <f>IF('GOOD PE'!L24=0," ",'GOOD PE'!L24)</f>
        <v xml:space="preserve"> </v>
      </c>
      <c r="F21" s="291" t="str">
        <f>IF('GOOD PE'!M24=0," ",'GOOD PE'!M24)</f>
        <v xml:space="preserve"> </v>
      </c>
      <c r="G21" s="291" t="str">
        <f>IF('GOOD PE'!N24=0," ",'GOOD PE'!N24)</f>
        <v xml:space="preserve"> </v>
      </c>
      <c r="H21" s="291" t="str">
        <f>IF('GOOD PE'!O24=0," ",'GOOD PE'!O24)</f>
        <v xml:space="preserve"> </v>
      </c>
      <c r="I21" s="291" t="str">
        <f>IF('GOOD PE'!P24=0," ",'GOOD PE'!P24)</f>
        <v xml:space="preserve"> </v>
      </c>
      <c r="J21" s="291" t="str">
        <f>IF('GOOD PE'!Q24=0," ",'GOOD PE'!Q24)</f>
        <v xml:space="preserve"> </v>
      </c>
      <c r="K21" s="291" t="str">
        <f>IF('GOOD PE'!R24=0," ",'GOOD PE'!R24)</f>
        <v xml:space="preserve"> </v>
      </c>
      <c r="L21" s="291" t="str">
        <f>IF('GOOD PE'!S24=0," ",'GOOD PE'!S24)</f>
        <v xml:space="preserve"> </v>
      </c>
      <c r="M21" s="291" t="str">
        <f>IF('GOOD PE'!T24=0," ",'GOOD PE'!T24)</f>
        <v xml:space="preserve"> </v>
      </c>
      <c r="N21" s="291" t="str">
        <f>IF('GOOD PE'!U24=0," ",'GOOD PE'!U24)</f>
        <v xml:space="preserve"> </v>
      </c>
      <c r="O21" s="291" t="str">
        <f>IF('GOOD PE'!V24=0," ",'GOOD PE'!V24)</f>
        <v xml:space="preserve"> </v>
      </c>
      <c r="P21" s="291" t="str">
        <f>IF('GOOD PE'!W24=0," ",'GOOD PE'!W24)</f>
        <v xml:space="preserve"> </v>
      </c>
      <c r="Q21" s="291" t="str">
        <f>IF('GOOD PE'!X24=0," ",'GOOD PE'!X24)</f>
        <v xml:space="preserve"> </v>
      </c>
      <c r="R21" s="291" t="str">
        <f>IF('GOOD PE'!Y24=0," ",'GOOD PE'!Y24)</f>
        <v xml:space="preserve"> </v>
      </c>
      <c r="S21" s="291" t="str">
        <f>IF('GOOD PE'!Z24=0," ",'GOOD PE'!Z24)</f>
        <v xml:space="preserve"> </v>
      </c>
      <c r="T21" s="291" t="str">
        <f>IF('GOOD PE'!AA24=0," ",'GOOD PE'!AA24)</f>
        <v xml:space="preserve"> </v>
      </c>
      <c r="U21" s="435" t="str">
        <f>IF('GOOD PE'!AB24=0," ",'GOOD PE'!AB24)</f>
        <v xml:space="preserve"> </v>
      </c>
      <c r="V21" s="438">
        <f t="shared" si="1"/>
        <v>0</v>
      </c>
      <c r="W21" s="292">
        <f>V21*'GOOD PE'!G24</f>
        <v>0</v>
      </c>
      <c r="X21" s="293">
        <f>V21*'GOOD PE'!BE24</f>
        <v>0</v>
      </c>
    </row>
    <row r="22" spans="1:24" ht="23.25" customHeight="1">
      <c r="A22" s="296" t="str">
        <f>'GOOD PE'!C25</f>
        <v>G-4PE</v>
      </c>
      <c r="B22" s="442">
        <f>'GOOD PE'!G25</f>
        <v>10</v>
      </c>
      <c r="C22" s="441" t="str">
        <f>IF('GOOD PE'!J25=0," ",'GOOD PE'!J25)</f>
        <v xml:space="preserve"> </v>
      </c>
      <c r="D22" s="291" t="str">
        <f>IF('GOOD PE'!K25=0," ",'GOOD PE'!K25)</f>
        <v xml:space="preserve"> </v>
      </c>
      <c r="E22" s="291" t="str">
        <f>IF('GOOD PE'!L25=0," ",'GOOD PE'!L25)</f>
        <v xml:space="preserve"> </v>
      </c>
      <c r="F22" s="291" t="str">
        <f>IF('GOOD PE'!M25=0," ",'GOOD PE'!M25)</f>
        <v xml:space="preserve"> </v>
      </c>
      <c r="G22" s="291" t="str">
        <f>IF('GOOD PE'!N25=0," ",'GOOD PE'!N25)</f>
        <v xml:space="preserve"> </v>
      </c>
      <c r="H22" s="291" t="str">
        <f>IF('GOOD PE'!O25=0," ",'GOOD PE'!O25)</f>
        <v xml:space="preserve"> </v>
      </c>
      <c r="I22" s="291" t="str">
        <f>IF('GOOD PE'!P25=0," ",'GOOD PE'!P25)</f>
        <v xml:space="preserve"> </v>
      </c>
      <c r="J22" s="291" t="str">
        <f>IF('GOOD PE'!Q25=0," ",'GOOD PE'!Q25)</f>
        <v xml:space="preserve"> </v>
      </c>
      <c r="K22" s="291" t="str">
        <f>IF('GOOD PE'!R25=0," ",'GOOD PE'!R25)</f>
        <v xml:space="preserve"> </v>
      </c>
      <c r="L22" s="291" t="str">
        <f>IF('GOOD PE'!S25=0," ",'GOOD PE'!S25)</f>
        <v xml:space="preserve"> </v>
      </c>
      <c r="M22" s="291" t="str">
        <f>IF('GOOD PE'!T25=0," ",'GOOD PE'!T25)</f>
        <v xml:space="preserve"> </v>
      </c>
      <c r="N22" s="291" t="str">
        <f>IF('GOOD PE'!U25=0," ",'GOOD PE'!U25)</f>
        <v xml:space="preserve"> </v>
      </c>
      <c r="O22" s="291" t="str">
        <f>IF('GOOD PE'!V25=0," ",'GOOD PE'!V25)</f>
        <v xml:space="preserve"> </v>
      </c>
      <c r="P22" s="291" t="str">
        <f>IF('GOOD PE'!W25=0," ",'GOOD PE'!W25)</f>
        <v xml:space="preserve"> </v>
      </c>
      <c r="Q22" s="291" t="str">
        <f>IF('GOOD PE'!X25=0," ",'GOOD PE'!X25)</f>
        <v xml:space="preserve"> </v>
      </c>
      <c r="R22" s="291" t="str">
        <f>IF('GOOD PE'!Y25=0," ",'GOOD PE'!Y25)</f>
        <v xml:space="preserve"> </v>
      </c>
      <c r="S22" s="291" t="str">
        <f>IF('GOOD PE'!Z25=0," ",'GOOD PE'!Z25)</f>
        <v xml:space="preserve"> </v>
      </c>
      <c r="T22" s="291" t="str">
        <f>IF('GOOD PE'!AA25=0," ",'GOOD PE'!AA25)</f>
        <v xml:space="preserve"> </v>
      </c>
      <c r="U22" s="435" t="str">
        <f>IF('GOOD PE'!AB25=0," ",'GOOD PE'!AB25)</f>
        <v xml:space="preserve"> </v>
      </c>
      <c r="V22" s="438">
        <f t="shared" si="1"/>
        <v>0</v>
      </c>
      <c r="W22" s="292">
        <f>V22*'GOOD PE'!G25</f>
        <v>0</v>
      </c>
      <c r="X22" s="293">
        <f>V22*'GOOD PE'!BE25</f>
        <v>0</v>
      </c>
    </row>
    <row r="23" spans="1:24" ht="23.25" customHeight="1">
      <c r="A23" s="296" t="str">
        <f>'GOOD PE'!C26</f>
        <v>G-6PE</v>
      </c>
      <c r="B23" s="442">
        <f>'GOOD PE'!G26</f>
        <v>6</v>
      </c>
      <c r="C23" s="441" t="str">
        <f>IF('GOOD PE'!J26=0," ",'GOOD PE'!J26)</f>
        <v xml:space="preserve"> </v>
      </c>
      <c r="D23" s="291" t="str">
        <f>IF('GOOD PE'!K26=0," ",'GOOD PE'!K26)</f>
        <v xml:space="preserve"> </v>
      </c>
      <c r="E23" s="291" t="str">
        <f>IF('GOOD PE'!L26=0," ",'GOOD PE'!L26)</f>
        <v xml:space="preserve"> </v>
      </c>
      <c r="F23" s="291" t="str">
        <f>IF('GOOD PE'!M26=0," ",'GOOD PE'!M26)</f>
        <v xml:space="preserve"> </v>
      </c>
      <c r="G23" s="291" t="str">
        <f>IF('GOOD PE'!N26=0," ",'GOOD PE'!N26)</f>
        <v xml:space="preserve"> </v>
      </c>
      <c r="H23" s="291" t="str">
        <f>IF('GOOD PE'!O26=0," ",'GOOD PE'!O26)</f>
        <v xml:space="preserve"> </v>
      </c>
      <c r="I23" s="291" t="str">
        <f>IF('GOOD PE'!P26=0," ",'GOOD PE'!P26)</f>
        <v xml:space="preserve"> </v>
      </c>
      <c r="J23" s="291" t="str">
        <f>IF('GOOD PE'!Q26=0," ",'GOOD PE'!Q26)</f>
        <v xml:space="preserve"> </v>
      </c>
      <c r="K23" s="291" t="str">
        <f>IF('GOOD PE'!R26=0," ",'GOOD PE'!R26)</f>
        <v xml:space="preserve"> </v>
      </c>
      <c r="L23" s="291" t="str">
        <f>IF('GOOD PE'!S26=0," ",'GOOD PE'!S26)</f>
        <v xml:space="preserve"> </v>
      </c>
      <c r="M23" s="291" t="str">
        <f>IF('GOOD PE'!T26=0," ",'GOOD PE'!T26)</f>
        <v xml:space="preserve"> </v>
      </c>
      <c r="N23" s="291" t="str">
        <f>IF('GOOD PE'!U26=0," ",'GOOD PE'!U26)</f>
        <v xml:space="preserve"> </v>
      </c>
      <c r="O23" s="291" t="str">
        <f>IF('GOOD PE'!V26=0," ",'GOOD PE'!V26)</f>
        <v xml:space="preserve"> </v>
      </c>
      <c r="P23" s="291" t="str">
        <f>IF('GOOD PE'!W26=0," ",'GOOD PE'!W26)</f>
        <v xml:space="preserve"> </v>
      </c>
      <c r="Q23" s="291" t="str">
        <f>IF('GOOD PE'!X26=0," ",'GOOD PE'!X26)</f>
        <v xml:space="preserve"> </v>
      </c>
      <c r="R23" s="291" t="str">
        <f>IF('GOOD PE'!Y26=0," ",'GOOD PE'!Y26)</f>
        <v xml:space="preserve"> </v>
      </c>
      <c r="S23" s="291" t="str">
        <f>IF('GOOD PE'!Z26=0," ",'GOOD PE'!Z26)</f>
        <v xml:space="preserve"> </v>
      </c>
      <c r="T23" s="291" t="str">
        <f>IF('GOOD PE'!AA26=0," ",'GOOD PE'!AA26)</f>
        <v xml:space="preserve"> </v>
      </c>
      <c r="U23" s="435" t="str">
        <f>IF('GOOD PE'!AB26=0," ",'GOOD PE'!AB26)</f>
        <v xml:space="preserve"> </v>
      </c>
      <c r="V23" s="438">
        <f t="shared" si="1"/>
        <v>0</v>
      </c>
      <c r="W23" s="292">
        <f>V23*'GOOD PE'!G26</f>
        <v>0</v>
      </c>
      <c r="X23" s="293">
        <f>V23*'GOOD PE'!BE26</f>
        <v>0</v>
      </c>
    </row>
    <row r="24" spans="1:24" ht="23.25" customHeight="1">
      <c r="A24" s="296" t="str">
        <f>'GOOD PE'!C27</f>
        <v>G-7PE</v>
      </c>
      <c r="B24" s="442">
        <f>'GOOD PE'!G27</f>
        <v>8</v>
      </c>
      <c r="C24" s="441" t="str">
        <f>IF('GOOD PE'!J27=0," ",'GOOD PE'!J27)</f>
        <v xml:space="preserve"> </v>
      </c>
      <c r="D24" s="291" t="str">
        <f>IF('GOOD PE'!K27=0," ",'GOOD PE'!K27)</f>
        <v xml:space="preserve"> </v>
      </c>
      <c r="E24" s="291" t="str">
        <f>IF('GOOD PE'!L27=0," ",'GOOD PE'!L27)</f>
        <v xml:space="preserve"> </v>
      </c>
      <c r="F24" s="291" t="str">
        <f>IF('GOOD PE'!M27=0," ",'GOOD PE'!M27)</f>
        <v xml:space="preserve"> </v>
      </c>
      <c r="G24" s="291" t="str">
        <f>IF('GOOD PE'!N27=0," ",'GOOD PE'!N27)</f>
        <v xml:space="preserve"> </v>
      </c>
      <c r="H24" s="291" t="str">
        <f>IF('GOOD PE'!O27=0," ",'GOOD PE'!O27)</f>
        <v xml:space="preserve"> </v>
      </c>
      <c r="I24" s="291" t="str">
        <f>IF('GOOD PE'!P27=0," ",'GOOD PE'!P27)</f>
        <v xml:space="preserve"> </v>
      </c>
      <c r="J24" s="291" t="str">
        <f>IF('GOOD PE'!Q27=0," ",'GOOD PE'!Q27)</f>
        <v xml:space="preserve"> </v>
      </c>
      <c r="K24" s="291" t="str">
        <f>IF('GOOD PE'!R27=0," ",'GOOD PE'!R27)</f>
        <v xml:space="preserve"> </v>
      </c>
      <c r="L24" s="291" t="str">
        <f>IF('GOOD PE'!S27=0," ",'GOOD PE'!S27)</f>
        <v xml:space="preserve"> </v>
      </c>
      <c r="M24" s="291" t="str">
        <f>IF('GOOD PE'!T27=0," ",'GOOD PE'!T27)</f>
        <v xml:space="preserve"> </v>
      </c>
      <c r="N24" s="291" t="str">
        <f>IF('GOOD PE'!U27=0," ",'GOOD PE'!U27)</f>
        <v xml:space="preserve"> </v>
      </c>
      <c r="O24" s="291" t="str">
        <f>IF('GOOD PE'!V27=0," ",'GOOD PE'!V27)</f>
        <v xml:space="preserve"> </v>
      </c>
      <c r="P24" s="291" t="str">
        <f>IF('GOOD PE'!W27=0," ",'GOOD PE'!W27)</f>
        <v xml:space="preserve"> </v>
      </c>
      <c r="Q24" s="291" t="str">
        <f>IF('GOOD PE'!X27=0," ",'GOOD PE'!X27)</f>
        <v xml:space="preserve"> </v>
      </c>
      <c r="R24" s="291" t="str">
        <f>IF('GOOD PE'!Y27=0," ",'GOOD PE'!Y27)</f>
        <v xml:space="preserve"> </v>
      </c>
      <c r="S24" s="291" t="str">
        <f>IF('GOOD PE'!Z27=0," ",'GOOD PE'!Z27)</f>
        <v xml:space="preserve"> </v>
      </c>
      <c r="T24" s="291" t="str">
        <f>IF('GOOD PE'!AA27=0," ",'GOOD PE'!AA27)</f>
        <v xml:space="preserve"> </v>
      </c>
      <c r="U24" s="435" t="str">
        <f>IF('GOOD PE'!AB27=0," ",'GOOD PE'!AB27)</f>
        <v xml:space="preserve"> </v>
      </c>
      <c r="V24" s="438">
        <f t="shared" si="1"/>
        <v>0</v>
      </c>
      <c r="W24" s="292">
        <f>V24*'GOOD PE'!G27</f>
        <v>0</v>
      </c>
      <c r="X24" s="293">
        <f>V24*'GOOD PE'!BE27</f>
        <v>0</v>
      </c>
    </row>
    <row r="25" spans="1:24" ht="23.25" customHeight="1">
      <c r="A25" s="296" t="str">
        <f>'GOOD PE'!C28</f>
        <v>G-8PE</v>
      </c>
      <c r="B25" s="442">
        <f>'GOOD PE'!G28</f>
        <v>6</v>
      </c>
      <c r="C25" s="441" t="str">
        <f>IF('GOOD PE'!J28=0," ",'GOOD PE'!J28)</f>
        <v xml:space="preserve"> </v>
      </c>
      <c r="D25" s="291" t="str">
        <f>IF('GOOD PE'!K28=0," ",'GOOD PE'!K28)</f>
        <v xml:space="preserve"> </v>
      </c>
      <c r="E25" s="291" t="str">
        <f>IF('GOOD PE'!L28=0," ",'GOOD PE'!L28)</f>
        <v xml:space="preserve"> </v>
      </c>
      <c r="F25" s="291" t="str">
        <f>IF('GOOD PE'!M28=0," ",'GOOD PE'!M28)</f>
        <v xml:space="preserve"> </v>
      </c>
      <c r="G25" s="291" t="str">
        <f>IF('GOOD PE'!N28=0," ",'GOOD PE'!N28)</f>
        <v xml:space="preserve"> </v>
      </c>
      <c r="H25" s="291" t="str">
        <f>IF('GOOD PE'!O28=0," ",'GOOD PE'!O28)</f>
        <v xml:space="preserve"> </v>
      </c>
      <c r="I25" s="291" t="str">
        <f>IF('GOOD PE'!P28=0," ",'GOOD PE'!P28)</f>
        <v xml:space="preserve"> </v>
      </c>
      <c r="J25" s="291" t="str">
        <f>IF('GOOD PE'!Q28=0," ",'GOOD PE'!Q28)</f>
        <v xml:space="preserve"> </v>
      </c>
      <c r="K25" s="291" t="str">
        <f>IF('GOOD PE'!R28=0," ",'GOOD PE'!R28)</f>
        <v xml:space="preserve"> </v>
      </c>
      <c r="L25" s="291" t="str">
        <f>IF('GOOD PE'!S28=0," ",'GOOD PE'!S28)</f>
        <v xml:space="preserve"> </v>
      </c>
      <c r="M25" s="291" t="str">
        <f>IF('GOOD PE'!T28=0," ",'GOOD PE'!T28)</f>
        <v xml:space="preserve"> </v>
      </c>
      <c r="N25" s="291" t="str">
        <f>IF('GOOD PE'!U28=0," ",'GOOD PE'!U28)</f>
        <v xml:space="preserve"> </v>
      </c>
      <c r="O25" s="291" t="str">
        <f>IF('GOOD PE'!V28=0," ",'GOOD PE'!V28)</f>
        <v xml:space="preserve"> </v>
      </c>
      <c r="P25" s="291" t="str">
        <f>IF('GOOD PE'!W28=0," ",'GOOD PE'!W28)</f>
        <v xml:space="preserve"> </v>
      </c>
      <c r="Q25" s="291" t="str">
        <f>IF('GOOD PE'!X28=0," ",'GOOD PE'!X28)</f>
        <v xml:space="preserve"> </v>
      </c>
      <c r="R25" s="291" t="str">
        <f>IF('GOOD PE'!Y28=0," ",'GOOD PE'!Y28)</f>
        <v xml:space="preserve"> </v>
      </c>
      <c r="S25" s="291" t="str">
        <f>IF('GOOD PE'!Z28=0," ",'GOOD PE'!Z28)</f>
        <v xml:space="preserve"> </v>
      </c>
      <c r="T25" s="291" t="str">
        <f>IF('GOOD PE'!AA28=0," ",'GOOD PE'!AA28)</f>
        <v xml:space="preserve"> </v>
      </c>
      <c r="U25" s="435" t="str">
        <f>IF('GOOD PE'!AB28=0," ",'GOOD PE'!AB28)</f>
        <v xml:space="preserve"> </v>
      </c>
      <c r="V25" s="438">
        <f t="shared" si="1"/>
        <v>0</v>
      </c>
      <c r="W25" s="292">
        <f>V25*'GOOD PE'!G28</f>
        <v>0</v>
      </c>
      <c r="X25" s="293">
        <f>V25*'GOOD PE'!BE28</f>
        <v>0</v>
      </c>
    </row>
    <row r="26" spans="1:24" ht="23.25" customHeight="1">
      <c r="A26" s="296" t="str">
        <f>'GOOD PE'!C29</f>
        <v>G-9PE</v>
      </c>
      <c r="B26" s="442">
        <f>'GOOD PE'!G29</f>
        <v>8</v>
      </c>
      <c r="C26" s="441" t="str">
        <f>IF('GOOD PE'!J29=0," ",'GOOD PE'!J29)</f>
        <v xml:space="preserve"> </v>
      </c>
      <c r="D26" s="291" t="str">
        <f>IF('GOOD PE'!K29=0," ",'GOOD PE'!K29)</f>
        <v xml:space="preserve"> </v>
      </c>
      <c r="E26" s="291" t="str">
        <f>IF('GOOD PE'!L29=0," ",'GOOD PE'!L29)</f>
        <v xml:space="preserve"> </v>
      </c>
      <c r="F26" s="291" t="str">
        <f>IF('GOOD PE'!M29=0," ",'GOOD PE'!M29)</f>
        <v xml:space="preserve"> </v>
      </c>
      <c r="G26" s="291" t="str">
        <f>IF('GOOD PE'!N29=0," ",'GOOD PE'!N29)</f>
        <v xml:space="preserve"> </v>
      </c>
      <c r="H26" s="291" t="str">
        <f>IF('GOOD PE'!O29=0," ",'GOOD PE'!O29)</f>
        <v xml:space="preserve"> </v>
      </c>
      <c r="I26" s="291" t="str">
        <f>IF('GOOD PE'!P29=0," ",'GOOD PE'!P29)</f>
        <v xml:space="preserve"> </v>
      </c>
      <c r="J26" s="291" t="str">
        <f>IF('GOOD PE'!Q29=0," ",'GOOD PE'!Q29)</f>
        <v xml:space="preserve"> </v>
      </c>
      <c r="K26" s="291" t="str">
        <f>IF('GOOD PE'!R29=0," ",'GOOD PE'!R29)</f>
        <v xml:space="preserve"> </v>
      </c>
      <c r="L26" s="291" t="str">
        <f>IF('GOOD PE'!S29=0," ",'GOOD PE'!S29)</f>
        <v xml:space="preserve"> </v>
      </c>
      <c r="M26" s="291" t="str">
        <f>IF('GOOD PE'!T29=0," ",'GOOD PE'!T29)</f>
        <v xml:space="preserve"> </v>
      </c>
      <c r="N26" s="291" t="str">
        <f>IF('GOOD PE'!U29=0," ",'GOOD PE'!U29)</f>
        <v xml:space="preserve"> </v>
      </c>
      <c r="O26" s="291" t="str">
        <f>IF('GOOD PE'!V29=0," ",'GOOD PE'!V29)</f>
        <v xml:space="preserve"> </v>
      </c>
      <c r="P26" s="291" t="str">
        <f>IF('GOOD PE'!W29=0," ",'GOOD PE'!W29)</f>
        <v xml:space="preserve"> </v>
      </c>
      <c r="Q26" s="291" t="str">
        <f>IF('GOOD PE'!X29=0," ",'GOOD PE'!X29)</f>
        <v xml:space="preserve"> </v>
      </c>
      <c r="R26" s="291" t="str">
        <f>IF('GOOD PE'!Y29=0," ",'GOOD PE'!Y29)</f>
        <v xml:space="preserve"> </v>
      </c>
      <c r="S26" s="291" t="str">
        <f>IF('GOOD PE'!Z29=0," ",'GOOD PE'!Z29)</f>
        <v xml:space="preserve"> </v>
      </c>
      <c r="T26" s="291" t="str">
        <f>IF('GOOD PE'!AA29=0," ",'GOOD PE'!AA29)</f>
        <v xml:space="preserve"> </v>
      </c>
      <c r="U26" s="435" t="str">
        <f>IF('GOOD PE'!AB29=0," ",'GOOD PE'!AB29)</f>
        <v xml:space="preserve"> </v>
      </c>
      <c r="V26" s="438">
        <f t="shared" si="1"/>
        <v>0</v>
      </c>
      <c r="W26" s="292">
        <f>V26*'GOOD PE'!G29</f>
        <v>0</v>
      </c>
      <c r="X26" s="293">
        <f>V26*'GOOD PE'!BE29</f>
        <v>0</v>
      </c>
    </row>
    <row r="27" spans="1:24" ht="23.25" customHeight="1">
      <c r="A27" s="296" t="str">
        <f>'GOOD PE'!C30</f>
        <v>G-10PE</v>
      </c>
      <c r="B27" s="442">
        <f>'GOOD PE'!G30</f>
        <v>5</v>
      </c>
      <c r="C27" s="441" t="str">
        <f>IF('GOOD PE'!J30=0," ",'GOOD PE'!J30)</f>
        <v xml:space="preserve"> </v>
      </c>
      <c r="D27" s="291" t="str">
        <f>IF('GOOD PE'!K30=0," ",'GOOD PE'!K30)</f>
        <v xml:space="preserve"> </v>
      </c>
      <c r="E27" s="291" t="str">
        <f>IF('GOOD PE'!L30=0," ",'GOOD PE'!L30)</f>
        <v xml:space="preserve"> </v>
      </c>
      <c r="F27" s="291" t="str">
        <f>IF('GOOD PE'!M30=0," ",'GOOD PE'!M30)</f>
        <v xml:space="preserve"> </v>
      </c>
      <c r="G27" s="291" t="str">
        <f>IF('GOOD PE'!N30=0," ",'GOOD PE'!N30)</f>
        <v xml:space="preserve"> </v>
      </c>
      <c r="H27" s="291" t="str">
        <f>IF('GOOD PE'!O30=0," ",'GOOD PE'!O30)</f>
        <v xml:space="preserve"> </v>
      </c>
      <c r="I27" s="291" t="str">
        <f>IF('GOOD PE'!P30=0," ",'GOOD PE'!P30)</f>
        <v xml:space="preserve"> </v>
      </c>
      <c r="J27" s="291" t="str">
        <f>IF('GOOD PE'!Q30=0," ",'GOOD PE'!Q30)</f>
        <v xml:space="preserve"> </v>
      </c>
      <c r="K27" s="291" t="str">
        <f>IF('GOOD PE'!R30=0," ",'GOOD PE'!R30)</f>
        <v xml:space="preserve"> </v>
      </c>
      <c r="L27" s="291" t="str">
        <f>IF('GOOD PE'!S30=0," ",'GOOD PE'!S30)</f>
        <v xml:space="preserve"> </v>
      </c>
      <c r="M27" s="291" t="str">
        <f>IF('GOOD PE'!T30=0," ",'GOOD PE'!T30)</f>
        <v xml:space="preserve"> </v>
      </c>
      <c r="N27" s="291" t="str">
        <f>IF('GOOD PE'!U30=0," ",'GOOD PE'!U30)</f>
        <v xml:space="preserve"> </v>
      </c>
      <c r="O27" s="291" t="str">
        <f>IF('GOOD PE'!V30=0," ",'GOOD PE'!V30)</f>
        <v xml:space="preserve"> </v>
      </c>
      <c r="P27" s="291" t="str">
        <f>IF('GOOD PE'!W30=0," ",'GOOD PE'!W30)</f>
        <v xml:space="preserve"> </v>
      </c>
      <c r="Q27" s="291" t="str">
        <f>IF('GOOD PE'!X30=0," ",'GOOD PE'!X30)</f>
        <v xml:space="preserve"> </v>
      </c>
      <c r="R27" s="291" t="str">
        <f>IF('GOOD PE'!Y30=0," ",'GOOD PE'!Y30)</f>
        <v xml:space="preserve"> </v>
      </c>
      <c r="S27" s="291" t="str">
        <f>IF('GOOD PE'!Z30=0," ",'GOOD PE'!Z30)</f>
        <v xml:space="preserve"> </v>
      </c>
      <c r="T27" s="291" t="str">
        <f>IF('GOOD PE'!AA30=0," ",'GOOD PE'!AA30)</f>
        <v xml:space="preserve"> </v>
      </c>
      <c r="U27" s="435" t="str">
        <f>IF('GOOD PE'!AB30=0," ",'GOOD PE'!AB30)</f>
        <v xml:space="preserve"> </v>
      </c>
      <c r="V27" s="438">
        <f t="shared" si="1"/>
        <v>0</v>
      </c>
      <c r="W27" s="292">
        <f>V27*'GOOD PE'!G30</f>
        <v>0</v>
      </c>
      <c r="X27" s="293">
        <f>V27*'GOOD PE'!BE30</f>
        <v>0</v>
      </c>
    </row>
    <row r="28" spans="1:24" ht="23.25" customHeight="1">
      <c r="A28" s="296" t="str">
        <f>'GOOD PE'!C31</f>
        <v>G-11PE</v>
      </c>
      <c r="B28" s="442">
        <f>'GOOD PE'!G31</f>
        <v>5</v>
      </c>
      <c r="C28" s="441" t="str">
        <f>IF('GOOD PE'!J31=0," ",'GOOD PE'!J31)</f>
        <v xml:space="preserve"> </v>
      </c>
      <c r="D28" s="291" t="str">
        <f>IF('GOOD PE'!K31=0," ",'GOOD PE'!K31)</f>
        <v xml:space="preserve"> </v>
      </c>
      <c r="E28" s="291" t="str">
        <f>IF('GOOD PE'!L31=0," ",'GOOD PE'!L31)</f>
        <v xml:space="preserve"> </v>
      </c>
      <c r="F28" s="291" t="str">
        <f>IF('GOOD PE'!M31=0," ",'GOOD PE'!M31)</f>
        <v xml:space="preserve"> </v>
      </c>
      <c r="G28" s="291" t="str">
        <f>IF('GOOD PE'!N31=0," ",'GOOD PE'!N31)</f>
        <v xml:space="preserve"> </v>
      </c>
      <c r="H28" s="291" t="str">
        <f>IF('GOOD PE'!O31=0," ",'GOOD PE'!O31)</f>
        <v xml:space="preserve"> </v>
      </c>
      <c r="I28" s="291" t="str">
        <f>IF('GOOD PE'!P31=0," ",'GOOD PE'!P31)</f>
        <v xml:space="preserve"> </v>
      </c>
      <c r="J28" s="291" t="str">
        <f>IF('GOOD PE'!Q31=0," ",'GOOD PE'!Q31)</f>
        <v xml:space="preserve"> </v>
      </c>
      <c r="K28" s="291" t="str">
        <f>IF('GOOD PE'!R31=0," ",'GOOD PE'!R31)</f>
        <v xml:space="preserve"> </v>
      </c>
      <c r="L28" s="291" t="str">
        <f>IF('GOOD PE'!S31=0," ",'GOOD PE'!S31)</f>
        <v xml:space="preserve"> </v>
      </c>
      <c r="M28" s="291" t="str">
        <f>IF('GOOD PE'!T31=0," ",'GOOD PE'!T31)</f>
        <v xml:space="preserve"> </v>
      </c>
      <c r="N28" s="291" t="str">
        <f>IF('GOOD PE'!U31=0," ",'GOOD PE'!U31)</f>
        <v xml:space="preserve"> </v>
      </c>
      <c r="O28" s="291" t="str">
        <f>IF('GOOD PE'!V31=0," ",'GOOD PE'!V31)</f>
        <v xml:space="preserve"> </v>
      </c>
      <c r="P28" s="291" t="str">
        <f>IF('GOOD PE'!W31=0," ",'GOOD PE'!W31)</f>
        <v xml:space="preserve"> </v>
      </c>
      <c r="Q28" s="291" t="str">
        <f>IF('GOOD PE'!X31=0," ",'GOOD PE'!X31)</f>
        <v xml:space="preserve"> </v>
      </c>
      <c r="R28" s="291" t="str">
        <f>IF('GOOD PE'!Y31=0," ",'GOOD PE'!Y31)</f>
        <v xml:space="preserve"> </v>
      </c>
      <c r="S28" s="291" t="str">
        <f>IF('GOOD PE'!Z31=0," ",'GOOD PE'!Z31)</f>
        <v xml:space="preserve"> </v>
      </c>
      <c r="T28" s="291" t="str">
        <f>IF('GOOD PE'!AA31=0," ",'GOOD PE'!AA31)</f>
        <v xml:space="preserve"> </v>
      </c>
      <c r="U28" s="435" t="str">
        <f>IF('GOOD PE'!AB31=0," ",'GOOD PE'!AB31)</f>
        <v xml:space="preserve"> </v>
      </c>
      <c r="V28" s="438">
        <f t="shared" si="1"/>
        <v>0</v>
      </c>
      <c r="W28" s="292">
        <f>V28*'GOOD PE'!G31</f>
        <v>0</v>
      </c>
      <c r="X28" s="293">
        <f>V28*'GOOD PE'!BE31</f>
        <v>0</v>
      </c>
    </row>
    <row r="29" spans="1:24" ht="23.25" customHeight="1">
      <c r="A29" s="296" t="str">
        <f>'GOOD PE'!C32</f>
        <v>G-12PE</v>
      </c>
      <c r="B29" s="442">
        <f>'GOOD PE'!G32</f>
        <v>5</v>
      </c>
      <c r="C29" s="441" t="str">
        <f>IF('GOOD PE'!J32=0," ",'GOOD PE'!J32)</f>
        <v xml:space="preserve"> </v>
      </c>
      <c r="D29" s="291" t="str">
        <f>IF('GOOD PE'!K32=0," ",'GOOD PE'!K32)</f>
        <v xml:space="preserve"> </v>
      </c>
      <c r="E29" s="291" t="str">
        <f>IF('GOOD PE'!L32=0," ",'GOOD PE'!L32)</f>
        <v xml:space="preserve"> </v>
      </c>
      <c r="F29" s="291" t="str">
        <f>IF('GOOD PE'!M32=0," ",'GOOD PE'!M32)</f>
        <v xml:space="preserve"> </v>
      </c>
      <c r="G29" s="291" t="str">
        <f>IF('GOOD PE'!N32=0," ",'GOOD PE'!N32)</f>
        <v xml:space="preserve"> </v>
      </c>
      <c r="H29" s="291" t="str">
        <f>IF('GOOD PE'!O32=0," ",'GOOD PE'!O32)</f>
        <v xml:space="preserve"> </v>
      </c>
      <c r="I29" s="291" t="str">
        <f>IF('GOOD PE'!P32=0," ",'GOOD PE'!P32)</f>
        <v xml:space="preserve"> </v>
      </c>
      <c r="J29" s="291" t="str">
        <f>IF('GOOD PE'!Q32=0," ",'GOOD PE'!Q32)</f>
        <v xml:space="preserve"> </v>
      </c>
      <c r="K29" s="291" t="str">
        <f>IF('GOOD PE'!R32=0," ",'GOOD PE'!R32)</f>
        <v xml:space="preserve"> </v>
      </c>
      <c r="L29" s="291" t="str">
        <f>IF('GOOD PE'!S32=0," ",'GOOD PE'!S32)</f>
        <v xml:space="preserve"> </v>
      </c>
      <c r="M29" s="291" t="str">
        <f>IF('GOOD PE'!T32=0," ",'GOOD PE'!T32)</f>
        <v xml:space="preserve"> </v>
      </c>
      <c r="N29" s="291" t="str">
        <f>IF('GOOD PE'!U32=0," ",'GOOD PE'!U32)</f>
        <v xml:space="preserve"> </v>
      </c>
      <c r="O29" s="291" t="str">
        <f>IF('GOOD PE'!V32=0," ",'GOOD PE'!V32)</f>
        <v xml:space="preserve"> </v>
      </c>
      <c r="P29" s="291" t="str">
        <f>IF('GOOD PE'!W32=0," ",'GOOD PE'!W32)</f>
        <v xml:space="preserve"> </v>
      </c>
      <c r="Q29" s="291" t="str">
        <f>IF('GOOD PE'!X32=0," ",'GOOD PE'!X32)</f>
        <v xml:space="preserve"> </v>
      </c>
      <c r="R29" s="291" t="str">
        <f>IF('GOOD PE'!Y32=0," ",'GOOD PE'!Y32)</f>
        <v xml:space="preserve"> </v>
      </c>
      <c r="S29" s="291" t="str">
        <f>IF('GOOD PE'!Z32=0," ",'GOOD PE'!Z32)</f>
        <v xml:space="preserve"> </v>
      </c>
      <c r="T29" s="291" t="str">
        <f>IF('GOOD PE'!AA32=0," ",'GOOD PE'!AA32)</f>
        <v xml:space="preserve"> </v>
      </c>
      <c r="U29" s="435" t="str">
        <f>IF('GOOD PE'!AB32=0," ",'GOOD PE'!AB32)</f>
        <v xml:space="preserve"> </v>
      </c>
      <c r="V29" s="438">
        <f t="shared" si="1"/>
        <v>0</v>
      </c>
      <c r="W29" s="292">
        <f>V29*'GOOD PE'!G32</f>
        <v>0</v>
      </c>
      <c r="X29" s="293">
        <f>V29*'GOOD PE'!BE32</f>
        <v>0</v>
      </c>
    </row>
    <row r="30" spans="1:24" ht="23.25" customHeight="1">
      <c r="A30" s="296" t="str">
        <f>'GOOD PE'!C33</f>
        <v>G-13PE</v>
      </c>
      <c r="B30" s="442">
        <f>'GOOD PE'!G33</f>
        <v>5</v>
      </c>
      <c r="C30" s="441" t="str">
        <f>IF('GOOD PE'!J33=0," ",'GOOD PE'!J33)</f>
        <v xml:space="preserve"> </v>
      </c>
      <c r="D30" s="291" t="str">
        <f>IF('GOOD PE'!K33=0," ",'GOOD PE'!K33)</f>
        <v xml:space="preserve"> </v>
      </c>
      <c r="E30" s="291" t="str">
        <f>IF('GOOD PE'!L33=0," ",'GOOD PE'!L33)</f>
        <v xml:space="preserve"> </v>
      </c>
      <c r="F30" s="291" t="str">
        <f>IF('GOOD PE'!M33=0," ",'GOOD PE'!M33)</f>
        <v xml:space="preserve"> </v>
      </c>
      <c r="G30" s="291" t="str">
        <f>IF('GOOD PE'!N33=0," ",'GOOD PE'!N33)</f>
        <v xml:space="preserve"> </v>
      </c>
      <c r="H30" s="291" t="str">
        <f>IF('GOOD PE'!O33=0," ",'GOOD PE'!O33)</f>
        <v xml:space="preserve"> </v>
      </c>
      <c r="I30" s="291" t="str">
        <f>IF('GOOD PE'!P33=0," ",'GOOD PE'!P33)</f>
        <v xml:space="preserve"> </v>
      </c>
      <c r="J30" s="291" t="str">
        <f>IF('GOOD PE'!Q33=0," ",'GOOD PE'!Q33)</f>
        <v xml:space="preserve"> </v>
      </c>
      <c r="K30" s="291" t="str">
        <f>IF('GOOD PE'!R33=0," ",'GOOD PE'!R33)</f>
        <v xml:space="preserve"> </v>
      </c>
      <c r="L30" s="291" t="str">
        <f>IF('GOOD PE'!S33=0," ",'GOOD PE'!S33)</f>
        <v xml:space="preserve"> </v>
      </c>
      <c r="M30" s="291" t="str">
        <f>IF('GOOD PE'!T33=0," ",'GOOD PE'!T33)</f>
        <v xml:space="preserve"> </v>
      </c>
      <c r="N30" s="291" t="str">
        <f>IF('GOOD PE'!U33=0," ",'GOOD PE'!U33)</f>
        <v xml:space="preserve"> </v>
      </c>
      <c r="O30" s="291" t="str">
        <f>IF('GOOD PE'!V33=0," ",'GOOD PE'!V33)</f>
        <v xml:space="preserve"> </v>
      </c>
      <c r="P30" s="291" t="str">
        <f>IF('GOOD PE'!W33=0," ",'GOOD PE'!W33)</f>
        <v xml:space="preserve"> </v>
      </c>
      <c r="Q30" s="291" t="str">
        <f>IF('GOOD PE'!X33=0," ",'GOOD PE'!X33)</f>
        <v xml:space="preserve"> </v>
      </c>
      <c r="R30" s="291" t="str">
        <f>IF('GOOD PE'!Y33=0," ",'GOOD PE'!Y33)</f>
        <v xml:space="preserve"> </v>
      </c>
      <c r="S30" s="291" t="str">
        <f>IF('GOOD PE'!Z33=0," ",'GOOD PE'!Z33)</f>
        <v xml:space="preserve"> </v>
      </c>
      <c r="T30" s="291" t="str">
        <f>IF('GOOD PE'!AA33=0," ",'GOOD PE'!AA33)</f>
        <v xml:space="preserve"> </v>
      </c>
      <c r="U30" s="435" t="str">
        <f>IF('GOOD PE'!AB33=0," ",'GOOD PE'!AB33)</f>
        <v xml:space="preserve"> </v>
      </c>
      <c r="V30" s="438">
        <f t="shared" si="1"/>
        <v>0</v>
      </c>
      <c r="W30" s="292">
        <f>V30*'GOOD PE'!G33</f>
        <v>0</v>
      </c>
      <c r="X30" s="293">
        <f>V30*'GOOD PE'!BE33</f>
        <v>0</v>
      </c>
    </row>
    <row r="31" spans="1:24" ht="23.25" customHeight="1">
      <c r="A31" s="296" t="str">
        <f>'GOOD PE'!C34</f>
        <v>G-14PE</v>
      </c>
      <c r="B31" s="442">
        <f>'GOOD PE'!G34</f>
        <v>5</v>
      </c>
      <c r="C31" s="441" t="str">
        <f>IF('GOOD PE'!J34=0," ",'GOOD PE'!J34)</f>
        <v xml:space="preserve"> </v>
      </c>
      <c r="D31" s="291" t="str">
        <f>IF('GOOD PE'!K34=0," ",'GOOD PE'!K34)</f>
        <v xml:space="preserve"> </v>
      </c>
      <c r="E31" s="291" t="str">
        <f>IF('GOOD PE'!L34=0," ",'GOOD PE'!L34)</f>
        <v xml:space="preserve"> </v>
      </c>
      <c r="F31" s="291" t="str">
        <f>IF('GOOD PE'!M34=0," ",'GOOD PE'!M34)</f>
        <v xml:space="preserve"> </v>
      </c>
      <c r="G31" s="291" t="str">
        <f>IF('GOOD PE'!N34=0," ",'GOOD PE'!N34)</f>
        <v xml:space="preserve"> </v>
      </c>
      <c r="H31" s="291" t="str">
        <f>IF('GOOD PE'!O34=0," ",'GOOD PE'!O34)</f>
        <v xml:space="preserve"> </v>
      </c>
      <c r="I31" s="291" t="str">
        <f>IF('GOOD PE'!P34=0," ",'GOOD PE'!P34)</f>
        <v xml:space="preserve"> </v>
      </c>
      <c r="J31" s="291" t="str">
        <f>IF('GOOD PE'!Q34=0," ",'GOOD PE'!Q34)</f>
        <v xml:space="preserve"> </v>
      </c>
      <c r="K31" s="291" t="str">
        <f>IF('GOOD PE'!R34=0," ",'GOOD PE'!R34)</f>
        <v xml:space="preserve"> </v>
      </c>
      <c r="L31" s="291" t="str">
        <f>IF('GOOD PE'!S34=0," ",'GOOD PE'!S34)</f>
        <v xml:space="preserve"> </v>
      </c>
      <c r="M31" s="291" t="str">
        <f>IF('GOOD PE'!T34=0," ",'GOOD PE'!T34)</f>
        <v xml:space="preserve"> </v>
      </c>
      <c r="N31" s="291" t="str">
        <f>IF('GOOD PE'!U34=0," ",'GOOD PE'!U34)</f>
        <v xml:space="preserve"> </v>
      </c>
      <c r="O31" s="291" t="str">
        <f>IF('GOOD PE'!V34=0," ",'GOOD PE'!V34)</f>
        <v xml:space="preserve"> </v>
      </c>
      <c r="P31" s="291" t="str">
        <f>IF('GOOD PE'!W34=0," ",'GOOD PE'!W34)</f>
        <v xml:space="preserve"> </v>
      </c>
      <c r="Q31" s="291" t="str">
        <f>IF('GOOD PE'!X34=0," ",'GOOD PE'!X34)</f>
        <v xml:space="preserve"> </v>
      </c>
      <c r="R31" s="291" t="str">
        <f>IF('GOOD PE'!Y34=0," ",'GOOD PE'!Y34)</f>
        <v xml:space="preserve"> </v>
      </c>
      <c r="S31" s="291" t="str">
        <f>IF('GOOD PE'!Z34=0," ",'GOOD PE'!Z34)</f>
        <v xml:space="preserve"> </v>
      </c>
      <c r="T31" s="291" t="str">
        <f>IF('GOOD PE'!AA34=0," ",'GOOD PE'!AA34)</f>
        <v xml:space="preserve"> </v>
      </c>
      <c r="U31" s="435" t="str">
        <f>IF('GOOD PE'!AB34=0," ",'GOOD PE'!AB34)</f>
        <v xml:space="preserve"> </v>
      </c>
      <c r="V31" s="438">
        <f t="shared" si="1"/>
        <v>0</v>
      </c>
      <c r="W31" s="292">
        <f>V31*'GOOD PE'!G34</f>
        <v>0</v>
      </c>
      <c r="X31" s="293">
        <f>V31*'GOOD PE'!BE34</f>
        <v>0</v>
      </c>
    </row>
    <row r="32" spans="1:24" ht="23.25" customHeight="1">
      <c r="A32" s="296" t="str">
        <f>'GOOD PE'!C35</f>
        <v>G-15PE</v>
      </c>
      <c r="B32" s="442">
        <f>'GOOD PE'!G35</f>
        <v>3</v>
      </c>
      <c r="C32" s="441" t="str">
        <f>IF('GOOD PE'!J35=0," ",'GOOD PE'!J35)</f>
        <v xml:space="preserve"> </v>
      </c>
      <c r="D32" s="291" t="str">
        <f>IF('GOOD PE'!K35=0," ",'GOOD PE'!K35)</f>
        <v xml:space="preserve"> </v>
      </c>
      <c r="E32" s="291" t="str">
        <f>IF('GOOD PE'!L35=0," ",'GOOD PE'!L35)</f>
        <v xml:space="preserve"> </v>
      </c>
      <c r="F32" s="291" t="str">
        <f>IF('GOOD PE'!M35=0," ",'GOOD PE'!M35)</f>
        <v xml:space="preserve"> </v>
      </c>
      <c r="G32" s="291" t="str">
        <f>IF('GOOD PE'!N35=0," ",'GOOD PE'!N35)</f>
        <v xml:space="preserve"> </v>
      </c>
      <c r="H32" s="291" t="str">
        <f>IF('GOOD PE'!O35=0," ",'GOOD PE'!O35)</f>
        <v xml:space="preserve"> </v>
      </c>
      <c r="I32" s="291" t="str">
        <f>IF('GOOD PE'!P35=0," ",'GOOD PE'!P35)</f>
        <v xml:space="preserve"> </v>
      </c>
      <c r="J32" s="291" t="str">
        <f>IF('GOOD PE'!Q35=0," ",'GOOD PE'!Q35)</f>
        <v xml:space="preserve"> </v>
      </c>
      <c r="K32" s="291" t="str">
        <f>IF('GOOD PE'!R35=0," ",'GOOD PE'!R35)</f>
        <v xml:space="preserve"> </v>
      </c>
      <c r="L32" s="291" t="str">
        <f>IF('GOOD PE'!S35=0," ",'GOOD PE'!S35)</f>
        <v xml:space="preserve"> </v>
      </c>
      <c r="M32" s="291" t="str">
        <f>IF('GOOD PE'!T35=0," ",'GOOD PE'!T35)</f>
        <v xml:space="preserve"> </v>
      </c>
      <c r="N32" s="291" t="str">
        <f>IF('GOOD PE'!U35=0," ",'GOOD PE'!U35)</f>
        <v xml:space="preserve"> </v>
      </c>
      <c r="O32" s="291" t="str">
        <f>IF('GOOD PE'!V35=0," ",'GOOD PE'!V35)</f>
        <v xml:space="preserve"> </v>
      </c>
      <c r="P32" s="291" t="str">
        <f>IF('GOOD PE'!W35=0," ",'GOOD PE'!W35)</f>
        <v xml:space="preserve"> </v>
      </c>
      <c r="Q32" s="291" t="str">
        <f>IF('GOOD PE'!X35=0," ",'GOOD PE'!X35)</f>
        <v xml:space="preserve"> </v>
      </c>
      <c r="R32" s="291" t="str">
        <f>IF('GOOD PE'!Y35=0," ",'GOOD PE'!Y35)</f>
        <v xml:space="preserve"> </v>
      </c>
      <c r="S32" s="291" t="str">
        <f>IF('GOOD PE'!Z35=0," ",'GOOD PE'!Z35)</f>
        <v xml:space="preserve"> </v>
      </c>
      <c r="T32" s="291" t="str">
        <f>IF('GOOD PE'!AA35=0," ",'GOOD PE'!AA35)</f>
        <v xml:space="preserve"> </v>
      </c>
      <c r="U32" s="435" t="str">
        <f>IF('GOOD PE'!AB35=0," ",'GOOD PE'!AB35)</f>
        <v xml:space="preserve"> </v>
      </c>
      <c r="V32" s="438">
        <f t="shared" si="1"/>
        <v>0</v>
      </c>
      <c r="W32" s="292">
        <f>V32*'GOOD PE'!G35</f>
        <v>0</v>
      </c>
      <c r="X32" s="293">
        <f>V32*'GOOD PE'!BE35</f>
        <v>0</v>
      </c>
    </row>
    <row r="33" spans="1:24" ht="23.25" customHeight="1">
      <c r="A33" s="296" t="str">
        <f>'GOOD PE'!C36</f>
        <v>G-16PE</v>
      </c>
      <c r="B33" s="442">
        <f>'GOOD PE'!G36</f>
        <v>3</v>
      </c>
      <c r="C33" s="441" t="str">
        <f>IF('GOOD PE'!J36=0," ",'GOOD PE'!J36)</f>
        <v xml:space="preserve"> </v>
      </c>
      <c r="D33" s="291" t="str">
        <f>IF('GOOD PE'!K36=0," ",'GOOD PE'!K36)</f>
        <v xml:space="preserve"> </v>
      </c>
      <c r="E33" s="291" t="str">
        <f>IF('GOOD PE'!L36=0," ",'GOOD PE'!L36)</f>
        <v xml:space="preserve"> </v>
      </c>
      <c r="F33" s="291" t="str">
        <f>IF('GOOD PE'!M36=0," ",'GOOD PE'!M36)</f>
        <v xml:space="preserve"> </v>
      </c>
      <c r="G33" s="291" t="str">
        <f>IF('GOOD PE'!N36=0," ",'GOOD PE'!N36)</f>
        <v xml:space="preserve"> </v>
      </c>
      <c r="H33" s="291" t="str">
        <f>IF('GOOD PE'!O36=0," ",'GOOD PE'!O36)</f>
        <v xml:space="preserve"> </v>
      </c>
      <c r="I33" s="291" t="str">
        <f>IF('GOOD PE'!P36=0," ",'GOOD PE'!P36)</f>
        <v xml:space="preserve"> </v>
      </c>
      <c r="J33" s="291" t="str">
        <f>IF('GOOD PE'!Q36=0," ",'GOOD PE'!Q36)</f>
        <v xml:space="preserve"> </v>
      </c>
      <c r="K33" s="291" t="str">
        <f>IF('GOOD PE'!R36=0," ",'GOOD PE'!R36)</f>
        <v xml:space="preserve"> </v>
      </c>
      <c r="L33" s="291" t="str">
        <f>IF('GOOD PE'!S36=0," ",'GOOD PE'!S36)</f>
        <v xml:space="preserve"> </v>
      </c>
      <c r="M33" s="291" t="str">
        <f>IF('GOOD PE'!T36=0," ",'GOOD PE'!T36)</f>
        <v xml:space="preserve"> </v>
      </c>
      <c r="N33" s="291" t="str">
        <f>IF('GOOD PE'!U36=0," ",'GOOD PE'!U36)</f>
        <v xml:space="preserve"> </v>
      </c>
      <c r="O33" s="291" t="str">
        <f>IF('GOOD PE'!V36=0," ",'GOOD PE'!V36)</f>
        <v xml:space="preserve"> </v>
      </c>
      <c r="P33" s="291" t="str">
        <f>IF('GOOD PE'!W36=0," ",'GOOD PE'!W36)</f>
        <v xml:space="preserve"> </v>
      </c>
      <c r="Q33" s="291" t="str">
        <f>IF('GOOD PE'!X36=0," ",'GOOD PE'!X36)</f>
        <v xml:space="preserve"> </v>
      </c>
      <c r="R33" s="291" t="str">
        <f>IF('GOOD PE'!Y36=0," ",'GOOD PE'!Y36)</f>
        <v xml:space="preserve"> </v>
      </c>
      <c r="S33" s="291" t="str">
        <f>IF('GOOD PE'!Z36=0," ",'GOOD PE'!Z36)</f>
        <v xml:space="preserve"> </v>
      </c>
      <c r="T33" s="291" t="str">
        <f>IF('GOOD PE'!AA36=0," ",'GOOD PE'!AA36)</f>
        <v xml:space="preserve"> </v>
      </c>
      <c r="U33" s="435" t="str">
        <f>IF('GOOD PE'!AB36=0," ",'GOOD PE'!AB36)</f>
        <v xml:space="preserve"> </v>
      </c>
      <c r="V33" s="438">
        <f t="shared" si="1"/>
        <v>0</v>
      </c>
      <c r="W33" s="292">
        <f>V33*'GOOD PE'!G36</f>
        <v>0</v>
      </c>
      <c r="X33" s="293">
        <f>V33*'GOOD PE'!BE36</f>
        <v>0</v>
      </c>
    </row>
    <row r="34" spans="1:24" ht="23.25" customHeight="1">
      <c r="A34" s="296" t="str">
        <f>'GOOD PE'!C37</f>
        <v>G-17PE</v>
      </c>
      <c r="B34" s="442">
        <f>'GOOD PE'!G37</f>
        <v>3</v>
      </c>
      <c r="C34" s="441" t="str">
        <f>IF('GOOD PE'!J37=0," ",'GOOD PE'!J37)</f>
        <v xml:space="preserve"> </v>
      </c>
      <c r="D34" s="291" t="str">
        <f>IF('GOOD PE'!K37=0," ",'GOOD PE'!K37)</f>
        <v xml:space="preserve"> </v>
      </c>
      <c r="E34" s="291" t="str">
        <f>IF('GOOD PE'!L37=0," ",'GOOD PE'!L37)</f>
        <v xml:space="preserve"> </v>
      </c>
      <c r="F34" s="291" t="str">
        <f>IF('GOOD PE'!M37=0," ",'GOOD PE'!M37)</f>
        <v xml:space="preserve"> </v>
      </c>
      <c r="G34" s="291" t="str">
        <f>IF('GOOD PE'!N37=0," ",'GOOD PE'!N37)</f>
        <v xml:space="preserve"> </v>
      </c>
      <c r="H34" s="291" t="str">
        <f>IF('GOOD PE'!O37=0," ",'GOOD PE'!O37)</f>
        <v xml:space="preserve"> </v>
      </c>
      <c r="I34" s="291" t="str">
        <f>IF('GOOD PE'!P37=0," ",'GOOD PE'!P37)</f>
        <v xml:space="preserve"> </v>
      </c>
      <c r="J34" s="291" t="str">
        <f>IF('GOOD PE'!Q37=0," ",'GOOD PE'!Q37)</f>
        <v xml:space="preserve"> </v>
      </c>
      <c r="K34" s="291" t="str">
        <f>IF('GOOD PE'!R37=0," ",'GOOD PE'!R37)</f>
        <v xml:space="preserve"> </v>
      </c>
      <c r="L34" s="291" t="str">
        <f>IF('GOOD PE'!S37=0," ",'GOOD PE'!S37)</f>
        <v xml:space="preserve"> </v>
      </c>
      <c r="M34" s="291" t="str">
        <f>IF('GOOD PE'!T37=0," ",'GOOD PE'!T37)</f>
        <v xml:space="preserve"> </v>
      </c>
      <c r="N34" s="291" t="str">
        <f>IF('GOOD PE'!U37=0," ",'GOOD PE'!U37)</f>
        <v xml:space="preserve"> </v>
      </c>
      <c r="O34" s="291" t="str">
        <f>IF('GOOD PE'!V37=0," ",'GOOD PE'!V37)</f>
        <v xml:space="preserve"> </v>
      </c>
      <c r="P34" s="291" t="str">
        <f>IF('GOOD PE'!W37=0," ",'GOOD PE'!W37)</f>
        <v xml:space="preserve"> </v>
      </c>
      <c r="Q34" s="291" t="str">
        <f>IF('GOOD PE'!X37=0," ",'GOOD PE'!X37)</f>
        <v xml:space="preserve"> </v>
      </c>
      <c r="R34" s="291" t="str">
        <f>IF('GOOD PE'!Y37=0," ",'GOOD PE'!Y37)</f>
        <v xml:space="preserve"> </v>
      </c>
      <c r="S34" s="291" t="str">
        <f>IF('GOOD PE'!Z37=0," ",'GOOD PE'!Z37)</f>
        <v xml:space="preserve"> </v>
      </c>
      <c r="T34" s="291" t="str">
        <f>IF('GOOD PE'!AA37=0," ",'GOOD PE'!AA37)</f>
        <v xml:space="preserve"> </v>
      </c>
      <c r="U34" s="435" t="str">
        <f>IF('GOOD PE'!AB37=0," ",'GOOD PE'!AB37)</f>
        <v xml:space="preserve"> </v>
      </c>
      <c r="V34" s="438">
        <f t="shared" si="1"/>
        <v>0</v>
      </c>
      <c r="W34" s="292">
        <f>V34*'GOOD PE'!G37</f>
        <v>0</v>
      </c>
      <c r="X34" s="293">
        <f>V34*'GOOD PE'!BE37</f>
        <v>0</v>
      </c>
    </row>
    <row r="35" spans="1:24" ht="23.25" customHeight="1">
      <c r="A35" s="296" t="str">
        <f>'GOOD PE'!C38</f>
        <v>G-18PE</v>
      </c>
      <c r="B35" s="442">
        <f>'GOOD PE'!G38</f>
        <v>2</v>
      </c>
      <c r="C35" s="441" t="str">
        <f>IF('GOOD PE'!J38=0," ",'GOOD PE'!J38)</f>
        <v xml:space="preserve"> </v>
      </c>
      <c r="D35" s="291" t="str">
        <f>IF('GOOD PE'!K38=0," ",'GOOD PE'!K38)</f>
        <v xml:space="preserve"> </v>
      </c>
      <c r="E35" s="291" t="str">
        <f>IF('GOOD PE'!L38=0," ",'GOOD PE'!L38)</f>
        <v xml:space="preserve"> </v>
      </c>
      <c r="F35" s="291" t="str">
        <f>IF('GOOD PE'!M38=0," ",'GOOD PE'!M38)</f>
        <v xml:space="preserve"> </v>
      </c>
      <c r="G35" s="291" t="str">
        <f>IF('GOOD PE'!N38=0," ",'GOOD PE'!N38)</f>
        <v xml:space="preserve"> </v>
      </c>
      <c r="H35" s="291" t="str">
        <f>IF('GOOD PE'!O38=0," ",'GOOD PE'!O38)</f>
        <v xml:space="preserve"> </v>
      </c>
      <c r="I35" s="291" t="str">
        <f>IF('GOOD PE'!P38=0," ",'GOOD PE'!P38)</f>
        <v xml:space="preserve"> </v>
      </c>
      <c r="J35" s="291" t="str">
        <f>IF('GOOD PE'!Q38=0," ",'GOOD PE'!Q38)</f>
        <v xml:space="preserve"> </v>
      </c>
      <c r="K35" s="291" t="str">
        <f>IF('GOOD PE'!R38=0," ",'GOOD PE'!R38)</f>
        <v xml:space="preserve"> </v>
      </c>
      <c r="L35" s="291" t="str">
        <f>IF('GOOD PE'!S38=0," ",'GOOD PE'!S38)</f>
        <v xml:space="preserve"> </v>
      </c>
      <c r="M35" s="291" t="str">
        <f>IF('GOOD PE'!T38=0," ",'GOOD PE'!T38)</f>
        <v xml:space="preserve"> </v>
      </c>
      <c r="N35" s="291" t="str">
        <f>IF('GOOD PE'!U38=0," ",'GOOD PE'!U38)</f>
        <v xml:space="preserve"> </v>
      </c>
      <c r="O35" s="291" t="str">
        <f>IF('GOOD PE'!V38=0," ",'GOOD PE'!V38)</f>
        <v xml:space="preserve"> </v>
      </c>
      <c r="P35" s="291" t="str">
        <f>IF('GOOD PE'!W38=0," ",'GOOD PE'!W38)</f>
        <v xml:space="preserve"> </v>
      </c>
      <c r="Q35" s="291" t="str">
        <f>IF('GOOD PE'!X38=0," ",'GOOD PE'!X38)</f>
        <v xml:space="preserve"> </v>
      </c>
      <c r="R35" s="291" t="str">
        <f>IF('GOOD PE'!Y38=0," ",'GOOD PE'!Y38)</f>
        <v xml:space="preserve"> </v>
      </c>
      <c r="S35" s="291" t="str">
        <f>IF('GOOD PE'!Z38=0," ",'GOOD PE'!Z38)</f>
        <v xml:space="preserve"> </v>
      </c>
      <c r="T35" s="291" t="str">
        <f>IF('GOOD PE'!AA38=0," ",'GOOD PE'!AA38)</f>
        <v xml:space="preserve"> </v>
      </c>
      <c r="U35" s="435" t="str">
        <f>IF('GOOD PE'!AB38=0," ",'GOOD PE'!AB38)</f>
        <v xml:space="preserve"> </v>
      </c>
      <c r="V35" s="438">
        <f t="shared" si="1"/>
        <v>0</v>
      </c>
      <c r="W35" s="292">
        <f>V35*'GOOD PE'!G38</f>
        <v>0</v>
      </c>
      <c r="X35" s="293">
        <f>V35*'GOOD PE'!BE38</f>
        <v>0</v>
      </c>
    </row>
    <row r="36" spans="1:24" ht="23.25" customHeight="1">
      <c r="A36" s="296" t="str">
        <f>'GOOD PE'!C39</f>
        <v>G-19PE</v>
      </c>
      <c r="B36" s="442">
        <f>'GOOD PE'!G39</f>
        <v>1</v>
      </c>
      <c r="C36" s="441" t="str">
        <f>IF('GOOD PE'!J39=0," ",'GOOD PE'!J39)</f>
        <v xml:space="preserve"> </v>
      </c>
      <c r="D36" s="291" t="str">
        <f>IF('GOOD PE'!K39=0," ",'GOOD PE'!K39)</f>
        <v xml:space="preserve"> </v>
      </c>
      <c r="E36" s="291" t="str">
        <f>IF('GOOD PE'!L39=0," ",'GOOD PE'!L39)</f>
        <v xml:space="preserve"> </v>
      </c>
      <c r="F36" s="291" t="str">
        <f>IF('GOOD PE'!M39=0," ",'GOOD PE'!M39)</f>
        <v xml:space="preserve"> </v>
      </c>
      <c r="G36" s="291" t="str">
        <f>IF('GOOD PE'!N39=0," ",'GOOD PE'!N39)</f>
        <v xml:space="preserve"> </v>
      </c>
      <c r="H36" s="291" t="str">
        <f>IF('GOOD PE'!O39=0," ",'GOOD PE'!O39)</f>
        <v xml:space="preserve"> </v>
      </c>
      <c r="I36" s="291" t="str">
        <f>IF('GOOD PE'!P39=0," ",'GOOD PE'!P39)</f>
        <v xml:space="preserve"> </v>
      </c>
      <c r="J36" s="291" t="str">
        <f>IF('GOOD PE'!Q39=0," ",'GOOD PE'!Q39)</f>
        <v xml:space="preserve"> </v>
      </c>
      <c r="K36" s="291" t="str">
        <f>IF('GOOD PE'!R39=0," ",'GOOD PE'!R39)</f>
        <v xml:space="preserve"> </v>
      </c>
      <c r="L36" s="291" t="str">
        <f>IF('GOOD PE'!S39=0," ",'GOOD PE'!S39)</f>
        <v xml:space="preserve"> </v>
      </c>
      <c r="M36" s="291" t="str">
        <f>IF('GOOD PE'!T39=0," ",'GOOD PE'!T39)</f>
        <v xml:space="preserve"> </v>
      </c>
      <c r="N36" s="291" t="str">
        <f>IF('GOOD PE'!U39=0," ",'GOOD PE'!U39)</f>
        <v xml:space="preserve"> </v>
      </c>
      <c r="O36" s="291" t="str">
        <f>IF('GOOD PE'!V39=0," ",'GOOD PE'!V39)</f>
        <v xml:space="preserve"> </v>
      </c>
      <c r="P36" s="291" t="str">
        <f>IF('GOOD PE'!W39=0," ",'GOOD PE'!W39)</f>
        <v xml:space="preserve"> </v>
      </c>
      <c r="Q36" s="291" t="str">
        <f>IF('GOOD PE'!X39=0," ",'GOOD PE'!X39)</f>
        <v xml:space="preserve"> </v>
      </c>
      <c r="R36" s="291" t="str">
        <f>IF('GOOD PE'!Y39=0," ",'GOOD PE'!Y39)</f>
        <v xml:space="preserve"> </v>
      </c>
      <c r="S36" s="291" t="str">
        <f>IF('GOOD PE'!Z39=0," ",'GOOD PE'!Z39)</f>
        <v xml:space="preserve"> </v>
      </c>
      <c r="T36" s="291" t="str">
        <f>IF('GOOD PE'!AA39=0," ",'GOOD PE'!AA39)</f>
        <v xml:space="preserve"> </v>
      </c>
      <c r="U36" s="435" t="str">
        <f>IF('GOOD PE'!AB39=0," ",'GOOD PE'!AB39)</f>
        <v xml:space="preserve"> </v>
      </c>
      <c r="V36" s="438">
        <f t="shared" si="1"/>
        <v>0</v>
      </c>
      <c r="W36" s="292">
        <f>V36*'GOOD PE'!G39</f>
        <v>0</v>
      </c>
      <c r="X36" s="293">
        <f>V36*'GOOD PE'!BE39</f>
        <v>0</v>
      </c>
    </row>
    <row r="37" spans="1:24" ht="23.25" customHeight="1">
      <c r="A37" s="296" t="str">
        <f>'GOOD PE'!C40</f>
        <v>G-20PE</v>
      </c>
      <c r="B37" s="442">
        <f>'GOOD PE'!G40</f>
        <v>1</v>
      </c>
      <c r="C37" s="441" t="str">
        <f>IF('GOOD PE'!J40=0," ",'GOOD PE'!J40)</f>
        <v xml:space="preserve"> </v>
      </c>
      <c r="D37" s="291" t="str">
        <f>IF('GOOD PE'!K40=0," ",'GOOD PE'!K40)</f>
        <v xml:space="preserve"> </v>
      </c>
      <c r="E37" s="291" t="str">
        <f>IF('GOOD PE'!L40=0," ",'GOOD PE'!L40)</f>
        <v xml:space="preserve"> </v>
      </c>
      <c r="F37" s="291" t="str">
        <f>IF('GOOD PE'!M40=0," ",'GOOD PE'!M40)</f>
        <v xml:space="preserve"> </v>
      </c>
      <c r="G37" s="291" t="str">
        <f>IF('GOOD PE'!N40=0," ",'GOOD PE'!N40)</f>
        <v xml:space="preserve"> </v>
      </c>
      <c r="H37" s="291" t="str">
        <f>IF('GOOD PE'!O40=0," ",'GOOD PE'!O40)</f>
        <v xml:space="preserve"> </v>
      </c>
      <c r="I37" s="291" t="str">
        <f>IF('GOOD PE'!P40=0," ",'GOOD PE'!P40)</f>
        <v xml:space="preserve"> </v>
      </c>
      <c r="J37" s="291" t="str">
        <f>IF('GOOD PE'!Q40=0," ",'GOOD PE'!Q40)</f>
        <v xml:space="preserve"> </v>
      </c>
      <c r="K37" s="291" t="str">
        <f>IF('GOOD PE'!R40=0," ",'GOOD PE'!R40)</f>
        <v xml:space="preserve"> </v>
      </c>
      <c r="L37" s="291" t="str">
        <f>IF('GOOD PE'!S40=0," ",'GOOD PE'!S40)</f>
        <v xml:space="preserve"> </v>
      </c>
      <c r="M37" s="291" t="str">
        <f>IF('GOOD PE'!T40=0," ",'GOOD PE'!T40)</f>
        <v xml:space="preserve"> </v>
      </c>
      <c r="N37" s="291" t="str">
        <f>IF('GOOD PE'!U40=0," ",'GOOD PE'!U40)</f>
        <v xml:space="preserve"> </v>
      </c>
      <c r="O37" s="291" t="str">
        <f>IF('GOOD PE'!V40=0," ",'GOOD PE'!V40)</f>
        <v xml:space="preserve"> </v>
      </c>
      <c r="P37" s="291" t="str">
        <f>IF('GOOD PE'!W40=0," ",'GOOD PE'!W40)</f>
        <v xml:space="preserve"> </v>
      </c>
      <c r="Q37" s="291" t="str">
        <f>IF('GOOD PE'!X40=0," ",'GOOD PE'!X40)</f>
        <v xml:space="preserve"> </v>
      </c>
      <c r="R37" s="291" t="str">
        <f>IF('GOOD PE'!Y40=0," ",'GOOD PE'!Y40)</f>
        <v xml:space="preserve"> </v>
      </c>
      <c r="S37" s="291" t="str">
        <f>IF('GOOD PE'!Z40=0," ",'GOOD PE'!Z40)</f>
        <v xml:space="preserve"> </v>
      </c>
      <c r="T37" s="291" t="str">
        <f>IF('GOOD PE'!AA40=0," ",'GOOD PE'!AA40)</f>
        <v xml:space="preserve"> </v>
      </c>
      <c r="U37" s="435" t="str">
        <f>IF('GOOD PE'!AB40=0," ",'GOOD PE'!AB40)</f>
        <v xml:space="preserve"> </v>
      </c>
      <c r="V37" s="438">
        <f t="shared" si="1"/>
        <v>0</v>
      </c>
      <c r="W37" s="292">
        <f>V37*'GOOD PE'!G40</f>
        <v>0</v>
      </c>
      <c r="X37" s="293">
        <f>V37*'GOOD PE'!BE40</f>
        <v>0</v>
      </c>
    </row>
    <row r="38" spans="1:24" ht="23.25" customHeight="1">
      <c r="A38" s="296" t="str">
        <f>'GOOD PE'!C41</f>
        <v>G-21PE</v>
      </c>
      <c r="B38" s="442">
        <f>'GOOD PE'!G41</f>
        <v>1</v>
      </c>
      <c r="C38" s="441" t="str">
        <f>IF('GOOD PE'!J41=0," ",'GOOD PE'!J41)</f>
        <v xml:space="preserve"> </v>
      </c>
      <c r="D38" s="291" t="str">
        <f>IF('GOOD PE'!K41=0," ",'GOOD PE'!K41)</f>
        <v xml:space="preserve"> </v>
      </c>
      <c r="E38" s="291" t="str">
        <f>IF('GOOD PE'!L41=0," ",'GOOD PE'!L41)</f>
        <v xml:space="preserve"> </v>
      </c>
      <c r="F38" s="291" t="str">
        <f>IF('GOOD PE'!M41=0," ",'GOOD PE'!M41)</f>
        <v xml:space="preserve"> </v>
      </c>
      <c r="G38" s="291" t="str">
        <f>IF('GOOD PE'!N41=0," ",'GOOD PE'!N41)</f>
        <v xml:space="preserve"> </v>
      </c>
      <c r="H38" s="291" t="str">
        <f>IF('GOOD PE'!O41=0," ",'GOOD PE'!O41)</f>
        <v xml:space="preserve"> </v>
      </c>
      <c r="I38" s="291" t="str">
        <f>IF('GOOD PE'!P41=0," ",'GOOD PE'!P41)</f>
        <v xml:space="preserve"> </v>
      </c>
      <c r="J38" s="291" t="str">
        <f>IF('GOOD PE'!Q41=0," ",'GOOD PE'!Q41)</f>
        <v xml:space="preserve"> </v>
      </c>
      <c r="K38" s="291" t="str">
        <f>IF('GOOD PE'!R41=0," ",'GOOD PE'!R41)</f>
        <v xml:space="preserve"> </v>
      </c>
      <c r="L38" s="291" t="str">
        <f>IF('GOOD PE'!S41=0," ",'GOOD PE'!S41)</f>
        <v xml:space="preserve"> </v>
      </c>
      <c r="M38" s="291" t="str">
        <f>IF('GOOD PE'!T41=0," ",'GOOD PE'!T41)</f>
        <v xml:space="preserve"> </v>
      </c>
      <c r="N38" s="291" t="str">
        <f>IF('GOOD PE'!U41=0," ",'GOOD PE'!U41)</f>
        <v xml:space="preserve"> </v>
      </c>
      <c r="O38" s="291" t="str">
        <f>IF('GOOD PE'!V41=0," ",'GOOD PE'!V41)</f>
        <v xml:space="preserve"> </v>
      </c>
      <c r="P38" s="291" t="str">
        <f>IF('GOOD PE'!W41=0," ",'GOOD PE'!W41)</f>
        <v xml:space="preserve"> </v>
      </c>
      <c r="Q38" s="291" t="str">
        <f>IF('GOOD PE'!X41=0," ",'GOOD PE'!X41)</f>
        <v xml:space="preserve"> </v>
      </c>
      <c r="R38" s="291" t="str">
        <f>IF('GOOD PE'!Y41=0," ",'GOOD PE'!Y41)</f>
        <v xml:space="preserve"> </v>
      </c>
      <c r="S38" s="291" t="str">
        <f>IF('GOOD PE'!Z41=0," ",'GOOD PE'!Z41)</f>
        <v xml:space="preserve"> </v>
      </c>
      <c r="T38" s="291" t="str">
        <f>IF('GOOD PE'!AA41=0," ",'GOOD PE'!AA41)</f>
        <v xml:space="preserve"> </v>
      </c>
      <c r="U38" s="435" t="str">
        <f>IF('GOOD PE'!AB41=0," ",'GOOD PE'!AB41)</f>
        <v xml:space="preserve"> </v>
      </c>
      <c r="V38" s="438">
        <f t="shared" si="1"/>
        <v>0</v>
      </c>
      <c r="W38" s="292">
        <f>V38*'GOOD PE'!G41</f>
        <v>0</v>
      </c>
      <c r="X38" s="293">
        <f>V38*'GOOD PE'!BE41</f>
        <v>0</v>
      </c>
    </row>
    <row r="39" spans="1:24" ht="23.25" customHeight="1">
      <c r="A39" s="296" t="str">
        <f>'GOOD PE'!C43</f>
        <v>DCJ-PE</v>
      </c>
      <c r="B39" s="442">
        <f>'GOOD PE'!G43</f>
        <v>6</v>
      </c>
      <c r="C39" s="441" t="str">
        <f>IF('GOOD PE'!J43=0," ",'GOOD PE'!J43)</f>
        <v xml:space="preserve"> </v>
      </c>
      <c r="D39" s="291" t="str">
        <f>IF('GOOD PE'!K43=0," ",'GOOD PE'!K43)</f>
        <v xml:space="preserve"> </v>
      </c>
      <c r="E39" s="291" t="str">
        <f>IF('GOOD PE'!L43=0," ",'GOOD PE'!L43)</f>
        <v xml:space="preserve"> </v>
      </c>
      <c r="F39" s="291" t="str">
        <f>IF('GOOD PE'!M43=0," ",'GOOD PE'!M43)</f>
        <v xml:space="preserve"> </v>
      </c>
      <c r="G39" s="291" t="str">
        <f>IF('GOOD PE'!N43=0," ",'GOOD PE'!N43)</f>
        <v xml:space="preserve"> </v>
      </c>
      <c r="H39" s="291" t="str">
        <f>IF('GOOD PE'!O43=0," ",'GOOD PE'!O43)</f>
        <v xml:space="preserve"> </v>
      </c>
      <c r="I39" s="291" t="str">
        <f>IF('GOOD PE'!P43=0," ",'GOOD PE'!P43)</f>
        <v xml:space="preserve"> </v>
      </c>
      <c r="J39" s="291" t="str">
        <f>IF('GOOD PE'!Q43=0," ",'GOOD PE'!Q43)</f>
        <v xml:space="preserve"> </v>
      </c>
      <c r="K39" s="291" t="str">
        <f>IF('GOOD PE'!R43=0," ",'GOOD PE'!R43)</f>
        <v xml:space="preserve"> </v>
      </c>
      <c r="L39" s="291" t="str">
        <f>IF('GOOD PE'!S43=0," ",'GOOD PE'!S43)</f>
        <v xml:space="preserve"> </v>
      </c>
      <c r="M39" s="291" t="str">
        <f>IF('GOOD PE'!T43=0," ",'GOOD PE'!T43)</f>
        <v xml:space="preserve"> </v>
      </c>
      <c r="N39" s="291" t="str">
        <f>IF('GOOD PE'!U43=0," ",'GOOD PE'!U43)</f>
        <v xml:space="preserve"> </v>
      </c>
      <c r="O39" s="291" t="str">
        <f>IF('GOOD PE'!V43=0," ",'GOOD PE'!V43)</f>
        <v xml:space="preserve"> </v>
      </c>
      <c r="P39" s="291" t="str">
        <f>IF('GOOD PE'!W43=0," ",'GOOD PE'!W43)</f>
        <v xml:space="preserve"> </v>
      </c>
      <c r="Q39" s="291" t="str">
        <f>IF('GOOD PE'!X43=0," ",'GOOD PE'!X43)</f>
        <v xml:space="preserve"> </v>
      </c>
      <c r="R39" s="291" t="str">
        <f>IF('GOOD PE'!Y43=0," ",'GOOD PE'!Y43)</f>
        <v xml:space="preserve"> </v>
      </c>
      <c r="S39" s="291" t="str">
        <f>IF('GOOD PE'!Z43=0," ",'GOOD PE'!Z43)</f>
        <v xml:space="preserve"> </v>
      </c>
      <c r="T39" s="291" t="str">
        <f>IF('GOOD PE'!AA43=0," ",'GOOD PE'!AA43)</f>
        <v xml:space="preserve"> </v>
      </c>
      <c r="U39" s="435" t="str">
        <f>IF('GOOD PE'!AB43=0," ",'GOOD PE'!AB43)</f>
        <v xml:space="preserve"> </v>
      </c>
      <c r="V39" s="438">
        <f t="shared" ref="V39" si="2">SUM(C39:U39)</f>
        <v>0</v>
      </c>
      <c r="W39" s="292">
        <f>V39*'GOOD PE'!G43</f>
        <v>0</v>
      </c>
      <c r="X39" s="293">
        <f>V39*'GOOD PE'!BE43</f>
        <v>0</v>
      </c>
    </row>
    <row r="40" spans="1:24" ht="23.25" customHeight="1">
      <c r="A40" s="296" t="str">
        <f>'GOOD PE'!C44</f>
        <v>DCF-PE</v>
      </c>
      <c r="B40" s="442">
        <f>'GOOD PE'!G44</f>
        <v>10</v>
      </c>
      <c r="C40" s="441" t="str">
        <f>IF('GOOD PE'!J44=0," ",'GOOD PE'!J44)</f>
        <v xml:space="preserve"> </v>
      </c>
      <c r="D40" s="291" t="str">
        <f>IF('GOOD PE'!K44=0," ",'GOOD PE'!K44)</f>
        <v xml:space="preserve"> </v>
      </c>
      <c r="E40" s="291" t="str">
        <f>IF('GOOD PE'!L44=0," ",'GOOD PE'!L44)</f>
        <v xml:space="preserve"> </v>
      </c>
      <c r="F40" s="291" t="str">
        <f>IF('GOOD PE'!M44=0," ",'GOOD PE'!M44)</f>
        <v xml:space="preserve"> </v>
      </c>
      <c r="G40" s="291" t="str">
        <f>IF('GOOD PE'!N44=0," ",'GOOD PE'!N44)</f>
        <v xml:space="preserve"> </v>
      </c>
      <c r="H40" s="291" t="str">
        <f>IF('GOOD PE'!O44=0," ",'GOOD PE'!O44)</f>
        <v xml:space="preserve"> </v>
      </c>
      <c r="I40" s="291" t="str">
        <f>IF('GOOD PE'!P44=0," ",'GOOD PE'!P44)</f>
        <v xml:space="preserve"> </v>
      </c>
      <c r="J40" s="291" t="str">
        <f>IF('GOOD PE'!Q44=0," ",'GOOD PE'!Q44)</f>
        <v xml:space="preserve"> </v>
      </c>
      <c r="K40" s="291" t="str">
        <f>IF('GOOD PE'!R44=0," ",'GOOD PE'!R44)</f>
        <v xml:space="preserve"> </v>
      </c>
      <c r="L40" s="291" t="str">
        <f>IF('GOOD PE'!S44=0," ",'GOOD PE'!S44)</f>
        <v xml:space="preserve"> </v>
      </c>
      <c r="M40" s="291" t="str">
        <f>IF('GOOD PE'!T44=0," ",'GOOD PE'!T44)</f>
        <v xml:space="preserve"> </v>
      </c>
      <c r="N40" s="291" t="str">
        <f>IF('GOOD PE'!U44=0," ",'GOOD PE'!U44)</f>
        <v xml:space="preserve"> </v>
      </c>
      <c r="O40" s="291" t="str">
        <f>IF('GOOD PE'!V44=0," ",'GOOD PE'!V44)</f>
        <v xml:space="preserve"> </v>
      </c>
      <c r="P40" s="291" t="str">
        <f>IF('GOOD PE'!W44=0," ",'GOOD PE'!W44)</f>
        <v xml:space="preserve"> </v>
      </c>
      <c r="Q40" s="291" t="str">
        <f>IF('GOOD PE'!X44=0," ",'GOOD PE'!X44)</f>
        <v xml:space="preserve"> </v>
      </c>
      <c r="R40" s="291" t="str">
        <f>IF('GOOD PE'!Y44=0," ",'GOOD PE'!Y44)</f>
        <v xml:space="preserve"> </v>
      </c>
      <c r="S40" s="291" t="str">
        <f>IF('GOOD PE'!Z44=0," ",'GOOD PE'!Z44)</f>
        <v xml:space="preserve"> </v>
      </c>
      <c r="T40" s="291" t="str">
        <f>IF('GOOD PE'!AA44=0," ",'GOOD PE'!AA44)</f>
        <v xml:space="preserve"> </v>
      </c>
      <c r="U40" s="435" t="str">
        <f>IF('GOOD PE'!AB44=0," ",'GOOD PE'!AB44)</f>
        <v xml:space="preserve"> </v>
      </c>
      <c r="V40" s="438">
        <f>SUM(C40:U40)</f>
        <v>0</v>
      </c>
      <c r="W40" s="292">
        <f>V40*'GOOD PE'!G44</f>
        <v>0</v>
      </c>
      <c r="X40" s="293">
        <f>V40*'GOOD PE'!BE44</f>
        <v>0</v>
      </c>
    </row>
    <row r="42" spans="1:24" ht="23.25" customHeight="1">
      <c r="A42" s="44"/>
      <c r="B42" s="44"/>
      <c r="C42" s="475" t="s">
        <v>245</v>
      </c>
      <c r="D42" s="477"/>
      <c r="E42" s="478"/>
      <c r="F42" s="44"/>
      <c r="G42" s="33"/>
      <c r="H42" s="33"/>
      <c r="I42" s="33" t="s">
        <v>23</v>
      </c>
      <c r="J42" s="34"/>
      <c r="K42" s="34"/>
      <c r="L42" s="34"/>
      <c r="M42" s="34"/>
      <c r="N42" s="34"/>
      <c r="O42" s="34"/>
      <c r="P42" s="34"/>
      <c r="Q42" s="34"/>
      <c r="R42" s="34"/>
      <c r="S42" s="476"/>
    </row>
    <row r="43" spans="1:24" ht="23.25" customHeight="1">
      <c r="A43" s="44"/>
      <c r="B43" s="44"/>
      <c r="C43" s="33"/>
      <c r="D43" s="487"/>
      <c r="E43" s="488"/>
      <c r="F43" s="44"/>
      <c r="G43" s="33"/>
      <c r="H43" s="33"/>
      <c r="I43" s="33" t="s">
        <v>24</v>
      </c>
      <c r="J43" s="35"/>
      <c r="K43" s="35"/>
      <c r="L43" s="35"/>
      <c r="M43" s="105"/>
      <c r="N43" s="105"/>
      <c r="O43" s="105"/>
      <c r="P43" s="105"/>
      <c r="Q43" s="105"/>
      <c r="R43" s="105"/>
      <c r="S43" s="476"/>
    </row>
    <row r="44" spans="1:24" ht="23.25" customHeight="1">
      <c r="A44" s="44"/>
      <c r="B44" s="44"/>
      <c r="C44" s="33"/>
      <c r="D44" s="487"/>
      <c r="E44" s="488"/>
      <c r="F44" s="44"/>
      <c r="G44" s="33"/>
      <c r="H44" s="33"/>
      <c r="I44" s="33" t="s">
        <v>25</v>
      </c>
      <c r="J44" s="35"/>
      <c r="K44" s="35"/>
      <c r="L44" s="35"/>
      <c r="M44" s="105"/>
      <c r="N44" s="105"/>
      <c r="O44" s="105"/>
      <c r="P44" s="105"/>
      <c r="Q44" s="105"/>
      <c r="R44" s="105"/>
      <c r="S44" s="476"/>
    </row>
  </sheetData>
  <sheetProtection selectLockedCells="1" selectUnlockedCells="1"/>
  <autoFilter ref="V7:X40" xr:uid="{00000000-0001-0000-0600-000000000000}"/>
  <mergeCells count="6">
    <mergeCell ref="A1:F2"/>
    <mergeCell ref="B7:B8"/>
    <mergeCell ref="A4:C4"/>
    <mergeCell ref="O4:X4"/>
    <mergeCell ref="O5:X5"/>
    <mergeCell ref="A5:N5"/>
  </mergeCells>
  <conditionalFormatting sqref="C7:U7 A7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{441C62CA-73DD-4A9B-AAAF-69F85246553F}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92" fitToHeight="0" orientation="landscape" horizontalDpi="4294967292" verticalDpi="4294967292" r:id="rId1"/>
  <headerFooter>
    <oddHeader xml:space="preserve">&amp;LPRODUCTION/PACKING LIST&amp;C
&amp;RGOOD HOLDS - PE
</oddHeader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C62CA-73DD-4A9B-AAAF-69F852465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C7:U7 A7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DD15-53CE-E84A-B666-C7E98A128A97}">
  <sheetPr>
    <tabColor theme="0" tint="-4.9989318521683403E-2"/>
    <pageSetUpPr fitToPage="1"/>
  </sheetPr>
  <dimension ref="A1:CO27"/>
  <sheetViews>
    <sheetView showGridLines="0" showRowColHeaders="0" zoomScale="60" zoomScaleNormal="60" zoomScalePageLayoutView="75" workbookViewId="0">
      <pane ySplit="8" topLeftCell="A9" activePane="bottomLeft" state="frozen"/>
      <selection pane="bottomLeft" activeCell="Q20" sqref="Q20"/>
    </sheetView>
  </sheetViews>
  <sheetFormatPr baseColWidth="10" defaultColWidth="11" defaultRowHeight="21"/>
  <cols>
    <col min="1" max="1" width="5.5" style="1" customWidth="1"/>
    <col min="2" max="2" width="3.5" style="3" customWidth="1"/>
    <col min="3" max="3" width="14.83203125" style="1" customWidth="1"/>
    <col min="4" max="4" width="12.5" style="69" customWidth="1"/>
    <col min="5" max="5" width="3.5" style="3" customWidth="1"/>
    <col min="6" max="6" width="11.6640625" style="2" customWidth="1"/>
    <col min="7" max="7" width="10" style="2" customWidth="1"/>
    <col min="8" max="8" width="7.6640625" style="2" customWidth="1"/>
    <col min="9" max="9" width="10.83203125" style="1" customWidth="1"/>
    <col min="10" max="10" width="14.6640625" style="6" customWidth="1"/>
    <col min="11" max="20" width="11.6640625" style="5" customWidth="1"/>
    <col min="21" max="21" width="18.1640625" style="6" customWidth="1"/>
    <col min="22" max="22" width="8.83203125" style="6" customWidth="1"/>
    <col min="23" max="23" width="10.6640625" style="1" customWidth="1"/>
    <col min="24" max="25" width="11" style="1" customWidth="1"/>
    <col min="26" max="26" width="11" style="5" customWidth="1"/>
    <col min="27" max="27" width="11" style="1" hidden="1" customWidth="1"/>
    <col min="28" max="28" width="6.83203125" style="182" hidden="1" customWidth="1"/>
    <col min="29" max="29" width="6.5" style="58" hidden="1" customWidth="1"/>
    <col min="30" max="30" width="5" style="333" hidden="1" customWidth="1"/>
    <col min="31" max="31" width="4.5" style="6" hidden="1" customWidth="1"/>
    <col min="32" max="32" width="4.6640625" style="6" hidden="1" customWidth="1"/>
    <col min="33" max="36" width="5" style="6" hidden="1" customWidth="1"/>
    <col min="37" max="37" width="5.6640625" style="6" hidden="1" customWidth="1"/>
    <col min="38" max="38" width="5.33203125" style="6" hidden="1" customWidth="1"/>
    <col min="39" max="39" width="4.1640625" style="6" hidden="1" customWidth="1"/>
    <col min="40" max="40" width="6.5" style="12" hidden="1" customWidth="1"/>
    <col min="41" max="41" width="7.83203125" style="320" hidden="1" customWidth="1"/>
    <col min="42" max="42" width="7.83203125" style="1" hidden="1" customWidth="1"/>
    <col min="43" max="43" width="7.83203125" style="320" hidden="1" customWidth="1"/>
    <col min="44" max="44" width="7.83203125" style="1" hidden="1" customWidth="1"/>
    <col min="45" max="45" width="7.83203125" style="320" hidden="1" customWidth="1"/>
    <col min="46" max="46" width="7.83203125" style="1" hidden="1" customWidth="1"/>
    <col min="47" max="47" width="7.83203125" style="312" hidden="1" customWidth="1"/>
    <col min="48" max="48" width="7.83203125" style="1" hidden="1" customWidth="1"/>
    <col min="49" max="49" width="7.83203125" style="312" hidden="1" customWidth="1"/>
    <col min="50" max="50" width="7.83203125" style="1" hidden="1" customWidth="1"/>
    <col min="51" max="51" width="7.83203125" style="312" hidden="1" customWidth="1"/>
    <col min="52" max="52" width="7.83203125" style="1" hidden="1" customWidth="1"/>
    <col min="53" max="53" width="7.83203125" style="312" hidden="1" customWidth="1"/>
    <col min="54" max="54" width="7.83203125" style="1" hidden="1" customWidth="1"/>
    <col min="55" max="55" width="7.83203125" style="312" hidden="1" customWidth="1"/>
    <col min="56" max="56" width="7.83203125" style="1" hidden="1" customWidth="1"/>
    <col min="57" max="57" width="7.83203125" style="312" hidden="1" customWidth="1"/>
    <col min="58" max="58" width="7.83203125" style="1" hidden="1" customWidth="1"/>
    <col min="59" max="59" width="7.83203125" style="312" hidden="1" customWidth="1"/>
    <col min="60" max="60" width="7.83203125" style="1" hidden="1" customWidth="1"/>
    <col min="61" max="61" width="7.83203125" style="312" hidden="1" customWidth="1"/>
    <col min="62" max="62" width="7.83203125" style="1" hidden="1" customWidth="1"/>
    <col min="63" max="63" width="2.33203125" style="312" hidden="1" customWidth="1"/>
    <col min="64" max="71" width="11" hidden="1" customWidth="1"/>
    <col min="72" max="72" width="2" style="311" hidden="1" customWidth="1"/>
    <col min="73" max="74" width="11" hidden="1" customWidth="1"/>
    <col min="75" max="75" width="2.5" style="311" hidden="1" customWidth="1"/>
    <col min="76" max="91" width="11" hidden="1" customWidth="1"/>
    <col min="92" max="92" width="11" customWidth="1"/>
    <col min="93" max="93" width="11" style="1" customWidth="1"/>
    <col min="94" max="16384" width="11" style="1"/>
  </cols>
  <sheetData>
    <row r="1" spans="1:93" ht="36" customHeight="1">
      <c r="C1"/>
      <c r="E1" s="64"/>
      <c r="I1" s="4"/>
      <c r="J1" s="160"/>
      <c r="K1" s="222" t="s">
        <v>5</v>
      </c>
      <c r="L1" s="538">
        <f>SUM(U12:U27)</f>
        <v>0</v>
      </c>
      <c r="M1" s="538"/>
      <c r="N1" s="223" t="s">
        <v>6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81"/>
      <c r="AC1" s="65"/>
      <c r="AN1" s="66" t="s">
        <v>85</v>
      </c>
      <c r="AO1" s="319"/>
      <c r="AP1"/>
      <c r="AQ1" s="319"/>
      <c r="AR1"/>
      <c r="AS1" s="319"/>
      <c r="AT1"/>
      <c r="AU1" s="311"/>
      <c r="AV1"/>
      <c r="AW1" s="311"/>
      <c r="AX1"/>
      <c r="AY1" s="311"/>
      <c r="AZ1"/>
      <c r="BA1" s="311"/>
      <c r="BB1"/>
      <c r="BC1" s="311"/>
      <c r="BD1"/>
      <c r="BE1" s="311"/>
      <c r="BF1"/>
      <c r="BG1" s="311"/>
      <c r="BH1"/>
      <c r="BI1" s="311"/>
    </row>
    <row r="2" spans="1:93" ht="26.5" customHeight="1">
      <c r="B2" s="539" t="s">
        <v>190</v>
      </c>
      <c r="C2" s="539"/>
      <c r="D2" s="70"/>
      <c r="E2" s="25"/>
      <c r="I2" s="4"/>
      <c r="J2" s="161"/>
      <c r="K2" s="78" t="s">
        <v>43</v>
      </c>
      <c r="L2" s="540">
        <f>SUM(K12:T27)</f>
        <v>0</v>
      </c>
      <c r="M2" s="540"/>
      <c r="N2" s="83"/>
      <c r="O2" s="85"/>
      <c r="P2" s="104"/>
      <c r="Q2" s="104"/>
      <c r="R2" s="104"/>
      <c r="S2" s="104"/>
      <c r="T2" s="104"/>
      <c r="U2" s="541" t="s">
        <v>159</v>
      </c>
      <c r="V2" s="541"/>
      <c r="W2" s="260">
        <f>Z7</f>
        <v>0</v>
      </c>
      <c r="X2" s="190"/>
      <c r="Y2" s="104"/>
      <c r="Z2" s="104"/>
      <c r="AA2" s="104"/>
      <c r="AB2" s="181"/>
      <c r="AC2" s="65"/>
      <c r="AD2"/>
      <c r="AE2"/>
      <c r="AF2"/>
      <c r="AG2"/>
      <c r="AH2"/>
      <c r="AI2"/>
      <c r="AJ2"/>
      <c r="AK2"/>
      <c r="AL2"/>
      <c r="AM2"/>
      <c r="AN2"/>
      <c r="AO2" s="319"/>
      <c r="AP2"/>
      <c r="AQ2" s="319"/>
      <c r="AR2"/>
      <c r="AS2" s="319"/>
      <c r="AT2"/>
      <c r="AU2" s="311"/>
      <c r="AV2"/>
      <c r="AW2" s="311"/>
      <c r="AX2"/>
      <c r="AY2" s="311"/>
      <c r="AZ2"/>
      <c r="BA2" s="311"/>
      <c r="BB2"/>
      <c r="BC2" s="311"/>
      <c r="BD2"/>
      <c r="BE2" s="311"/>
      <c r="BF2"/>
      <c r="BG2" s="311"/>
      <c r="BH2"/>
      <c r="BI2" s="311"/>
      <c r="CN2" s="318"/>
    </row>
    <row r="3" spans="1:93" ht="25.25" customHeight="1">
      <c r="B3" s="539"/>
      <c r="C3" s="539"/>
      <c r="D3" s="70"/>
      <c r="E3" s="25"/>
      <c r="I3" s="4"/>
      <c r="J3" s="101"/>
      <c r="K3" s="78" t="s">
        <v>9</v>
      </c>
      <c r="L3" s="542">
        <f>SUM(AC12:AC27)</f>
        <v>0</v>
      </c>
      <c r="M3" s="542"/>
      <c r="N3" s="83" t="s">
        <v>3</v>
      </c>
      <c r="O3" s="8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81"/>
      <c r="AC3" s="65"/>
      <c r="AD3"/>
      <c r="AE3"/>
      <c r="AF3"/>
      <c r="AG3"/>
      <c r="AH3"/>
      <c r="AI3"/>
      <c r="AJ3"/>
      <c r="AK3"/>
      <c r="AL3"/>
      <c r="AM3"/>
      <c r="AN3"/>
      <c r="AO3" s="319"/>
      <c r="AP3"/>
      <c r="AQ3" s="319"/>
      <c r="AR3"/>
      <c r="AS3" s="319"/>
      <c r="AT3"/>
      <c r="AU3" s="311"/>
      <c r="AV3"/>
      <c r="AW3" s="311"/>
      <c r="AX3"/>
      <c r="AY3" s="311"/>
      <c r="AZ3"/>
      <c r="BA3" s="311"/>
      <c r="BB3"/>
      <c r="BC3" s="311"/>
      <c r="BD3"/>
      <c r="BE3" s="311"/>
      <c r="BF3"/>
      <c r="BG3" s="311"/>
      <c r="BH3"/>
      <c r="BI3" s="311"/>
      <c r="CN3" s="543"/>
    </row>
    <row r="4" spans="1:93" ht="17" customHeight="1">
      <c r="B4" s="539"/>
      <c r="C4" s="539"/>
      <c r="D4" s="70"/>
      <c r="E4" s="25"/>
      <c r="I4" s="4"/>
      <c r="J4" s="101"/>
      <c r="K4" s="78"/>
      <c r="L4" s="54"/>
      <c r="M4" s="54"/>
      <c r="N4" s="83"/>
      <c r="O4" s="81"/>
      <c r="P4" s="86"/>
      <c r="Q4" s="86"/>
      <c r="R4" s="86"/>
      <c r="S4" s="86"/>
      <c r="T4" s="86"/>
      <c r="U4" s="87"/>
      <c r="V4" s="87"/>
      <c r="W4" s="87"/>
      <c r="X4" s="87"/>
      <c r="Y4" s="87"/>
      <c r="Z4" s="88"/>
      <c r="AA4" s="88"/>
      <c r="AB4" s="181"/>
      <c r="AC4" s="65"/>
      <c r="AD4"/>
      <c r="AE4"/>
      <c r="AF4"/>
      <c r="AG4"/>
      <c r="AH4"/>
      <c r="AI4"/>
      <c r="AJ4"/>
      <c r="AK4"/>
      <c r="AL4"/>
      <c r="AM4"/>
      <c r="AN4"/>
      <c r="AO4" s="319"/>
      <c r="AP4"/>
      <c r="AQ4" s="319"/>
      <c r="AR4"/>
      <c r="AS4" s="319"/>
      <c r="AT4"/>
      <c r="AU4" s="311"/>
      <c r="AV4"/>
      <c r="AW4" s="311"/>
      <c r="AX4"/>
      <c r="AY4" s="311"/>
      <c r="AZ4"/>
      <c r="BA4" s="311"/>
      <c r="BB4"/>
      <c r="BC4" s="311"/>
      <c r="BD4"/>
      <c r="BE4" s="311"/>
      <c r="BF4"/>
      <c r="BG4" s="311"/>
      <c r="BH4"/>
      <c r="BI4" s="311"/>
      <c r="CN4" s="543"/>
    </row>
    <row r="5" spans="1:93" ht="25.25" customHeight="1">
      <c r="B5" s="539"/>
      <c r="C5" s="539"/>
      <c r="D5" s="70"/>
      <c r="E5" s="25"/>
      <c r="I5"/>
      <c r="J5" s="82"/>
      <c r="K5" s="53"/>
      <c r="L5" s="53"/>
      <c r="M5" s="53"/>
      <c r="N5" s="4"/>
      <c r="O5" s="4"/>
      <c r="P5" s="4"/>
      <c r="Q5" s="236"/>
      <c r="R5" s="236"/>
      <c r="S5" s="236"/>
      <c r="T5" s="53"/>
      <c r="U5" s="67" t="s">
        <v>62</v>
      </c>
      <c r="V5" s="21"/>
      <c r="W5" s="21"/>
      <c r="X5" s="21"/>
      <c r="Y5" s="21"/>
      <c r="Z5" s="21"/>
      <c r="AB5" s="181"/>
      <c r="AC5" s="65"/>
      <c r="AD5"/>
      <c r="AE5"/>
      <c r="AF5"/>
      <c r="AG5"/>
      <c r="AH5"/>
      <c r="AI5"/>
      <c r="AJ5"/>
      <c r="AK5"/>
      <c r="AL5"/>
      <c r="AM5"/>
      <c r="AN5"/>
      <c r="AO5" s="319"/>
      <c r="AP5"/>
      <c r="AQ5" s="319"/>
      <c r="AR5"/>
      <c r="AS5" s="319"/>
      <c r="AT5"/>
      <c r="AU5" s="311"/>
      <c r="AV5"/>
      <c r="AW5" s="311"/>
      <c r="AX5"/>
      <c r="AY5" s="311"/>
      <c r="AZ5"/>
      <c r="BA5" s="311"/>
      <c r="BB5"/>
      <c r="BC5" s="311"/>
      <c r="BD5"/>
      <c r="BE5" s="311"/>
      <c r="BF5"/>
      <c r="BG5" s="311"/>
      <c r="BH5"/>
      <c r="BI5" s="311"/>
      <c r="CN5" s="543"/>
    </row>
    <row r="6" spans="1:93" ht="22.25" hidden="1" customHeight="1">
      <c r="J6" s="102"/>
      <c r="K6" s="53"/>
      <c r="L6" s="53"/>
      <c r="M6" s="53"/>
      <c r="N6" s="53"/>
      <c r="O6" s="53"/>
      <c r="P6" s="53"/>
      <c r="Q6" s="53"/>
      <c r="R6" s="53"/>
      <c r="S6" s="53"/>
      <c r="T6" s="53"/>
      <c r="U6" s="68"/>
    </row>
    <row r="7" spans="1:93" ht="23.75" customHeight="1">
      <c r="A7"/>
      <c r="B7" s="60"/>
      <c r="C7"/>
      <c r="D7" s="61"/>
      <c r="E7" s="60"/>
      <c r="I7"/>
      <c r="J7" s="221" t="s">
        <v>44</v>
      </c>
      <c r="K7" s="136">
        <f>SUM(AD12:AD27)</f>
        <v>0</v>
      </c>
      <c r="L7" s="136">
        <f t="shared" ref="L7:S7" si="0">SUM(AE12:AE27)</f>
        <v>0</v>
      </c>
      <c r="M7" s="136">
        <f t="shared" si="0"/>
        <v>0</v>
      </c>
      <c r="N7" s="136">
        <f t="shared" si="0"/>
        <v>0</v>
      </c>
      <c r="O7" s="136">
        <f t="shared" si="0"/>
        <v>0</v>
      </c>
      <c r="P7" s="136">
        <f t="shared" si="0"/>
        <v>0</v>
      </c>
      <c r="Q7" s="136">
        <f t="shared" si="0"/>
        <v>0</v>
      </c>
      <c r="R7" s="136">
        <f t="shared" si="0"/>
        <v>0</v>
      </c>
      <c r="S7" s="136">
        <f t="shared" si="0"/>
        <v>0</v>
      </c>
      <c r="T7" s="136">
        <f>SUM(AM12:AM27)</f>
        <v>0</v>
      </c>
      <c r="U7" s="137">
        <f>SUM(K7:T7)</f>
        <v>0</v>
      </c>
      <c r="V7" s="117"/>
      <c r="W7" s="79"/>
      <c r="Y7" s="154" t="s">
        <v>37</v>
      </c>
      <c r="Z7" s="155">
        <f>SUM(Z12:Z27)</f>
        <v>0</v>
      </c>
      <c r="AB7" s="183"/>
      <c r="AC7" s="62"/>
      <c r="AD7" s="334"/>
      <c r="AE7" s="335"/>
      <c r="AF7" s="335"/>
      <c r="AG7" s="335"/>
      <c r="AH7" s="335"/>
      <c r="AI7" s="335"/>
      <c r="AJ7" s="335"/>
      <c r="AK7" s="335"/>
      <c r="AL7" s="335"/>
      <c r="AM7" s="335"/>
      <c r="AN7" s="63"/>
      <c r="AO7" s="321"/>
      <c r="AP7" s="79"/>
      <c r="AQ7" s="321"/>
      <c r="AR7" s="79"/>
      <c r="AS7" s="321"/>
      <c r="AT7" s="79"/>
      <c r="AU7" s="313"/>
      <c r="AV7" s="79"/>
      <c r="AW7" s="313"/>
      <c r="AX7" s="79"/>
      <c r="AY7" s="313"/>
      <c r="AZ7" s="79"/>
      <c r="BA7" s="313"/>
      <c r="BB7" s="79"/>
      <c r="BC7" s="313"/>
      <c r="BD7" s="79"/>
      <c r="BE7" s="330"/>
      <c r="BF7" s="331"/>
      <c r="BG7" s="330"/>
      <c r="BH7" s="331"/>
      <c r="BI7" s="330"/>
      <c r="BJ7" s="332"/>
      <c r="BL7" s="8">
        <f t="shared" ref="BL7:BS7" si="1">SUM(BL11:BL27)</f>
        <v>0</v>
      </c>
      <c r="BM7" s="8">
        <f t="shared" si="1"/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316"/>
      <c r="BU7" s="8">
        <f>SUM(BU11:BU27)</f>
        <v>0</v>
      </c>
      <c r="BV7" s="8">
        <f>SUM(BV11:BV27)</f>
        <v>0</v>
      </c>
      <c r="BW7" s="316"/>
      <c r="BX7" s="8">
        <f t="shared" ref="BX7:CM7" si="2">SUM(BX11:BX27)</f>
        <v>0</v>
      </c>
      <c r="BY7" s="8">
        <f t="shared" si="2"/>
        <v>0</v>
      </c>
      <c r="BZ7" s="8">
        <f t="shared" si="2"/>
        <v>0</v>
      </c>
      <c r="CA7" s="8">
        <f t="shared" si="2"/>
        <v>0</v>
      </c>
      <c r="CB7" s="8">
        <f t="shared" si="2"/>
        <v>0</v>
      </c>
      <c r="CC7" s="8">
        <f t="shared" si="2"/>
        <v>0</v>
      </c>
      <c r="CD7" s="8">
        <f t="shared" si="2"/>
        <v>0</v>
      </c>
      <c r="CE7" s="8">
        <f t="shared" si="2"/>
        <v>0</v>
      </c>
      <c r="CF7" s="8">
        <f t="shared" si="2"/>
        <v>0</v>
      </c>
      <c r="CG7" s="8">
        <f t="shared" si="2"/>
        <v>0</v>
      </c>
      <c r="CH7" s="8">
        <f t="shared" si="2"/>
        <v>0</v>
      </c>
      <c r="CI7" s="8">
        <f t="shared" si="2"/>
        <v>0</v>
      </c>
      <c r="CJ7" s="8">
        <f t="shared" si="2"/>
        <v>0</v>
      </c>
      <c r="CK7" s="8">
        <f t="shared" si="2"/>
        <v>0</v>
      </c>
      <c r="CL7" s="8">
        <f t="shared" si="2"/>
        <v>0</v>
      </c>
      <c r="CM7" s="8">
        <f t="shared" si="2"/>
        <v>0</v>
      </c>
    </row>
    <row r="8" spans="1:93" s="5" customFormat="1" ht="60" customHeight="1">
      <c r="A8" s="8"/>
      <c r="B8" s="119"/>
      <c r="C8" s="120"/>
      <c r="D8" s="121" t="s">
        <v>56</v>
      </c>
      <c r="E8" s="122" t="s">
        <v>119</v>
      </c>
      <c r="F8" s="121" t="s">
        <v>57</v>
      </c>
      <c r="G8" s="121" t="s">
        <v>58</v>
      </c>
      <c r="H8" s="132" t="s">
        <v>59</v>
      </c>
      <c r="I8" s="121" t="s">
        <v>60</v>
      </c>
      <c r="J8" s="133" t="s">
        <v>61</v>
      </c>
      <c r="K8" s="140" t="s">
        <v>87</v>
      </c>
      <c r="L8" s="141" t="s">
        <v>22</v>
      </c>
      <c r="M8" s="142" t="s">
        <v>88</v>
      </c>
      <c r="N8" s="143" t="s">
        <v>89</v>
      </c>
      <c r="O8" s="144" t="s">
        <v>90</v>
      </c>
      <c r="P8" s="145" t="s">
        <v>120</v>
      </c>
      <c r="Q8" s="146" t="s">
        <v>91</v>
      </c>
      <c r="R8" s="147" t="s">
        <v>92</v>
      </c>
      <c r="S8" s="148" t="s">
        <v>93</v>
      </c>
      <c r="T8" s="149" t="s">
        <v>82</v>
      </c>
      <c r="U8" s="134" t="s">
        <v>9</v>
      </c>
      <c r="V8" s="134" t="s">
        <v>10</v>
      </c>
      <c r="W8" s="135" t="s">
        <v>7</v>
      </c>
      <c r="Y8" s="156" t="s">
        <v>38</v>
      </c>
      <c r="Z8" s="156" t="s">
        <v>39</v>
      </c>
      <c r="AB8" s="184" t="s">
        <v>3</v>
      </c>
      <c r="AC8" s="180" t="s">
        <v>4</v>
      </c>
      <c r="AD8" s="339" t="s">
        <v>0</v>
      </c>
      <c r="AE8" s="120" t="s">
        <v>1</v>
      </c>
      <c r="AF8" s="125" t="s">
        <v>8</v>
      </c>
      <c r="AG8" s="126" t="s">
        <v>20</v>
      </c>
      <c r="AH8" s="340" t="s">
        <v>2</v>
      </c>
      <c r="AI8" s="158" t="s">
        <v>12</v>
      </c>
      <c r="AJ8" s="342" t="s">
        <v>11</v>
      </c>
      <c r="AK8" s="344" t="s">
        <v>13</v>
      </c>
      <c r="AL8" s="131" t="s">
        <v>83</v>
      </c>
      <c r="AM8" s="345" t="s">
        <v>84</v>
      </c>
      <c r="AN8" s="123" t="s">
        <v>42</v>
      </c>
      <c r="AO8" s="322" t="s">
        <v>47</v>
      </c>
      <c r="AP8" s="304">
        <f>SUM(AP12:AP27)</f>
        <v>0</v>
      </c>
      <c r="AQ8" s="322" t="s">
        <v>48</v>
      </c>
      <c r="AR8" s="304">
        <f>SUM(AR12:AR27)</f>
        <v>0</v>
      </c>
      <c r="AS8" s="322" t="s">
        <v>49</v>
      </c>
      <c r="AT8" s="304">
        <f>SUM(AT12:AT27)</f>
        <v>0</v>
      </c>
      <c r="AU8" s="314" t="s">
        <v>68</v>
      </c>
      <c r="AV8" s="304">
        <f>SUM(AV12:AV27)</f>
        <v>0</v>
      </c>
      <c r="AW8" s="314" t="s">
        <v>69</v>
      </c>
      <c r="AX8" s="304">
        <f>SUM(AX12:AX27)</f>
        <v>0</v>
      </c>
      <c r="AY8" s="314" t="s">
        <v>70</v>
      </c>
      <c r="AZ8" s="304">
        <f>SUM(AZ12:AZ27)</f>
        <v>0</v>
      </c>
      <c r="BA8" s="314" t="s">
        <v>71</v>
      </c>
      <c r="BB8" s="304">
        <f>SUM(BB12:BB27)</f>
        <v>0</v>
      </c>
      <c r="BC8" s="314" t="s">
        <v>72</v>
      </c>
      <c r="BD8" s="304">
        <f>SUM(BD12:BD27)</f>
        <v>0</v>
      </c>
      <c r="BE8" s="315" t="s">
        <v>123</v>
      </c>
      <c r="BF8" s="304">
        <f>SUM(BF12:BF27)</f>
        <v>0</v>
      </c>
      <c r="BG8" s="315" t="s">
        <v>124</v>
      </c>
      <c r="BH8" s="304">
        <f>SUM(BH12:BH27)</f>
        <v>0</v>
      </c>
      <c r="BI8" s="315" t="s">
        <v>125</v>
      </c>
      <c r="BJ8" s="304">
        <f>SUM(BJ12:BJ27)</f>
        <v>0</v>
      </c>
      <c r="BK8" s="351"/>
      <c r="BL8" s="170" t="s">
        <v>99</v>
      </c>
      <c r="BM8" s="170" t="s">
        <v>51</v>
      </c>
      <c r="BN8" s="170" t="s">
        <v>50</v>
      </c>
      <c r="BO8" s="170" t="s">
        <v>21</v>
      </c>
      <c r="BP8" s="170" t="s">
        <v>45</v>
      </c>
      <c r="BQ8" s="170" t="s">
        <v>46</v>
      </c>
      <c r="BR8" s="170" t="s">
        <v>102</v>
      </c>
      <c r="BS8" s="170" t="s">
        <v>103</v>
      </c>
      <c r="BT8" s="346"/>
      <c r="BU8" s="170" t="s">
        <v>97</v>
      </c>
      <c r="BV8" s="170" t="s">
        <v>98</v>
      </c>
      <c r="BW8" s="346"/>
      <c r="BX8" s="170" t="s">
        <v>52</v>
      </c>
      <c r="BY8" s="170" t="s">
        <v>104</v>
      </c>
      <c r="BZ8" s="170" t="s">
        <v>105</v>
      </c>
      <c r="CA8" s="170" t="s">
        <v>53</v>
      </c>
      <c r="CB8" s="170" t="s">
        <v>106</v>
      </c>
      <c r="CC8" s="170" t="s">
        <v>54</v>
      </c>
      <c r="CD8" s="170" t="s">
        <v>107</v>
      </c>
      <c r="CE8" s="170" t="s">
        <v>55</v>
      </c>
      <c r="CF8" s="170" t="s">
        <v>108</v>
      </c>
      <c r="CG8" s="170" t="s">
        <v>109</v>
      </c>
      <c r="CH8" s="170" t="s">
        <v>110</v>
      </c>
      <c r="CI8" s="170" t="s">
        <v>111</v>
      </c>
      <c r="CJ8" s="171" t="s">
        <v>112</v>
      </c>
      <c r="CK8" s="171" t="s">
        <v>113</v>
      </c>
      <c r="CL8" s="171" t="s">
        <v>101</v>
      </c>
      <c r="CM8" s="170" t="s">
        <v>103</v>
      </c>
      <c r="CN8" s="8"/>
    </row>
    <row r="9" spans="1:93" s="7" customFormat="1" ht="30" hidden="1" customHeight="1">
      <c r="A9" s="50"/>
      <c r="B9" s="90"/>
      <c r="C9" s="50"/>
      <c r="D9" s="91"/>
      <c r="E9" s="99"/>
      <c r="F9" s="91"/>
      <c r="G9" s="91"/>
      <c r="H9" s="92"/>
      <c r="I9" s="91"/>
      <c r="J9" s="118"/>
      <c r="K9" s="108" t="s">
        <v>73</v>
      </c>
      <c r="L9" s="108" t="s">
        <v>74</v>
      </c>
      <c r="M9" s="108" t="s">
        <v>75</v>
      </c>
      <c r="N9" s="108" t="s">
        <v>76</v>
      </c>
      <c r="O9" s="108" t="s">
        <v>77</v>
      </c>
      <c r="P9" s="108" t="s">
        <v>78</v>
      </c>
      <c r="Q9" s="108" t="s">
        <v>79</v>
      </c>
      <c r="R9" s="108" t="s">
        <v>80</v>
      </c>
      <c r="S9" s="108" t="s">
        <v>81</v>
      </c>
      <c r="T9" s="108" t="s">
        <v>86</v>
      </c>
      <c r="U9" s="51"/>
      <c r="V9" s="51"/>
      <c r="W9" s="97"/>
      <c r="Y9" s="100"/>
      <c r="Z9" s="100"/>
      <c r="AB9" s="185"/>
      <c r="AC9" s="59"/>
      <c r="AD9" s="336"/>
      <c r="AE9" s="8"/>
      <c r="AF9" s="10"/>
      <c r="AG9" s="10"/>
      <c r="AH9" s="10"/>
      <c r="AI9" s="10"/>
      <c r="AJ9" s="337"/>
      <c r="AK9" s="338"/>
      <c r="AL9" s="338"/>
      <c r="AM9" s="338"/>
      <c r="AN9" s="50"/>
      <c r="AO9" s="323"/>
      <c r="AP9" s="10"/>
      <c r="AQ9" s="323"/>
      <c r="AR9" s="10"/>
      <c r="AS9" s="323"/>
      <c r="AT9" s="10"/>
      <c r="AU9" s="315"/>
      <c r="AV9" s="10"/>
      <c r="AW9" s="315"/>
      <c r="AX9" s="10"/>
      <c r="AY9" s="315"/>
      <c r="AZ9" s="10"/>
      <c r="BA9" s="315"/>
      <c r="BB9" s="10"/>
      <c r="BC9" s="315"/>
      <c r="BD9" s="10"/>
      <c r="BE9" s="315"/>
      <c r="BF9" s="10"/>
      <c r="BG9" s="315"/>
      <c r="BH9" s="10"/>
      <c r="BI9" s="315"/>
      <c r="BJ9" s="5"/>
      <c r="BK9" s="352"/>
      <c r="BL9" s="52"/>
      <c r="BM9" s="52"/>
      <c r="BN9" s="52"/>
      <c r="BO9" s="52"/>
      <c r="BP9" s="52"/>
      <c r="BQ9" s="52"/>
      <c r="BR9" s="52"/>
      <c r="BS9" s="52"/>
      <c r="BT9" s="346"/>
      <c r="BU9" s="52"/>
      <c r="BV9" s="52"/>
      <c r="BW9" s="346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0"/>
    </row>
    <row r="10" spans="1:93" s="7" customFormat="1" ht="22.5" customHeight="1">
      <c r="A10" s="50"/>
      <c r="B10" s="90"/>
      <c r="C10" s="50"/>
      <c r="D10" s="91"/>
      <c r="E10" s="99"/>
      <c r="F10" s="91"/>
      <c r="G10" s="91"/>
      <c r="H10" s="92"/>
      <c r="I10" s="91"/>
      <c r="J10" s="237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51"/>
      <c r="V10" s="51"/>
      <c r="W10" s="97"/>
      <c r="Y10" s="100"/>
      <c r="Z10" s="100"/>
      <c r="AB10" s="185"/>
      <c r="AC10" s="59"/>
      <c r="AD10" s="336"/>
      <c r="AE10" s="8"/>
      <c r="AF10" s="10"/>
      <c r="AG10" s="10"/>
      <c r="AH10" s="10"/>
      <c r="AI10" s="10"/>
      <c r="AJ10" s="337"/>
      <c r="AK10" s="338"/>
      <c r="AL10" s="338"/>
      <c r="AM10" s="338"/>
      <c r="AN10" s="50"/>
      <c r="AO10" s="323"/>
      <c r="AP10" s="10"/>
      <c r="AQ10" s="323"/>
      <c r="AR10" s="10"/>
      <c r="AS10" s="323"/>
      <c r="AT10" s="10"/>
      <c r="AU10" s="315"/>
      <c r="AV10" s="10"/>
      <c r="AW10" s="315"/>
      <c r="AX10" s="10"/>
      <c r="AY10" s="315"/>
      <c r="AZ10" s="10"/>
      <c r="BA10" s="315"/>
      <c r="BB10" s="10"/>
      <c r="BC10" s="315"/>
      <c r="BD10" s="10"/>
      <c r="BE10" s="315"/>
      <c r="BF10" s="10"/>
      <c r="BG10" s="315"/>
      <c r="BH10" s="10"/>
      <c r="BI10" s="315"/>
      <c r="BJ10" s="5"/>
      <c r="BK10" s="352"/>
      <c r="BL10" s="8">
        <f>IF(G10="XS",IF(SUM(K10:T10)&gt;0,SUM(K10:T10),0),0)*H10</f>
        <v>0</v>
      </c>
      <c r="BM10" s="52"/>
      <c r="BN10" s="52"/>
      <c r="BO10" s="52"/>
      <c r="BP10" s="52"/>
      <c r="BQ10" s="52"/>
      <c r="BR10" s="52"/>
      <c r="BS10" s="52"/>
      <c r="BT10" s="346"/>
      <c r="BU10" s="52"/>
      <c r="BV10" s="52"/>
      <c r="BW10" s="346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0"/>
    </row>
    <row r="11" spans="1:93" s="7" customFormat="1" ht="30" customHeight="1">
      <c r="A11" s="50"/>
      <c r="B11" s="239"/>
      <c r="C11" s="52"/>
      <c r="D11" s="563" t="s">
        <v>191</v>
      </c>
      <c r="E11" s="563"/>
      <c r="F11" s="563"/>
      <c r="G11" s="563"/>
      <c r="H11" s="563"/>
      <c r="I11" s="563"/>
      <c r="J11" s="563"/>
      <c r="K11" s="238"/>
      <c r="L11" s="238"/>
      <c r="M11" s="238"/>
      <c r="N11" s="238"/>
      <c r="O11" s="238"/>
      <c r="P11" s="238"/>
      <c r="Q11" s="238"/>
      <c r="R11" s="97"/>
      <c r="S11" s="51"/>
      <c r="T11" s="238"/>
      <c r="U11" s="51"/>
      <c r="V11" s="51"/>
      <c r="W11" s="97"/>
      <c r="Y11" s="100"/>
      <c r="Z11" s="100"/>
      <c r="AB11" s="185"/>
      <c r="AC11" s="59"/>
      <c r="AD11" s="336"/>
      <c r="AE11" s="8"/>
      <c r="AF11" s="10"/>
      <c r="AG11" s="10"/>
      <c r="AH11" s="10"/>
      <c r="AI11" s="10"/>
      <c r="AJ11" s="337"/>
      <c r="AK11" s="338"/>
      <c r="AL11" s="338"/>
      <c r="AM11" s="338"/>
      <c r="AN11" s="50"/>
      <c r="AO11" s="323"/>
      <c r="AP11" s="10"/>
      <c r="AQ11" s="323"/>
      <c r="AR11" s="10"/>
      <c r="AS11" s="323"/>
      <c r="AT11" s="10"/>
      <c r="AU11" s="315"/>
      <c r="AV11" s="10"/>
      <c r="AW11" s="315"/>
      <c r="AX11" s="10"/>
      <c r="AY11" s="315"/>
      <c r="AZ11" s="10"/>
      <c r="BA11" s="315"/>
      <c r="BB11" s="10"/>
      <c r="BC11" s="315"/>
      <c r="BD11" s="10"/>
      <c r="BE11" s="315"/>
      <c r="BF11" s="10"/>
      <c r="BG11" s="315"/>
      <c r="BH11" s="10"/>
      <c r="BI11" s="315"/>
      <c r="BJ11" s="5"/>
      <c r="BK11" s="352"/>
      <c r="BL11" s="8">
        <f>IF(G11="XS",IF(SUM(K11:T11)&gt;0,SUM(K11:T11),0),0)*H11</f>
        <v>0</v>
      </c>
      <c r="BM11" s="8">
        <f t="shared" ref="BM11:BR11" si="3">IF(H11="XS",IF(SUM(L11:U11)&gt;0,SUM(L11:U11),0),0)*I11</f>
        <v>0</v>
      </c>
      <c r="BN11" s="8">
        <f t="shared" si="3"/>
        <v>0</v>
      </c>
      <c r="BO11" s="8">
        <f t="shared" si="3"/>
        <v>0</v>
      </c>
      <c r="BP11" s="8">
        <f t="shared" si="3"/>
        <v>0</v>
      </c>
      <c r="BQ11" s="8">
        <f t="shared" si="3"/>
        <v>0</v>
      </c>
      <c r="BR11" s="8">
        <f t="shared" si="3"/>
        <v>0</v>
      </c>
      <c r="BS11" s="8">
        <f>IF(N11="XS",IF(SUM(Q11:AA11)&gt;0,SUM(Q11:AA11),0),0)*O11</f>
        <v>0</v>
      </c>
      <c r="BT11" s="346"/>
      <c r="BU11" s="50">
        <f>IF(E11="",IF(SUM(K11:T11)&gt;0,SUM(K11:T11),0),0)*H11</f>
        <v>0</v>
      </c>
      <c r="BV11" s="50">
        <f>IF(E11="Dual tex.",IF(SUM(K11:T11)&gt;0,SUM(K11:T11),0),0)*H11</f>
        <v>0</v>
      </c>
      <c r="BW11" s="316"/>
      <c r="BX11" s="8">
        <f>IF(F11="sloper",IF(SUM(K11:T11)&gt;0,SUM(K11:T11),0),0)*H11</f>
        <v>0</v>
      </c>
      <c r="BY11" s="8">
        <f>IF(F11="footholds",IF(SUM(K11:T11)&gt;0,SUM(K11:T11),0),0)*H11</f>
        <v>0</v>
      </c>
      <c r="BZ11" s="8">
        <f>IF(F11="micros",IF(SUM(K11:T11)&gt;0,SUM(K11:T11),0),0)*H11</f>
        <v>0</v>
      </c>
      <c r="CA11" s="8">
        <f>IF(F11="jug",IF(SUM(K11:T11)&gt;0,SUM(K11:T11),0),0)*H11</f>
        <v>0</v>
      </c>
      <c r="CB11" s="8">
        <f>IF(F11="ledge",IF(SUM(K11:T11)&gt;0,SUM(K11:T11),0),0)*H11</f>
        <v>0</v>
      </c>
      <c r="CC11" s="8">
        <f>IF(F11="edge",IF(SUM(K11:T11)&gt;0,SUM(K11:T11),0),0)*H11</f>
        <v>0</v>
      </c>
      <c r="CD11" s="8">
        <f>IF(F11="crimp",IF(SUM(K11:T11)&gt;0,SUM(K11:T11),0),0)*H11</f>
        <v>0</v>
      </c>
      <c r="CE11" s="8">
        <f>IF(F11="incut",IF(SUM(K11:T11)&gt;0,SUM(K11:T11),0),0)*H11</f>
        <v>0</v>
      </c>
      <c r="CF11" s="8">
        <f>IF(F11="dish",IF(SUM(K11:T11)&gt;0,SUM(K11:T11),0),0)*H11</f>
        <v>0</v>
      </c>
      <c r="CG11" s="8">
        <f>IF(F11="pinch",IF(SUM(K11:T11)&gt;0,SUM(K11:T11),0),0)*H11</f>
        <v>0</v>
      </c>
      <c r="CH11" s="8">
        <f>IF(F11="pocket",IF(SUM(K11:T11)&gt;0,SUM(K11:T11),0),0)*H11</f>
        <v>0</v>
      </c>
      <c r="CI11" s="8">
        <f>IF(F11="insert",IF(SUM(K11:T11)&gt;0,SUM(K11:T11),0),0)*H11</f>
        <v>0</v>
      </c>
      <c r="CJ11" s="8">
        <f>IF(F11="feature",IF(SUM(K11:T11)&gt;0,SUM(K11:T11),0),0)*H11</f>
        <v>0</v>
      </c>
      <c r="CK11" s="8">
        <f>IF(F11="scoop",IF(SUM(K11:T11)&gt;0,SUM(K11:T11),0),0)*H11</f>
        <v>0</v>
      </c>
      <c r="CL11" s="8">
        <f>IF(F11="positive",IF(SUM(K11:T11)&gt;0,SUM(K11:T11),0),0)*H11</f>
        <v>0</v>
      </c>
      <c r="CM11" s="8">
        <f>IF(F11="various",IF(SUM(K11:T11)&gt;0,SUM(K11:T11),0),0)*H11</f>
        <v>0</v>
      </c>
      <c r="CN11" s="50"/>
    </row>
    <row r="12" spans="1:93" s="7" customFormat="1" ht="40" customHeight="1">
      <c r="A12" s="50"/>
      <c r="B12" s="109"/>
      <c r="C12" s="241"/>
      <c r="D12" s="242" t="s">
        <v>193</v>
      </c>
      <c r="E12" s="254" t="s">
        <v>157</v>
      </c>
      <c r="F12" s="98" t="s">
        <v>53</v>
      </c>
      <c r="G12" s="98" t="s">
        <v>51</v>
      </c>
      <c r="H12" s="98">
        <v>6</v>
      </c>
      <c r="I12" s="243" t="s">
        <v>233</v>
      </c>
      <c r="J12" s="366">
        <v>105.36900000000001</v>
      </c>
      <c r="K12" s="213"/>
      <c r="L12" s="215"/>
      <c r="M12" s="214"/>
      <c r="N12" s="213"/>
      <c r="O12" s="215"/>
      <c r="P12" s="217"/>
      <c r="Q12" s="217"/>
      <c r="R12" s="218"/>
      <c r="S12" s="217"/>
      <c r="T12" s="217"/>
      <c r="U12" s="257">
        <f>SUM(K12:T12)*J12</f>
        <v>0</v>
      </c>
      <c r="V12" s="245" t="str">
        <f>IF(SUM(K12:T12)&gt;0,"Yes","No")</f>
        <v>No</v>
      </c>
      <c r="W12" s="246" t="str">
        <f>IF(B12="New","Yes","No")</f>
        <v>No</v>
      </c>
      <c r="Y12" s="72">
        <v>1</v>
      </c>
      <c r="Z12" s="73">
        <f>Y12*SUM(K12:T12)</f>
        <v>0</v>
      </c>
      <c r="AB12" s="185">
        <v>3.1</v>
      </c>
      <c r="AC12" s="112">
        <f>SUM(K12:T12)*AB12</f>
        <v>0</v>
      </c>
      <c r="AD12" s="111">
        <f>K12*H12</f>
        <v>0</v>
      </c>
      <c r="AE12" s="111">
        <f>L12*H12</f>
        <v>0</v>
      </c>
      <c r="AF12" s="111">
        <f>M12*H12</f>
        <v>0</v>
      </c>
      <c r="AG12" s="111">
        <f>N12*H12</f>
        <v>0</v>
      </c>
      <c r="AH12" s="111">
        <f>O12*H12</f>
        <v>0</v>
      </c>
      <c r="AI12" s="111">
        <f>P12*$H$12</f>
        <v>0</v>
      </c>
      <c r="AJ12" s="111">
        <f>Q12*$H$12</f>
        <v>0</v>
      </c>
      <c r="AK12" s="111">
        <f>R12*$H$12</f>
        <v>0</v>
      </c>
      <c r="AL12" s="111">
        <f>S12*$H$12</f>
        <v>0</v>
      </c>
      <c r="AM12" s="111">
        <f>T12*H12</f>
        <v>0</v>
      </c>
      <c r="AN12" s="185">
        <v>1</v>
      </c>
      <c r="AO12" s="324">
        <v>12</v>
      </c>
      <c r="AP12" s="141">
        <f>SUM($K12:$T12)*AO12</f>
        <v>0</v>
      </c>
      <c r="AQ12" s="324"/>
      <c r="AR12" s="141">
        <f>SUM($K12:$T12)*AQ12</f>
        <v>0</v>
      </c>
      <c r="AS12" s="324"/>
      <c r="AT12" s="141">
        <f>SUM($K12:$T12)*AS12</f>
        <v>0</v>
      </c>
      <c r="AU12" s="328"/>
      <c r="AV12" s="141">
        <f>SUM($K12:$T12)*AU12</f>
        <v>0</v>
      </c>
      <c r="AW12" s="328"/>
      <c r="AX12" s="141">
        <f>SUM($K12:$T12)*AW12</f>
        <v>0</v>
      </c>
      <c r="AY12" s="328"/>
      <c r="AZ12" s="141">
        <f>SUM($K12:$T12)*AY12</f>
        <v>0</v>
      </c>
      <c r="BA12" s="328">
        <v>6</v>
      </c>
      <c r="BB12" s="141">
        <f>SUM($K12:$T12)*BA12</f>
        <v>0</v>
      </c>
      <c r="BC12" s="328"/>
      <c r="BD12" s="141">
        <f>SUM($K12:$T12)*BC12</f>
        <v>0</v>
      </c>
      <c r="BE12" s="328"/>
      <c r="BF12" s="141">
        <f>SUM($K12:$T12)*BE12</f>
        <v>0</v>
      </c>
      <c r="BG12" s="328"/>
      <c r="BH12" s="141">
        <f>SUM($K12:$T12)*BG12</f>
        <v>0</v>
      </c>
      <c r="BI12" s="328"/>
      <c r="BJ12" s="141">
        <f>SUM($K12:$T12)*BI12</f>
        <v>0</v>
      </c>
      <c r="BK12" s="328"/>
      <c r="BL12" s="24">
        <f>IF(G12="XS",IF(SUM(K12:T12)&gt;0,SUM(K12:T12),0),0)*H12</f>
        <v>0</v>
      </c>
      <c r="BM12" s="24">
        <f>IF(G12="S",IF(SUM(K12:T12)&gt;0,SUM(K12:T12),0),0)*H12</f>
        <v>0</v>
      </c>
      <c r="BN12" s="24">
        <f t="shared" ref="BN12:BR13" si="4">IF(I12="XS",IF(SUM(M12:V12)&gt;0,SUM(M12:V12),0),0)*J12</f>
        <v>0</v>
      </c>
      <c r="BO12" s="24">
        <f t="shared" si="4"/>
        <v>0</v>
      </c>
      <c r="BP12" s="24">
        <f t="shared" si="4"/>
        <v>0</v>
      </c>
      <c r="BQ12" s="24">
        <f t="shared" si="4"/>
        <v>0</v>
      </c>
      <c r="BR12" s="24">
        <f t="shared" si="4"/>
        <v>0</v>
      </c>
      <c r="BS12" s="24">
        <f>IF(N12="XS",IF(SUM(Q12:AA12)&gt;0,SUM(Q12:AA12),0),0)*O12</f>
        <v>0</v>
      </c>
      <c r="BT12" s="347"/>
      <c r="BU12" s="139">
        <f>IF(E12="",IF(SUM(K12:T12)&gt;0,SUM(K12:T12),0),0)*H12</f>
        <v>0</v>
      </c>
      <c r="BV12" s="139">
        <f>IF(E12="Dual tex.",IF(SUM(K12:T12)&gt;0,SUM(K12:T12),0),0)*H12</f>
        <v>0</v>
      </c>
      <c r="BW12" s="350"/>
      <c r="BX12" s="24">
        <f>IF(F12="sloper",IF(SUM(K12:T12)&gt;0,SUM(K12:T12),0),0)*H12</f>
        <v>0</v>
      </c>
      <c r="BY12" s="24">
        <f>IF(F12="footholds",IF(SUM(K12:T12)&gt;0,SUM(K12:T12),0),0)*H12</f>
        <v>0</v>
      </c>
      <c r="BZ12" s="24">
        <f>IF(F12="micros",IF(SUM(K12:T12)&gt;0,SUM(K12:T12),0),0)*H12</f>
        <v>0</v>
      </c>
      <c r="CA12" s="24">
        <f>IF(F12="jug",IF(SUM(K12:T12)&gt;0,SUM(K12:T12),0),0)*H12</f>
        <v>0</v>
      </c>
      <c r="CB12" s="24">
        <f>IF(F12="ledge",IF(SUM(K12:T12)&gt;0,SUM(K12:T12),0),0)*H12</f>
        <v>0</v>
      </c>
      <c r="CC12" s="24">
        <f>IF(F12="edge",IF(SUM(K12:T12)&gt;0,SUM(K12:T12),0),0)*H12</f>
        <v>0</v>
      </c>
      <c r="CD12" s="24">
        <f>IF(F12="crimp",IF(SUM(K12:T12)&gt;0,SUM(K12:T12),0),0)*H12</f>
        <v>0</v>
      </c>
      <c r="CE12" s="24">
        <f>IF(F12="incut",IF(SUM(K12:T12)&gt;0,SUM(K12:T12),0),0)*H12</f>
        <v>0</v>
      </c>
      <c r="CF12" s="24">
        <f>IF(F12="dish",IF(SUM(K12:T12)&gt;0,SUM(K12:T12),0),0)*H12</f>
        <v>0</v>
      </c>
      <c r="CG12" s="24">
        <f>IF(F12="pinch",IF(SUM(K12:T12)&gt;0,SUM(K12:T12),0),0)*H12</f>
        <v>0</v>
      </c>
      <c r="CH12" s="24">
        <f>IF(F12="pocket",IF(SUM(K12:T12)&gt;0,SUM(K12:T12),0),0)*H12</f>
        <v>0</v>
      </c>
      <c r="CI12" s="24">
        <f>IF(F12="insert",IF(SUM(K12:T12)&gt;0,SUM(K12:T12),0),0)*H12</f>
        <v>0</v>
      </c>
      <c r="CJ12" s="24">
        <f>IF(F12="feature",IF(SUM(K12:T12)&gt;0,SUM(K12:T12),0),0)*H12</f>
        <v>0</v>
      </c>
      <c r="CK12" s="24">
        <f>IF(F12="scoop",IF(SUM(K12:T12)&gt;0,SUM(K12:T12),0),0)*H12</f>
        <v>0</v>
      </c>
      <c r="CL12" s="24">
        <f>IF(F12="positive",IF(SUM(K12:T12)&gt;0,SUM(K12:T12),0),0)*H12</f>
        <v>0</v>
      </c>
      <c r="CM12" s="24">
        <f>IF(F12="various",IF(SUM(K12:T12)&gt;0,SUM(K12:T12),0),0)*H12</f>
        <v>0</v>
      </c>
      <c r="CN12" s="50"/>
    </row>
    <row r="13" spans="1:93" s="7" customFormat="1" ht="40" customHeight="1">
      <c r="A13" s="50"/>
      <c r="B13" s="116"/>
      <c r="C13" s="23"/>
      <c r="D13" s="367" t="s">
        <v>194</v>
      </c>
      <c r="E13" s="368"/>
      <c r="F13" s="369" t="s">
        <v>104</v>
      </c>
      <c r="G13" s="369" t="s">
        <v>51</v>
      </c>
      <c r="H13" s="369">
        <v>10</v>
      </c>
      <c r="I13" s="370" t="s">
        <v>233</v>
      </c>
      <c r="J13" s="371">
        <v>73.64500000000001</v>
      </c>
      <c r="K13" s="372"/>
      <c r="L13" s="373"/>
      <c r="M13" s="374"/>
      <c r="N13" s="372"/>
      <c r="O13" s="373"/>
      <c r="P13" s="375"/>
      <c r="Q13" s="375"/>
      <c r="R13" s="375"/>
      <c r="S13" s="375"/>
      <c r="T13" s="375"/>
      <c r="U13" s="376">
        <f>SUM(K13:T13)*J13</f>
        <v>0</v>
      </c>
      <c r="V13" s="377" t="str">
        <f>IF(SUM(K13:T13)&gt;0,"Yes","No")</f>
        <v>No</v>
      </c>
      <c r="W13" s="378" t="str">
        <f>IF(B13="New","Yes","No")</f>
        <v>No</v>
      </c>
      <c r="Y13" s="76">
        <v>1</v>
      </c>
      <c r="Z13" s="77">
        <f>Y13*SUM(K13:T13)</f>
        <v>0</v>
      </c>
      <c r="AB13" s="185">
        <v>1.1000000000000001</v>
      </c>
      <c r="AC13" s="112">
        <f>SUM(K13:T13)*AB13</f>
        <v>0</v>
      </c>
      <c r="AD13" s="111">
        <f>K13*H13</f>
        <v>0</v>
      </c>
      <c r="AE13" s="111">
        <f>L13*H13</f>
        <v>0</v>
      </c>
      <c r="AF13" s="111">
        <f>M13*H13</f>
        <v>0</v>
      </c>
      <c r="AG13" s="111">
        <f>N13*H13</f>
        <v>0</v>
      </c>
      <c r="AH13" s="111">
        <f>O13*H13</f>
        <v>0</v>
      </c>
      <c r="AI13" s="111">
        <f>P13*$H$13</f>
        <v>0</v>
      </c>
      <c r="AJ13" s="111">
        <f>Q13*$H$13</f>
        <v>0</v>
      </c>
      <c r="AK13" s="111">
        <f>R13*$H$13</f>
        <v>0</v>
      </c>
      <c r="AL13" s="111">
        <f>S13*$H$13</f>
        <v>0</v>
      </c>
      <c r="AM13" s="111">
        <f>T13*H13</f>
        <v>0</v>
      </c>
      <c r="AN13" s="185">
        <v>1</v>
      </c>
      <c r="AO13" s="322">
        <v>20</v>
      </c>
      <c r="AP13" s="141">
        <f>SUM($K13:$T13)*AO13</f>
        <v>0</v>
      </c>
      <c r="AQ13" s="322"/>
      <c r="AR13" s="141">
        <f>SUM($K13:$T13)*AQ13</f>
        <v>0</v>
      </c>
      <c r="AS13" s="322"/>
      <c r="AT13" s="141">
        <f>SUM($K13:$T13)*AS13</f>
        <v>0</v>
      </c>
      <c r="AU13" s="314"/>
      <c r="AV13" s="141">
        <f>SUM($K13:$T13)*AU13</f>
        <v>0</v>
      </c>
      <c r="AW13" s="314">
        <v>10</v>
      </c>
      <c r="AX13" s="141">
        <f>SUM($K13:$T13)*AW13</f>
        <v>0</v>
      </c>
      <c r="AY13" s="314"/>
      <c r="AZ13" s="141">
        <f>SUM($K13:$T13)*AY13</f>
        <v>0</v>
      </c>
      <c r="BA13" s="314"/>
      <c r="BB13" s="141">
        <f>SUM($K13:$T13)*BA13</f>
        <v>0</v>
      </c>
      <c r="BC13" s="314"/>
      <c r="BD13" s="141">
        <f>SUM($K13:$T13)*BC13</f>
        <v>0</v>
      </c>
      <c r="BE13" s="314"/>
      <c r="BF13" s="141">
        <f>SUM($K13:$T13)*BE13</f>
        <v>0</v>
      </c>
      <c r="BG13" s="314"/>
      <c r="BH13" s="141">
        <f>SUM($K13:$T13)*BG13</f>
        <v>0</v>
      </c>
      <c r="BI13" s="314"/>
      <c r="BJ13" s="141">
        <f>SUM($K13:$T13)*BI13</f>
        <v>0</v>
      </c>
      <c r="BK13" s="328"/>
      <c r="BL13" s="120">
        <f>IF(G13="XS",IF(SUM(K13:T13)&gt;0,SUM(K13:T13),0),0)*H13</f>
        <v>0</v>
      </c>
      <c r="BM13" s="120">
        <f>IF(G13="S",IF(SUM(K13:T13)&gt;0,SUM(K13:T13),0),0)*H13</f>
        <v>0</v>
      </c>
      <c r="BN13" s="120">
        <f t="shared" si="4"/>
        <v>0</v>
      </c>
      <c r="BO13" s="120">
        <f t="shared" si="4"/>
        <v>0</v>
      </c>
      <c r="BP13" s="120">
        <f t="shared" si="4"/>
        <v>0</v>
      </c>
      <c r="BQ13" s="120">
        <f t="shared" si="4"/>
        <v>0</v>
      </c>
      <c r="BR13" s="120">
        <f t="shared" si="4"/>
        <v>0</v>
      </c>
      <c r="BS13" s="120">
        <f>IF(N13="XS",IF(SUM(Q13:AA13)&gt;0,SUM(Q13:AA13),0),0)*O13</f>
        <v>0</v>
      </c>
      <c r="BT13" s="348"/>
      <c r="BU13" s="308">
        <f>IF(E13="",IF(SUM(K13:T13)&gt;0,SUM(K13:T13),0),0)*H13</f>
        <v>0</v>
      </c>
      <c r="BV13" s="308">
        <f>IF(E13="Dual tex.",IF(SUM(K13:T13)&gt;0,SUM(K13:T13),0),0)*H13</f>
        <v>0</v>
      </c>
      <c r="BW13" s="329"/>
      <c r="BX13" s="120">
        <f>IF(F13="sloper",IF(SUM(K13:T13)&gt;0,SUM(K13:T13),0),0)*H13</f>
        <v>0</v>
      </c>
      <c r="BY13" s="120">
        <f>IF(F13="footholds",IF(SUM(K13:T13)&gt;0,SUM(K13:T13),0),0)*H13</f>
        <v>0</v>
      </c>
      <c r="BZ13" s="120">
        <f>IF(F13="micros",IF(SUM(K13:T13)&gt;0,SUM(K13:T13),0),0)*H13</f>
        <v>0</v>
      </c>
      <c r="CA13" s="120">
        <f>IF(F13="jug",IF(SUM(K13:T13)&gt;0,SUM(K13:T13),0),0)*H13</f>
        <v>0</v>
      </c>
      <c r="CB13" s="120">
        <f>IF(F13="ledge",IF(SUM(K13:T13)&gt;0,SUM(K13:T13),0),0)*H13</f>
        <v>0</v>
      </c>
      <c r="CC13" s="120">
        <f>IF(F13="edge",IF(SUM(K13:T13)&gt;0,SUM(K13:T13),0),0)*H13</f>
        <v>0</v>
      </c>
      <c r="CD13" s="120">
        <f>IF(F13="crimp",IF(SUM(K13:T13)&gt;0,SUM(K13:T13),0),0)*H13</f>
        <v>0</v>
      </c>
      <c r="CE13" s="120">
        <f>IF(F13="incut",IF(SUM(K13:T13)&gt;0,SUM(K13:T13),0),0)*H13</f>
        <v>0</v>
      </c>
      <c r="CF13" s="120">
        <f>IF(F13="dish",IF(SUM(K13:T13)&gt;0,SUM(K13:T13),0),0)*H13</f>
        <v>0</v>
      </c>
      <c r="CG13" s="120">
        <f>IF(F13="pinch",IF(SUM(K13:T13)&gt;0,SUM(K13:T13),0),0)*H13</f>
        <v>0</v>
      </c>
      <c r="CH13" s="120">
        <f>IF(F13="pocket",IF(SUM(K13:T13)&gt;0,SUM(K13:T13),0),0)*H13</f>
        <v>0</v>
      </c>
      <c r="CI13" s="120">
        <f>IF(F13="insert",IF(SUM(K13:T13)&gt;0,SUM(K13:T13),0),0)*H13</f>
        <v>0</v>
      </c>
      <c r="CJ13" s="120">
        <f>IF(F13="feature",IF(SUM(K13:T13)&gt;0,SUM(K13:T13),0),0)*H13</f>
        <v>0</v>
      </c>
      <c r="CK13" s="120">
        <f>IF(F13="scoop",IF(SUM(K13:T13)&gt;0,SUM(K13:T13),0),0)*H13</f>
        <v>0</v>
      </c>
      <c r="CL13" s="120">
        <f>IF(F13="positive",IF(SUM(K13:T13)&gt;0,SUM(K13:T13),0),0)*H13</f>
        <v>0</v>
      </c>
      <c r="CM13" s="120">
        <f>IF(F13="various",IF(SUM(K13:T13)&gt;0,SUM(K13:T13),0),0)*H13</f>
        <v>0</v>
      </c>
      <c r="CN13" s="50"/>
    </row>
    <row r="14" spans="1:93" s="7" customFormat="1" ht="35.75" customHeight="1">
      <c r="A14" s="50"/>
      <c r="B14" s="49"/>
      <c r="C14" s="52"/>
      <c r="D14" s="235" t="s">
        <v>192</v>
      </c>
      <c r="E14" s="49"/>
      <c r="F14" s="48"/>
      <c r="G14" s="48"/>
      <c r="H14" s="48"/>
      <c r="I14" s="52"/>
      <c r="J14" s="51"/>
      <c r="K14" s="107"/>
      <c r="L14" s="50"/>
      <c r="M14" s="39"/>
      <c r="N14" s="52"/>
      <c r="O14" s="52"/>
      <c r="P14" s="52"/>
      <c r="Q14" s="52"/>
      <c r="R14" s="89"/>
      <c r="S14" s="89"/>
      <c r="T14" s="89"/>
      <c r="U14" s="258"/>
      <c r="V14" s="80"/>
      <c r="W14" s="80"/>
      <c r="AB14" s="185"/>
      <c r="AC14" s="112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85"/>
      <c r="AO14" s="325"/>
      <c r="AP14" s="141"/>
      <c r="AQ14" s="325"/>
      <c r="AR14" s="141"/>
      <c r="AS14" s="325"/>
      <c r="AT14" s="141"/>
      <c r="AU14" s="329"/>
      <c r="AV14" s="141"/>
      <c r="AW14" s="329"/>
      <c r="AX14" s="141"/>
      <c r="AY14" s="329"/>
      <c r="AZ14" s="141"/>
      <c r="BA14" s="329"/>
      <c r="BB14" s="141"/>
      <c r="BC14" s="329"/>
      <c r="BD14" s="141"/>
      <c r="BE14" s="329"/>
      <c r="BF14" s="141"/>
      <c r="BG14" s="329"/>
      <c r="BH14" s="141"/>
      <c r="BI14" s="329"/>
      <c r="BJ14" s="141"/>
      <c r="BK14" s="328"/>
      <c r="BL14" s="120"/>
      <c r="BM14" s="326"/>
      <c r="BN14" s="326"/>
      <c r="BO14" s="326"/>
      <c r="BP14" s="326"/>
      <c r="BQ14" s="326"/>
      <c r="BR14" s="326"/>
      <c r="BS14" s="326"/>
      <c r="BT14" s="349"/>
      <c r="BU14" s="308"/>
      <c r="BV14" s="308"/>
      <c r="BW14" s="329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50"/>
    </row>
    <row r="15" spans="1:93" s="5" customFormat="1" ht="57" customHeight="1">
      <c r="A15" s="8"/>
      <c r="B15" s="109"/>
      <c r="C15" s="98"/>
      <c r="D15" s="208" t="s">
        <v>195</v>
      </c>
      <c r="E15" s="209"/>
      <c r="F15" s="210" t="s">
        <v>104</v>
      </c>
      <c r="G15" s="211" t="s">
        <v>51</v>
      </c>
      <c r="H15" s="211">
        <v>9</v>
      </c>
      <c r="I15" s="210" t="s">
        <v>233</v>
      </c>
      <c r="J15" s="212">
        <v>88</v>
      </c>
      <c r="K15" s="267"/>
      <c r="L15" s="274"/>
      <c r="M15" s="255"/>
      <c r="N15" s="267"/>
      <c r="O15" s="274"/>
      <c r="P15" s="217"/>
      <c r="Q15" s="217"/>
      <c r="R15" s="218"/>
      <c r="S15" s="218"/>
      <c r="T15" s="218"/>
      <c r="U15" s="257">
        <f>SUM(K15:T15)*J15</f>
        <v>0</v>
      </c>
      <c r="V15" s="219" t="str">
        <f t="shared" ref="V15:V27" si="5">IF(SUM(K15:T15)&gt;0,"Yes","No")</f>
        <v>No</v>
      </c>
      <c r="W15" s="220" t="str">
        <f t="shared" ref="W15:W27" si="6">IF(B15="New","Yes","No")</f>
        <v>No</v>
      </c>
      <c r="Y15" s="72">
        <v>1</v>
      </c>
      <c r="Z15" s="73">
        <f>Y15*SUM(K15:T15)</f>
        <v>0</v>
      </c>
      <c r="AA15" s="505"/>
      <c r="AB15" s="186">
        <v>0.52</v>
      </c>
      <c r="AC15" s="112">
        <f>SUM(K15:T15)*AB15</f>
        <v>0</v>
      </c>
      <c r="AD15" s="111">
        <f>K15*$H$15</f>
        <v>0</v>
      </c>
      <c r="AE15" s="111">
        <f t="shared" ref="AE15:AE27" si="7">L15*H15</f>
        <v>0</v>
      </c>
      <c r="AF15" s="111">
        <f t="shared" ref="AF15:AF27" si="8">M15*H15</f>
        <v>0</v>
      </c>
      <c r="AG15" s="111">
        <f t="shared" ref="AG15:AG27" si="9">N15*H15</f>
        <v>0</v>
      </c>
      <c r="AH15" s="111">
        <f t="shared" ref="AH15:AH27" si="10">O15*H15</f>
        <v>0</v>
      </c>
      <c r="AI15" s="111">
        <f>P15*$H$15</f>
        <v>0</v>
      </c>
      <c r="AJ15" s="111">
        <f>Q15*$H$15</f>
        <v>0</v>
      </c>
      <c r="AK15" s="111">
        <f t="shared" ref="AK15:AL15" si="11">R15*$H$15</f>
        <v>0</v>
      </c>
      <c r="AL15" s="111">
        <f t="shared" si="11"/>
        <v>0</v>
      </c>
      <c r="AM15" s="111">
        <f t="shared" ref="AM15:AM27" si="12">T15*H15</f>
        <v>0</v>
      </c>
      <c r="AN15" s="186">
        <v>1</v>
      </c>
      <c r="AO15" s="327">
        <v>16</v>
      </c>
      <c r="AP15" s="141">
        <f t="shared" ref="AP15:AP27" si="13">SUM($K15:$T15)*AO15</f>
        <v>0</v>
      </c>
      <c r="AQ15" s="327"/>
      <c r="AR15" s="141">
        <f t="shared" ref="AR15:AR27" si="14">SUM($K15:$T15)*AQ15</f>
        <v>0</v>
      </c>
      <c r="AS15" s="327"/>
      <c r="AT15" s="141">
        <f t="shared" ref="AT15:AT27" si="15">SUM($K15:$T15)*AS15</f>
        <v>0</v>
      </c>
      <c r="AU15" s="317">
        <v>9</v>
      </c>
      <c r="AV15" s="141">
        <f t="shared" ref="AV15:AV27" si="16">SUM($K15:$T15)*AU15</f>
        <v>0</v>
      </c>
      <c r="AW15" s="317"/>
      <c r="AX15" s="141">
        <f t="shared" ref="AX15:AX27" si="17">SUM($K15:$T15)*AW15</f>
        <v>0</v>
      </c>
      <c r="AY15" s="317"/>
      <c r="AZ15" s="141">
        <f t="shared" ref="AZ15:AZ27" si="18">SUM($K15:$T15)*AY15</f>
        <v>0</v>
      </c>
      <c r="BA15" s="317"/>
      <c r="BB15" s="141">
        <f t="shared" ref="BB15:BB27" si="19">SUM($K15:$T15)*BA15</f>
        <v>0</v>
      </c>
      <c r="BC15" s="317"/>
      <c r="BD15" s="141">
        <f t="shared" ref="BD15:BD27" si="20">SUM($K15:$T15)*BC15</f>
        <v>0</v>
      </c>
      <c r="BE15" s="317"/>
      <c r="BF15" s="141">
        <f t="shared" ref="BF15:BF27" si="21">SUM($K15:$T15)*BE15</f>
        <v>0</v>
      </c>
      <c r="BG15" s="317"/>
      <c r="BH15" s="141">
        <f t="shared" ref="BH15:BH27" si="22">SUM($K15:$T15)*BG15</f>
        <v>0</v>
      </c>
      <c r="BI15" s="317"/>
      <c r="BJ15" s="141">
        <f t="shared" ref="BJ15:BJ27" si="23">SUM($K15:$T15)*BI15</f>
        <v>0</v>
      </c>
      <c r="BK15" s="328"/>
      <c r="BL15" s="120">
        <f t="shared" ref="BL15:BL27" si="24">IF(G15="XS",IF(SUM(K15:T15)&gt;0,SUM(K15:T15),0),0)*H15</f>
        <v>0</v>
      </c>
      <c r="BM15" s="120">
        <f t="shared" ref="BM15:BM27" si="25">IF(G15="S",IF(SUM(K15:T15)&gt;0,SUM(K15:T15),0),0)*H15</f>
        <v>0</v>
      </c>
      <c r="BN15" s="120">
        <f t="shared" ref="BN15:BN27" si="26">IF(G15="M",IF(SUM(K15:T15)&gt;0,SUM(K15:T15),0),0)*H15</f>
        <v>0</v>
      </c>
      <c r="BO15" s="120">
        <f t="shared" ref="BO15:BO27" si="27">IF(G15="L",IF(SUM(K15:T15)&gt;0,SUM(K15:T15),0),0)*H15</f>
        <v>0</v>
      </c>
      <c r="BP15" s="120">
        <f t="shared" ref="BP15:BP27" si="28">IF(G15="XL",IF(SUM(K15:T15)&gt;0,SUM(K15:T15),0),0)*H15</f>
        <v>0</v>
      </c>
      <c r="BQ15" s="120">
        <f t="shared" ref="BQ15:BQ27" si="29">IF(G15="2XL",IF(SUM(K15:T15)&gt;0,SUM(K15:T15),0),0)*H15</f>
        <v>0</v>
      </c>
      <c r="BR15" s="120">
        <f t="shared" ref="BR15:BR27" si="30">IF(G15="3XL",IF(SUM(K15:T15)&gt;0,SUM(K15:T15),0),0)*H15</f>
        <v>0</v>
      </c>
      <c r="BS15" s="120">
        <f t="shared" ref="BS15:BS27" si="31">IF(G15="various",IF(SUM(K15:T15)&gt;0,SUM(K15:T15),0),0)*H15</f>
        <v>0</v>
      </c>
      <c r="BT15" s="329"/>
      <c r="BU15" s="308">
        <f t="shared" ref="BU15:BU27" si="32">IF(E15="",IF(SUM(K15:T15)&gt;0,SUM(K15:T15),0),0)*H15</f>
        <v>0</v>
      </c>
      <c r="BV15" s="308">
        <f t="shared" ref="BV15:BV27" si="33">IF(E15="Dual tex.",IF(SUM(K15:T15)&gt;0,SUM(K15:T15),0),0)*H15</f>
        <v>0</v>
      </c>
      <c r="BW15" s="329"/>
      <c r="BX15" s="120">
        <f t="shared" ref="BX15:BX27" si="34">IF(F15="sloper",IF(SUM(K15:T15)&gt;0,SUM(K15:T15),0),0)*H15</f>
        <v>0</v>
      </c>
      <c r="BY15" s="120">
        <f t="shared" ref="BY15:BY27" si="35">IF(F15="footholds",IF(SUM(K15:T15)&gt;0,SUM(K15:T15),0),0)*H15</f>
        <v>0</v>
      </c>
      <c r="BZ15" s="120">
        <f t="shared" ref="BZ15:BZ27" si="36">IF(F15="micros",IF(SUM(K15:T15)&gt;0,SUM(K15:T15),0),0)*H15</f>
        <v>0</v>
      </c>
      <c r="CA15" s="120">
        <f t="shared" ref="CA15:CA27" si="37">IF(F15="jug",IF(SUM(K15:T15)&gt;0,SUM(K15:T15),0),0)*H15</f>
        <v>0</v>
      </c>
      <c r="CB15" s="120">
        <f t="shared" ref="CB15:CB27" si="38">IF(F15="ledge",IF(SUM(K15:T15)&gt;0,SUM(K15:T15),0),0)*H15</f>
        <v>0</v>
      </c>
      <c r="CC15" s="120">
        <f t="shared" ref="CC15:CC27" si="39">IF(F15="edge",IF(SUM(K15:T15)&gt;0,SUM(K15:T15),0),0)*H15</f>
        <v>0</v>
      </c>
      <c r="CD15" s="120">
        <f t="shared" ref="CD15:CD27" si="40">IF(F15="crimp",IF(SUM(K15:T15)&gt;0,SUM(K15:T15),0),0)*H15</f>
        <v>0</v>
      </c>
      <c r="CE15" s="120">
        <f t="shared" ref="CE15:CE27" si="41">IF(F15="incut",IF(SUM(K15:T15)&gt;0,SUM(K15:T15),0),0)*H15</f>
        <v>0</v>
      </c>
      <c r="CF15" s="120">
        <f t="shared" ref="CF15:CF27" si="42">IF(F15="dish",IF(SUM(K15:T15)&gt;0,SUM(K15:T15),0),0)*H15</f>
        <v>0</v>
      </c>
      <c r="CG15" s="120">
        <f t="shared" ref="CG15:CG27" si="43">IF(F15="pinch",IF(SUM(K15:T15)&gt;0,SUM(K15:T15),0),0)*H15</f>
        <v>0</v>
      </c>
      <c r="CH15" s="120">
        <f t="shared" ref="CH15:CH27" si="44">IF(F15="pocket",IF(SUM(K15:T15)&gt;0,SUM(K15:T15),0),0)*H15</f>
        <v>0</v>
      </c>
      <c r="CI15" s="120">
        <f t="shared" ref="CI15:CI27" si="45">IF(F15="insert",IF(SUM(K15:T15)&gt;0,SUM(K15:T15),0),0)*H15</f>
        <v>0</v>
      </c>
      <c r="CJ15" s="120">
        <f t="shared" ref="CJ15:CJ27" si="46">IF(F15="feature",IF(SUM(K15:T15)&gt;0,SUM(K15:T15),0),0)*H15</f>
        <v>0</v>
      </c>
      <c r="CK15" s="120">
        <f t="shared" ref="CK15:CK27" si="47">IF(F15="scoop",IF(SUM(K15:T15)&gt;0,SUM(K15:T15),0),0)*H15</f>
        <v>0</v>
      </c>
      <c r="CL15" s="120">
        <f t="shared" ref="CL15:CL27" si="48">IF(F15="positive",IF(SUM(K15:T15)&gt;0,SUM(K15:T15),0),0)*H15</f>
        <v>0</v>
      </c>
      <c r="CM15" s="120">
        <f t="shared" ref="CM15:CM27" si="49">IF(F15="various",IF(SUM(K15:T15)&gt;0,SUM(K15:T15),0),0)*H15</f>
        <v>0</v>
      </c>
      <c r="CN15" s="8"/>
    </row>
    <row r="16" spans="1:93" s="5" customFormat="1" ht="57" customHeight="1">
      <c r="A16" s="8"/>
      <c r="B16" s="113"/>
      <c r="C16" s="8"/>
      <c r="D16" s="379" t="s">
        <v>196</v>
      </c>
      <c r="E16" s="380"/>
      <c r="F16" s="381" t="s">
        <v>104</v>
      </c>
      <c r="G16" s="382" t="s">
        <v>50</v>
      </c>
      <c r="H16" s="382">
        <v>10</v>
      </c>
      <c r="I16" s="381" t="s">
        <v>233</v>
      </c>
      <c r="J16" s="383">
        <v>113</v>
      </c>
      <c r="K16" s="384"/>
      <c r="L16" s="385"/>
      <c r="M16" s="386"/>
      <c r="N16" s="384"/>
      <c r="O16" s="385"/>
      <c r="P16" s="387"/>
      <c r="Q16" s="387"/>
      <c r="R16" s="388"/>
      <c r="S16" s="388"/>
      <c r="T16" s="388"/>
      <c r="U16" s="389">
        <f t="shared" ref="U16:U26" si="50">SUM(K16:T16)*J16</f>
        <v>0</v>
      </c>
      <c r="V16" s="390" t="str">
        <f t="shared" si="5"/>
        <v>No</v>
      </c>
      <c r="W16" s="391" t="str">
        <f t="shared" si="6"/>
        <v>No</v>
      </c>
      <c r="Y16" s="74">
        <v>1</v>
      </c>
      <c r="Z16" s="75">
        <f t="shared" ref="Z16:Z26" si="51">Y16*SUM(K16:T16)</f>
        <v>0</v>
      </c>
      <c r="AA16" s="505"/>
      <c r="AB16" s="187">
        <v>1.24</v>
      </c>
      <c r="AC16" s="112">
        <f t="shared" ref="AC16:AC26" si="52">SUM(K16:T16)*AB16</f>
        <v>0</v>
      </c>
      <c r="AD16" s="111">
        <f t="shared" ref="AD16:AD27" si="53">K16*H16</f>
        <v>0</v>
      </c>
      <c r="AE16" s="111">
        <f t="shared" si="7"/>
        <v>0</v>
      </c>
      <c r="AF16" s="111">
        <f t="shared" si="8"/>
        <v>0</v>
      </c>
      <c r="AG16" s="111">
        <f t="shared" si="9"/>
        <v>0</v>
      </c>
      <c r="AH16" s="111">
        <f t="shared" si="10"/>
        <v>0</v>
      </c>
      <c r="AI16" s="111">
        <f t="shared" ref="AI16:AI27" si="54">P16*H16</f>
        <v>0</v>
      </c>
      <c r="AJ16" s="111">
        <f t="shared" ref="AJ16:AJ27" si="55">Q16*H16</f>
        <v>0</v>
      </c>
      <c r="AK16" s="111">
        <f t="shared" ref="AK16:AK27" si="56">R16*H16</f>
        <v>0</v>
      </c>
      <c r="AL16" s="111">
        <f t="shared" ref="AL16:AL27" si="57">S16*H16</f>
        <v>0</v>
      </c>
      <c r="AM16" s="111">
        <f t="shared" si="12"/>
        <v>0</v>
      </c>
      <c r="AN16" s="187">
        <v>1</v>
      </c>
      <c r="AO16" s="327">
        <v>26</v>
      </c>
      <c r="AP16" s="141">
        <f t="shared" si="13"/>
        <v>0</v>
      </c>
      <c r="AQ16" s="327"/>
      <c r="AR16" s="141">
        <f t="shared" si="14"/>
        <v>0</v>
      </c>
      <c r="AS16" s="327"/>
      <c r="AT16" s="141">
        <f t="shared" si="15"/>
        <v>0</v>
      </c>
      <c r="AU16" s="317">
        <v>5</v>
      </c>
      <c r="AV16" s="141">
        <f t="shared" si="16"/>
        <v>0</v>
      </c>
      <c r="AW16" s="317">
        <v>5</v>
      </c>
      <c r="AX16" s="141">
        <f t="shared" si="17"/>
        <v>0</v>
      </c>
      <c r="AY16" s="317"/>
      <c r="AZ16" s="141">
        <f t="shared" si="18"/>
        <v>0</v>
      </c>
      <c r="BA16" s="317"/>
      <c r="BB16" s="141">
        <f t="shared" si="19"/>
        <v>0</v>
      </c>
      <c r="BC16" s="317"/>
      <c r="BD16" s="141">
        <f t="shared" si="20"/>
        <v>0</v>
      </c>
      <c r="BE16" s="317"/>
      <c r="BF16" s="141">
        <f t="shared" si="21"/>
        <v>0</v>
      </c>
      <c r="BG16" s="317"/>
      <c r="BH16" s="141">
        <f t="shared" si="22"/>
        <v>0</v>
      </c>
      <c r="BI16" s="317"/>
      <c r="BJ16" s="141">
        <f t="shared" si="23"/>
        <v>0</v>
      </c>
      <c r="BK16" s="328"/>
      <c r="BL16" s="120">
        <f t="shared" si="24"/>
        <v>0</v>
      </c>
      <c r="BM16" s="120">
        <f t="shared" si="25"/>
        <v>0</v>
      </c>
      <c r="BN16" s="120">
        <f t="shared" si="26"/>
        <v>0</v>
      </c>
      <c r="BO16" s="120">
        <f t="shared" si="27"/>
        <v>0</v>
      </c>
      <c r="BP16" s="120">
        <f t="shared" si="28"/>
        <v>0</v>
      </c>
      <c r="BQ16" s="120">
        <f t="shared" si="29"/>
        <v>0</v>
      </c>
      <c r="BR16" s="120">
        <f t="shared" si="30"/>
        <v>0</v>
      </c>
      <c r="BS16" s="120">
        <f t="shared" si="31"/>
        <v>0</v>
      </c>
      <c r="BT16" s="329"/>
      <c r="BU16" s="308">
        <f t="shared" si="32"/>
        <v>0</v>
      </c>
      <c r="BV16" s="308">
        <f t="shared" si="33"/>
        <v>0</v>
      </c>
      <c r="BW16" s="329"/>
      <c r="BX16" s="120">
        <f t="shared" si="34"/>
        <v>0</v>
      </c>
      <c r="BY16" s="120">
        <f t="shared" si="35"/>
        <v>0</v>
      </c>
      <c r="BZ16" s="120">
        <f t="shared" si="36"/>
        <v>0</v>
      </c>
      <c r="CA16" s="120">
        <f t="shared" si="37"/>
        <v>0</v>
      </c>
      <c r="CB16" s="120">
        <f t="shared" si="38"/>
        <v>0</v>
      </c>
      <c r="CC16" s="120">
        <f t="shared" si="39"/>
        <v>0</v>
      </c>
      <c r="CD16" s="120">
        <f t="shared" si="40"/>
        <v>0</v>
      </c>
      <c r="CE16" s="120">
        <f t="shared" si="41"/>
        <v>0</v>
      </c>
      <c r="CF16" s="120">
        <f t="shared" si="42"/>
        <v>0</v>
      </c>
      <c r="CG16" s="120">
        <f t="shared" si="43"/>
        <v>0</v>
      </c>
      <c r="CH16" s="120">
        <f t="shared" si="44"/>
        <v>0</v>
      </c>
      <c r="CI16" s="120">
        <f t="shared" si="45"/>
        <v>0</v>
      </c>
      <c r="CJ16" s="120">
        <f t="shared" si="46"/>
        <v>0</v>
      </c>
      <c r="CK16" s="120">
        <f t="shared" si="47"/>
        <v>0</v>
      </c>
      <c r="CL16" s="120">
        <f t="shared" si="48"/>
        <v>0</v>
      </c>
      <c r="CM16" s="120">
        <f t="shared" si="49"/>
        <v>0</v>
      </c>
      <c r="CN16" s="8"/>
      <c r="CO16" s="537"/>
    </row>
    <row r="17" spans="1:93" s="5" customFormat="1" ht="57" customHeight="1">
      <c r="A17" s="8"/>
      <c r="B17" s="113"/>
      <c r="C17" s="8"/>
      <c r="D17" s="202" t="s">
        <v>197</v>
      </c>
      <c r="E17" s="203"/>
      <c r="F17" s="337" t="s">
        <v>53</v>
      </c>
      <c r="G17" s="86" t="s">
        <v>50</v>
      </c>
      <c r="H17" s="86">
        <v>10</v>
      </c>
      <c r="I17" s="337" t="s">
        <v>233</v>
      </c>
      <c r="J17" s="359">
        <v>119</v>
      </c>
      <c r="K17" s="360"/>
      <c r="L17" s="361"/>
      <c r="M17" s="362"/>
      <c r="N17" s="360"/>
      <c r="O17" s="361"/>
      <c r="P17" s="363"/>
      <c r="Q17" s="363"/>
      <c r="R17" s="364"/>
      <c r="S17" s="364"/>
      <c r="T17" s="364"/>
      <c r="U17" s="365">
        <f t="shared" si="50"/>
        <v>0</v>
      </c>
      <c r="V17" s="8" t="str">
        <f t="shared" si="5"/>
        <v>No</v>
      </c>
      <c r="W17" s="204" t="str">
        <f t="shared" si="6"/>
        <v>No</v>
      </c>
      <c r="Y17" s="74">
        <v>1</v>
      </c>
      <c r="Z17" s="75">
        <f t="shared" si="51"/>
        <v>0</v>
      </c>
      <c r="AA17" s="505"/>
      <c r="AB17" s="187">
        <v>1.45</v>
      </c>
      <c r="AC17" s="112">
        <f t="shared" si="52"/>
        <v>0</v>
      </c>
      <c r="AD17" s="111">
        <f t="shared" si="53"/>
        <v>0</v>
      </c>
      <c r="AE17" s="111">
        <f t="shared" si="7"/>
        <v>0</v>
      </c>
      <c r="AF17" s="111">
        <f t="shared" si="8"/>
        <v>0</v>
      </c>
      <c r="AG17" s="111">
        <f t="shared" si="9"/>
        <v>0</v>
      </c>
      <c r="AH17" s="111">
        <f t="shared" si="10"/>
        <v>0</v>
      </c>
      <c r="AI17" s="111">
        <f t="shared" si="54"/>
        <v>0</v>
      </c>
      <c r="AJ17" s="111">
        <f t="shared" si="55"/>
        <v>0</v>
      </c>
      <c r="AK17" s="111">
        <f t="shared" si="56"/>
        <v>0</v>
      </c>
      <c r="AL17" s="111">
        <f t="shared" si="57"/>
        <v>0</v>
      </c>
      <c r="AM17" s="111">
        <f t="shared" si="12"/>
        <v>0</v>
      </c>
      <c r="AN17" s="187">
        <v>1</v>
      </c>
      <c r="AO17" s="327">
        <v>21</v>
      </c>
      <c r="AP17" s="141">
        <f t="shared" si="13"/>
        <v>0</v>
      </c>
      <c r="AQ17" s="327"/>
      <c r="AR17" s="141">
        <f t="shared" si="14"/>
        <v>0</v>
      </c>
      <c r="AS17" s="327"/>
      <c r="AT17" s="141">
        <f t="shared" si="15"/>
        <v>0</v>
      </c>
      <c r="AU17" s="317">
        <v>5</v>
      </c>
      <c r="AV17" s="141">
        <f t="shared" si="16"/>
        <v>0</v>
      </c>
      <c r="AW17" s="317">
        <v>5</v>
      </c>
      <c r="AX17" s="141">
        <f t="shared" si="17"/>
        <v>0</v>
      </c>
      <c r="AY17" s="317"/>
      <c r="AZ17" s="141">
        <f t="shared" si="18"/>
        <v>0</v>
      </c>
      <c r="BA17" s="317"/>
      <c r="BB17" s="141">
        <f t="shared" si="19"/>
        <v>0</v>
      </c>
      <c r="BC17" s="317"/>
      <c r="BD17" s="141">
        <f t="shared" si="20"/>
        <v>0</v>
      </c>
      <c r="BE17" s="317"/>
      <c r="BF17" s="141">
        <f t="shared" si="21"/>
        <v>0</v>
      </c>
      <c r="BG17" s="317"/>
      <c r="BH17" s="141">
        <f t="shared" si="22"/>
        <v>0</v>
      </c>
      <c r="BI17" s="317"/>
      <c r="BJ17" s="141">
        <f t="shared" si="23"/>
        <v>0</v>
      </c>
      <c r="BK17" s="328"/>
      <c r="BL17" s="120">
        <f t="shared" si="24"/>
        <v>0</v>
      </c>
      <c r="BM17" s="120">
        <f t="shared" si="25"/>
        <v>0</v>
      </c>
      <c r="BN17" s="120">
        <f t="shared" si="26"/>
        <v>0</v>
      </c>
      <c r="BO17" s="120">
        <f t="shared" si="27"/>
        <v>0</v>
      </c>
      <c r="BP17" s="120">
        <f t="shared" si="28"/>
        <v>0</v>
      </c>
      <c r="BQ17" s="120">
        <f t="shared" si="29"/>
        <v>0</v>
      </c>
      <c r="BR17" s="120">
        <f t="shared" si="30"/>
        <v>0</v>
      </c>
      <c r="BS17" s="120">
        <f t="shared" si="31"/>
        <v>0</v>
      </c>
      <c r="BT17" s="329"/>
      <c r="BU17" s="308">
        <f t="shared" si="32"/>
        <v>0</v>
      </c>
      <c r="BV17" s="308">
        <f t="shared" si="33"/>
        <v>0</v>
      </c>
      <c r="BW17" s="329"/>
      <c r="BX17" s="120">
        <f t="shared" si="34"/>
        <v>0</v>
      </c>
      <c r="BY17" s="120">
        <f t="shared" si="35"/>
        <v>0</v>
      </c>
      <c r="BZ17" s="120">
        <f t="shared" si="36"/>
        <v>0</v>
      </c>
      <c r="CA17" s="120">
        <f t="shared" si="37"/>
        <v>0</v>
      </c>
      <c r="CB17" s="120">
        <f t="shared" si="38"/>
        <v>0</v>
      </c>
      <c r="CC17" s="120">
        <f t="shared" si="39"/>
        <v>0</v>
      </c>
      <c r="CD17" s="120">
        <f t="shared" si="40"/>
        <v>0</v>
      </c>
      <c r="CE17" s="120">
        <f t="shared" si="41"/>
        <v>0</v>
      </c>
      <c r="CF17" s="120">
        <f t="shared" si="42"/>
        <v>0</v>
      </c>
      <c r="CG17" s="120">
        <f t="shared" si="43"/>
        <v>0</v>
      </c>
      <c r="CH17" s="120">
        <f t="shared" si="44"/>
        <v>0</v>
      </c>
      <c r="CI17" s="120">
        <f t="shared" si="45"/>
        <v>0</v>
      </c>
      <c r="CJ17" s="120">
        <f t="shared" si="46"/>
        <v>0</v>
      </c>
      <c r="CK17" s="120">
        <f t="shared" si="47"/>
        <v>0</v>
      </c>
      <c r="CL17" s="120">
        <f t="shared" si="48"/>
        <v>0</v>
      </c>
      <c r="CM17" s="120">
        <f t="shared" si="49"/>
        <v>0</v>
      </c>
      <c r="CN17" s="8"/>
      <c r="CO17" s="537"/>
    </row>
    <row r="18" spans="1:93" s="5" customFormat="1" ht="57" customHeight="1">
      <c r="A18" s="8"/>
      <c r="B18" s="113"/>
      <c r="C18" s="8"/>
      <c r="D18" s="379" t="s">
        <v>198</v>
      </c>
      <c r="E18" s="380"/>
      <c r="F18" s="381" t="s">
        <v>53</v>
      </c>
      <c r="G18" s="382" t="s">
        <v>50</v>
      </c>
      <c r="H18" s="382">
        <v>10</v>
      </c>
      <c r="I18" s="381" t="s">
        <v>233</v>
      </c>
      <c r="J18" s="383">
        <v>126</v>
      </c>
      <c r="K18" s="384"/>
      <c r="L18" s="385"/>
      <c r="M18" s="386"/>
      <c r="N18" s="384"/>
      <c r="O18" s="385"/>
      <c r="P18" s="387"/>
      <c r="Q18" s="387"/>
      <c r="R18" s="388"/>
      <c r="S18" s="388"/>
      <c r="T18" s="388"/>
      <c r="U18" s="389">
        <f t="shared" si="50"/>
        <v>0</v>
      </c>
      <c r="V18" s="390" t="str">
        <f t="shared" si="5"/>
        <v>No</v>
      </c>
      <c r="W18" s="391" t="str">
        <f t="shared" si="6"/>
        <v>No</v>
      </c>
      <c r="Y18" s="74">
        <v>1</v>
      </c>
      <c r="Z18" s="75">
        <f t="shared" si="51"/>
        <v>0</v>
      </c>
      <c r="AA18" s="505"/>
      <c r="AB18" s="187">
        <v>1.65</v>
      </c>
      <c r="AC18" s="112">
        <f t="shared" si="52"/>
        <v>0</v>
      </c>
      <c r="AD18" s="111">
        <f t="shared" si="53"/>
        <v>0</v>
      </c>
      <c r="AE18" s="111">
        <f t="shared" si="7"/>
        <v>0</v>
      </c>
      <c r="AF18" s="111">
        <f t="shared" si="8"/>
        <v>0</v>
      </c>
      <c r="AG18" s="111">
        <f t="shared" si="9"/>
        <v>0</v>
      </c>
      <c r="AH18" s="111">
        <f t="shared" si="10"/>
        <v>0</v>
      </c>
      <c r="AI18" s="111">
        <f t="shared" si="54"/>
        <v>0</v>
      </c>
      <c r="AJ18" s="111">
        <f t="shared" si="55"/>
        <v>0</v>
      </c>
      <c r="AK18" s="111">
        <f t="shared" si="56"/>
        <v>0</v>
      </c>
      <c r="AL18" s="111">
        <f t="shared" si="57"/>
        <v>0</v>
      </c>
      <c r="AM18" s="111">
        <f t="shared" si="12"/>
        <v>0</v>
      </c>
      <c r="AN18" s="187">
        <v>1</v>
      </c>
      <c r="AO18" s="327">
        <v>23</v>
      </c>
      <c r="AP18" s="141">
        <f t="shared" si="13"/>
        <v>0</v>
      </c>
      <c r="AQ18" s="327"/>
      <c r="AR18" s="141">
        <f t="shared" si="14"/>
        <v>0</v>
      </c>
      <c r="AS18" s="327"/>
      <c r="AT18" s="141">
        <f t="shared" si="15"/>
        <v>0</v>
      </c>
      <c r="AU18" s="317">
        <v>6</v>
      </c>
      <c r="AV18" s="141">
        <f t="shared" si="16"/>
        <v>0</v>
      </c>
      <c r="AW18" s="317">
        <v>4</v>
      </c>
      <c r="AX18" s="141">
        <f t="shared" si="17"/>
        <v>0</v>
      </c>
      <c r="AY18" s="317"/>
      <c r="AZ18" s="141">
        <f t="shared" si="18"/>
        <v>0</v>
      </c>
      <c r="BA18" s="317"/>
      <c r="BB18" s="141">
        <f t="shared" si="19"/>
        <v>0</v>
      </c>
      <c r="BC18" s="317"/>
      <c r="BD18" s="141">
        <f t="shared" si="20"/>
        <v>0</v>
      </c>
      <c r="BE18" s="317"/>
      <c r="BF18" s="141">
        <f t="shared" si="21"/>
        <v>0</v>
      </c>
      <c r="BG18" s="317"/>
      <c r="BH18" s="141">
        <f t="shared" si="22"/>
        <v>0</v>
      </c>
      <c r="BI18" s="317"/>
      <c r="BJ18" s="141">
        <f t="shared" si="23"/>
        <v>0</v>
      </c>
      <c r="BK18" s="328"/>
      <c r="BL18" s="120">
        <f t="shared" si="24"/>
        <v>0</v>
      </c>
      <c r="BM18" s="120">
        <f t="shared" si="25"/>
        <v>0</v>
      </c>
      <c r="BN18" s="120">
        <f t="shared" si="26"/>
        <v>0</v>
      </c>
      <c r="BO18" s="120">
        <f t="shared" si="27"/>
        <v>0</v>
      </c>
      <c r="BP18" s="120">
        <f t="shared" si="28"/>
        <v>0</v>
      </c>
      <c r="BQ18" s="120">
        <f t="shared" si="29"/>
        <v>0</v>
      </c>
      <c r="BR18" s="120">
        <f t="shared" si="30"/>
        <v>0</v>
      </c>
      <c r="BS18" s="120">
        <f t="shared" si="31"/>
        <v>0</v>
      </c>
      <c r="BT18" s="329"/>
      <c r="BU18" s="308">
        <f t="shared" si="32"/>
        <v>0</v>
      </c>
      <c r="BV18" s="308">
        <f t="shared" si="33"/>
        <v>0</v>
      </c>
      <c r="BW18" s="329"/>
      <c r="BX18" s="120">
        <f t="shared" si="34"/>
        <v>0</v>
      </c>
      <c r="BY18" s="120">
        <f t="shared" si="35"/>
        <v>0</v>
      </c>
      <c r="BZ18" s="120">
        <f t="shared" si="36"/>
        <v>0</v>
      </c>
      <c r="CA18" s="120">
        <f t="shared" si="37"/>
        <v>0</v>
      </c>
      <c r="CB18" s="120">
        <f t="shared" si="38"/>
        <v>0</v>
      </c>
      <c r="CC18" s="120">
        <f t="shared" si="39"/>
        <v>0</v>
      </c>
      <c r="CD18" s="120">
        <f t="shared" si="40"/>
        <v>0</v>
      </c>
      <c r="CE18" s="120">
        <f t="shared" si="41"/>
        <v>0</v>
      </c>
      <c r="CF18" s="120">
        <f t="shared" si="42"/>
        <v>0</v>
      </c>
      <c r="CG18" s="120">
        <f t="shared" si="43"/>
        <v>0</v>
      </c>
      <c r="CH18" s="120">
        <f t="shared" si="44"/>
        <v>0</v>
      </c>
      <c r="CI18" s="120">
        <f t="shared" si="45"/>
        <v>0</v>
      </c>
      <c r="CJ18" s="120">
        <f t="shared" si="46"/>
        <v>0</v>
      </c>
      <c r="CK18" s="120">
        <f t="shared" si="47"/>
        <v>0</v>
      </c>
      <c r="CL18" s="120">
        <f t="shared" si="48"/>
        <v>0</v>
      </c>
      <c r="CM18" s="120">
        <f t="shared" si="49"/>
        <v>0</v>
      </c>
      <c r="CN18" s="8"/>
      <c r="CO18" s="196"/>
    </row>
    <row r="19" spans="1:93" s="7" customFormat="1" ht="57" customHeight="1">
      <c r="A19" s="50"/>
      <c r="B19" s="113"/>
      <c r="C19" s="8"/>
      <c r="D19" s="202" t="s">
        <v>199</v>
      </c>
      <c r="E19" s="203"/>
      <c r="F19" s="337" t="s">
        <v>53</v>
      </c>
      <c r="G19" s="86" t="s">
        <v>21</v>
      </c>
      <c r="H19" s="86">
        <v>6</v>
      </c>
      <c r="I19" s="337" t="s">
        <v>233</v>
      </c>
      <c r="J19" s="359">
        <v>169</v>
      </c>
      <c r="K19" s="360"/>
      <c r="L19" s="361"/>
      <c r="M19" s="362"/>
      <c r="N19" s="360"/>
      <c r="O19" s="361"/>
      <c r="P19" s="363"/>
      <c r="Q19" s="363"/>
      <c r="R19" s="364"/>
      <c r="S19" s="364"/>
      <c r="T19" s="364"/>
      <c r="U19" s="365">
        <f t="shared" si="50"/>
        <v>0</v>
      </c>
      <c r="V19" s="8" t="str">
        <f t="shared" si="5"/>
        <v>No</v>
      </c>
      <c r="W19" s="204" t="str">
        <f t="shared" si="6"/>
        <v>No</v>
      </c>
      <c r="X19" s="5"/>
      <c r="Y19" s="74">
        <v>1</v>
      </c>
      <c r="Z19" s="75">
        <f t="shared" si="51"/>
        <v>0</v>
      </c>
      <c r="AA19" s="505"/>
      <c r="AB19" s="187">
        <v>3.05</v>
      </c>
      <c r="AC19" s="112">
        <f t="shared" si="52"/>
        <v>0</v>
      </c>
      <c r="AD19" s="111">
        <f t="shared" si="53"/>
        <v>0</v>
      </c>
      <c r="AE19" s="111">
        <f t="shared" si="7"/>
        <v>0</v>
      </c>
      <c r="AF19" s="111">
        <f t="shared" si="8"/>
        <v>0</v>
      </c>
      <c r="AG19" s="111">
        <f t="shared" si="9"/>
        <v>0</v>
      </c>
      <c r="AH19" s="111">
        <f t="shared" si="10"/>
        <v>0</v>
      </c>
      <c r="AI19" s="111">
        <f t="shared" si="54"/>
        <v>0</v>
      </c>
      <c r="AJ19" s="111">
        <f t="shared" si="55"/>
        <v>0</v>
      </c>
      <c r="AK19" s="111">
        <f t="shared" si="56"/>
        <v>0</v>
      </c>
      <c r="AL19" s="111">
        <f t="shared" si="57"/>
        <v>0</v>
      </c>
      <c r="AM19" s="111">
        <f t="shared" si="12"/>
        <v>0</v>
      </c>
      <c r="AN19" s="187">
        <v>1</v>
      </c>
      <c r="AO19" s="327">
        <v>24</v>
      </c>
      <c r="AP19" s="141">
        <f t="shared" si="13"/>
        <v>0</v>
      </c>
      <c r="AQ19" s="327"/>
      <c r="AR19" s="141">
        <f t="shared" si="14"/>
        <v>0</v>
      </c>
      <c r="AS19" s="327"/>
      <c r="AT19" s="141">
        <f t="shared" si="15"/>
        <v>0</v>
      </c>
      <c r="AU19" s="317">
        <v>5</v>
      </c>
      <c r="AV19" s="141">
        <f t="shared" si="16"/>
        <v>0</v>
      </c>
      <c r="AW19" s="317">
        <v>3</v>
      </c>
      <c r="AX19" s="141">
        <f t="shared" si="17"/>
        <v>0</v>
      </c>
      <c r="AY19" s="317"/>
      <c r="AZ19" s="141">
        <f t="shared" si="18"/>
        <v>0</v>
      </c>
      <c r="BA19" s="317"/>
      <c r="BB19" s="141">
        <f t="shared" si="19"/>
        <v>0</v>
      </c>
      <c r="BC19" s="317"/>
      <c r="BD19" s="141">
        <f t="shared" si="20"/>
        <v>0</v>
      </c>
      <c r="BE19" s="317"/>
      <c r="BF19" s="141">
        <f t="shared" si="21"/>
        <v>0</v>
      </c>
      <c r="BG19" s="317"/>
      <c r="BH19" s="141">
        <f t="shared" si="22"/>
        <v>0</v>
      </c>
      <c r="BI19" s="317"/>
      <c r="BJ19" s="141">
        <f t="shared" si="23"/>
        <v>0</v>
      </c>
      <c r="BK19" s="328"/>
      <c r="BL19" s="120">
        <f t="shared" si="24"/>
        <v>0</v>
      </c>
      <c r="BM19" s="120">
        <f t="shared" si="25"/>
        <v>0</v>
      </c>
      <c r="BN19" s="120">
        <f t="shared" si="26"/>
        <v>0</v>
      </c>
      <c r="BO19" s="120">
        <f t="shared" si="27"/>
        <v>0</v>
      </c>
      <c r="BP19" s="120">
        <f t="shared" si="28"/>
        <v>0</v>
      </c>
      <c r="BQ19" s="120">
        <f t="shared" si="29"/>
        <v>0</v>
      </c>
      <c r="BR19" s="120">
        <f t="shared" si="30"/>
        <v>0</v>
      </c>
      <c r="BS19" s="120">
        <f t="shared" si="31"/>
        <v>0</v>
      </c>
      <c r="BT19" s="329"/>
      <c r="BU19" s="308">
        <f t="shared" si="32"/>
        <v>0</v>
      </c>
      <c r="BV19" s="308">
        <f t="shared" si="33"/>
        <v>0</v>
      </c>
      <c r="BW19" s="329"/>
      <c r="BX19" s="120">
        <f t="shared" si="34"/>
        <v>0</v>
      </c>
      <c r="BY19" s="120">
        <f t="shared" si="35"/>
        <v>0</v>
      </c>
      <c r="BZ19" s="120">
        <f t="shared" si="36"/>
        <v>0</v>
      </c>
      <c r="CA19" s="120">
        <f t="shared" si="37"/>
        <v>0</v>
      </c>
      <c r="CB19" s="120">
        <f t="shared" si="38"/>
        <v>0</v>
      </c>
      <c r="CC19" s="120">
        <f t="shared" si="39"/>
        <v>0</v>
      </c>
      <c r="CD19" s="120">
        <f t="shared" si="40"/>
        <v>0</v>
      </c>
      <c r="CE19" s="120">
        <f t="shared" si="41"/>
        <v>0</v>
      </c>
      <c r="CF19" s="120">
        <f t="shared" si="42"/>
        <v>0</v>
      </c>
      <c r="CG19" s="120">
        <f t="shared" si="43"/>
        <v>0</v>
      </c>
      <c r="CH19" s="120">
        <f t="shared" si="44"/>
        <v>0</v>
      </c>
      <c r="CI19" s="120">
        <f t="shared" si="45"/>
        <v>0</v>
      </c>
      <c r="CJ19" s="120">
        <f t="shared" si="46"/>
        <v>0</v>
      </c>
      <c r="CK19" s="120">
        <f t="shared" si="47"/>
        <v>0</v>
      </c>
      <c r="CL19" s="120">
        <f t="shared" si="48"/>
        <v>0</v>
      </c>
      <c r="CM19" s="120">
        <f t="shared" si="49"/>
        <v>0</v>
      </c>
      <c r="CN19" s="8"/>
      <c r="CO19" s="196"/>
    </row>
    <row r="20" spans="1:93" s="7" customFormat="1" ht="57" customHeight="1">
      <c r="A20" s="50"/>
      <c r="B20" s="113"/>
      <c r="C20" s="8"/>
      <c r="D20" s="379" t="s">
        <v>200</v>
      </c>
      <c r="E20" s="380"/>
      <c r="F20" s="381" t="s">
        <v>53</v>
      </c>
      <c r="G20" s="382" t="s">
        <v>21</v>
      </c>
      <c r="H20" s="382">
        <v>8</v>
      </c>
      <c r="I20" s="381" t="s">
        <v>233</v>
      </c>
      <c r="J20" s="383">
        <v>181</v>
      </c>
      <c r="K20" s="384"/>
      <c r="L20" s="385"/>
      <c r="M20" s="386"/>
      <c r="N20" s="384"/>
      <c r="O20" s="385"/>
      <c r="P20" s="387"/>
      <c r="Q20" s="387"/>
      <c r="R20" s="388"/>
      <c r="S20" s="388"/>
      <c r="T20" s="388"/>
      <c r="U20" s="389">
        <f t="shared" si="50"/>
        <v>0</v>
      </c>
      <c r="V20" s="390" t="str">
        <f t="shared" si="5"/>
        <v>No</v>
      </c>
      <c r="W20" s="391" t="str">
        <f t="shared" si="6"/>
        <v>No</v>
      </c>
      <c r="X20" s="5"/>
      <c r="Y20" s="74">
        <v>1</v>
      </c>
      <c r="Z20" s="75">
        <f t="shared" si="51"/>
        <v>0</v>
      </c>
      <c r="AA20" s="505"/>
      <c r="AB20" s="187">
        <v>3.53</v>
      </c>
      <c r="AC20" s="112">
        <f t="shared" si="52"/>
        <v>0</v>
      </c>
      <c r="AD20" s="111">
        <f t="shared" si="53"/>
        <v>0</v>
      </c>
      <c r="AE20" s="111">
        <f t="shared" si="7"/>
        <v>0</v>
      </c>
      <c r="AF20" s="111">
        <f t="shared" si="8"/>
        <v>0</v>
      </c>
      <c r="AG20" s="111">
        <f t="shared" si="9"/>
        <v>0</v>
      </c>
      <c r="AH20" s="111">
        <f t="shared" si="10"/>
        <v>0</v>
      </c>
      <c r="AI20" s="111">
        <f t="shared" si="54"/>
        <v>0</v>
      </c>
      <c r="AJ20" s="111">
        <f t="shared" si="55"/>
        <v>0</v>
      </c>
      <c r="AK20" s="111">
        <f t="shared" si="56"/>
        <v>0</v>
      </c>
      <c r="AL20" s="111">
        <f t="shared" si="57"/>
        <v>0</v>
      </c>
      <c r="AM20" s="111">
        <f t="shared" si="12"/>
        <v>0</v>
      </c>
      <c r="AN20" s="187">
        <v>1</v>
      </c>
      <c r="AO20" s="327">
        <v>24</v>
      </c>
      <c r="AP20" s="141">
        <f t="shared" si="13"/>
        <v>0</v>
      </c>
      <c r="AQ20" s="327"/>
      <c r="AR20" s="141">
        <f t="shared" si="14"/>
        <v>0</v>
      </c>
      <c r="AS20" s="327"/>
      <c r="AT20" s="141">
        <f t="shared" si="15"/>
        <v>0</v>
      </c>
      <c r="AU20" s="317">
        <v>4</v>
      </c>
      <c r="AV20" s="141">
        <f t="shared" si="16"/>
        <v>0</v>
      </c>
      <c r="AW20" s="317">
        <v>3</v>
      </c>
      <c r="AX20" s="141">
        <f t="shared" si="17"/>
        <v>0</v>
      </c>
      <c r="AY20" s="317">
        <v>1</v>
      </c>
      <c r="AZ20" s="141">
        <f t="shared" si="18"/>
        <v>0</v>
      </c>
      <c r="BA20" s="317"/>
      <c r="BB20" s="141">
        <f t="shared" si="19"/>
        <v>0</v>
      </c>
      <c r="BC20" s="317"/>
      <c r="BD20" s="141">
        <f t="shared" si="20"/>
        <v>0</v>
      </c>
      <c r="BE20" s="317"/>
      <c r="BF20" s="141">
        <f t="shared" si="21"/>
        <v>0</v>
      </c>
      <c r="BG20" s="317"/>
      <c r="BH20" s="141">
        <f t="shared" si="22"/>
        <v>0</v>
      </c>
      <c r="BI20" s="317"/>
      <c r="BJ20" s="141">
        <f t="shared" si="23"/>
        <v>0</v>
      </c>
      <c r="BK20" s="328"/>
      <c r="BL20" s="120">
        <f t="shared" si="24"/>
        <v>0</v>
      </c>
      <c r="BM20" s="120">
        <f t="shared" si="25"/>
        <v>0</v>
      </c>
      <c r="BN20" s="120">
        <f t="shared" si="26"/>
        <v>0</v>
      </c>
      <c r="BO20" s="120">
        <f t="shared" si="27"/>
        <v>0</v>
      </c>
      <c r="BP20" s="120">
        <f t="shared" si="28"/>
        <v>0</v>
      </c>
      <c r="BQ20" s="120">
        <f t="shared" si="29"/>
        <v>0</v>
      </c>
      <c r="BR20" s="120">
        <f t="shared" si="30"/>
        <v>0</v>
      </c>
      <c r="BS20" s="120">
        <f t="shared" si="31"/>
        <v>0</v>
      </c>
      <c r="BT20" s="329"/>
      <c r="BU20" s="308">
        <f t="shared" si="32"/>
        <v>0</v>
      </c>
      <c r="BV20" s="308">
        <f t="shared" si="33"/>
        <v>0</v>
      </c>
      <c r="BW20" s="329"/>
      <c r="BX20" s="120">
        <f t="shared" si="34"/>
        <v>0</v>
      </c>
      <c r="BY20" s="120">
        <f t="shared" si="35"/>
        <v>0</v>
      </c>
      <c r="BZ20" s="120">
        <f t="shared" si="36"/>
        <v>0</v>
      </c>
      <c r="CA20" s="120">
        <f t="shared" si="37"/>
        <v>0</v>
      </c>
      <c r="CB20" s="120">
        <f t="shared" si="38"/>
        <v>0</v>
      </c>
      <c r="CC20" s="120">
        <f t="shared" si="39"/>
        <v>0</v>
      </c>
      <c r="CD20" s="120">
        <f t="shared" si="40"/>
        <v>0</v>
      </c>
      <c r="CE20" s="120">
        <f t="shared" si="41"/>
        <v>0</v>
      </c>
      <c r="CF20" s="120">
        <f t="shared" si="42"/>
        <v>0</v>
      </c>
      <c r="CG20" s="120">
        <f t="shared" si="43"/>
        <v>0</v>
      </c>
      <c r="CH20" s="120">
        <f t="shared" si="44"/>
        <v>0</v>
      </c>
      <c r="CI20" s="120">
        <f t="shared" si="45"/>
        <v>0</v>
      </c>
      <c r="CJ20" s="120">
        <f t="shared" si="46"/>
        <v>0</v>
      </c>
      <c r="CK20" s="120">
        <f t="shared" si="47"/>
        <v>0</v>
      </c>
      <c r="CL20" s="120">
        <f t="shared" si="48"/>
        <v>0</v>
      </c>
      <c r="CM20" s="120">
        <f t="shared" si="49"/>
        <v>0</v>
      </c>
      <c r="CN20" s="8"/>
      <c r="CO20" s="196"/>
    </row>
    <row r="21" spans="1:93" s="5" customFormat="1" ht="57" customHeight="1">
      <c r="A21" s="8"/>
      <c r="B21" s="113"/>
      <c r="C21" s="8"/>
      <c r="D21" s="91" t="s">
        <v>201</v>
      </c>
      <c r="E21" s="188"/>
      <c r="F21" s="96" t="s">
        <v>53</v>
      </c>
      <c r="G21" s="51" t="s">
        <v>21</v>
      </c>
      <c r="H21" s="51">
        <v>8</v>
      </c>
      <c r="I21" s="96" t="s">
        <v>233</v>
      </c>
      <c r="J21" s="152">
        <v>243</v>
      </c>
      <c r="K21" s="270"/>
      <c r="L21" s="276"/>
      <c r="M21" s="279"/>
      <c r="N21" s="270"/>
      <c r="O21" s="276"/>
      <c r="P21" s="285"/>
      <c r="Q21" s="285"/>
      <c r="R21" s="271"/>
      <c r="S21" s="271"/>
      <c r="T21" s="271"/>
      <c r="U21" s="258">
        <f t="shared" si="50"/>
        <v>0</v>
      </c>
      <c r="V21" s="50" t="str">
        <f t="shared" si="5"/>
        <v>No</v>
      </c>
      <c r="W21" s="189" t="str">
        <f t="shared" si="6"/>
        <v>No</v>
      </c>
      <c r="Y21" s="74">
        <v>1</v>
      </c>
      <c r="Z21" s="75">
        <f t="shared" si="51"/>
        <v>0</v>
      </c>
      <c r="AA21" s="505"/>
      <c r="AB21" s="187">
        <v>6.62</v>
      </c>
      <c r="AC21" s="112">
        <f t="shared" si="52"/>
        <v>0</v>
      </c>
      <c r="AD21" s="111">
        <f t="shared" si="53"/>
        <v>0</v>
      </c>
      <c r="AE21" s="111">
        <f t="shared" si="7"/>
        <v>0</v>
      </c>
      <c r="AF21" s="111">
        <f t="shared" si="8"/>
        <v>0</v>
      </c>
      <c r="AG21" s="111">
        <f t="shared" si="9"/>
        <v>0</v>
      </c>
      <c r="AH21" s="111">
        <f t="shared" si="10"/>
        <v>0</v>
      </c>
      <c r="AI21" s="111">
        <f t="shared" si="54"/>
        <v>0</v>
      </c>
      <c r="AJ21" s="111">
        <f t="shared" si="55"/>
        <v>0</v>
      </c>
      <c r="AK21" s="111">
        <f t="shared" si="56"/>
        <v>0</v>
      </c>
      <c r="AL21" s="111">
        <f t="shared" si="57"/>
        <v>0</v>
      </c>
      <c r="AM21" s="111">
        <f t="shared" si="12"/>
        <v>0</v>
      </c>
      <c r="AN21" s="187">
        <v>1</v>
      </c>
      <c r="AO21" s="327">
        <v>16</v>
      </c>
      <c r="AP21" s="141">
        <f t="shared" si="13"/>
        <v>0</v>
      </c>
      <c r="AQ21" s="327"/>
      <c r="AR21" s="141">
        <f t="shared" si="14"/>
        <v>0</v>
      </c>
      <c r="AS21" s="327"/>
      <c r="AT21" s="141">
        <f t="shared" si="15"/>
        <v>0</v>
      </c>
      <c r="AU21" s="317"/>
      <c r="AV21" s="141">
        <f t="shared" si="16"/>
        <v>0</v>
      </c>
      <c r="AW21" s="317"/>
      <c r="AX21" s="141">
        <f t="shared" si="17"/>
        <v>0</v>
      </c>
      <c r="AY21" s="317">
        <v>4</v>
      </c>
      <c r="AZ21" s="141">
        <f t="shared" si="18"/>
        <v>0</v>
      </c>
      <c r="BA21" s="317">
        <v>1</v>
      </c>
      <c r="BB21" s="141">
        <f t="shared" si="19"/>
        <v>0</v>
      </c>
      <c r="BC21" s="317"/>
      <c r="BD21" s="141">
        <f t="shared" si="20"/>
        <v>0</v>
      </c>
      <c r="BE21" s="317"/>
      <c r="BF21" s="141">
        <f t="shared" si="21"/>
        <v>0</v>
      </c>
      <c r="BG21" s="317"/>
      <c r="BH21" s="141">
        <f t="shared" si="22"/>
        <v>0</v>
      </c>
      <c r="BI21" s="317"/>
      <c r="BJ21" s="141">
        <f t="shared" si="23"/>
        <v>0</v>
      </c>
      <c r="BK21" s="328"/>
      <c r="BL21" s="120">
        <f t="shared" si="24"/>
        <v>0</v>
      </c>
      <c r="BM21" s="120">
        <f t="shared" si="25"/>
        <v>0</v>
      </c>
      <c r="BN21" s="120">
        <f t="shared" si="26"/>
        <v>0</v>
      </c>
      <c r="BO21" s="120">
        <f t="shared" si="27"/>
        <v>0</v>
      </c>
      <c r="BP21" s="120">
        <f t="shared" si="28"/>
        <v>0</v>
      </c>
      <c r="BQ21" s="120">
        <f t="shared" si="29"/>
        <v>0</v>
      </c>
      <c r="BR21" s="120">
        <f t="shared" si="30"/>
        <v>0</v>
      </c>
      <c r="BS21" s="120">
        <f t="shared" si="31"/>
        <v>0</v>
      </c>
      <c r="BT21" s="329"/>
      <c r="BU21" s="308">
        <f t="shared" si="32"/>
        <v>0</v>
      </c>
      <c r="BV21" s="308">
        <f t="shared" si="33"/>
        <v>0</v>
      </c>
      <c r="BW21" s="329"/>
      <c r="BX21" s="120">
        <f t="shared" si="34"/>
        <v>0</v>
      </c>
      <c r="BY21" s="120">
        <f t="shared" si="35"/>
        <v>0</v>
      </c>
      <c r="BZ21" s="120">
        <f t="shared" si="36"/>
        <v>0</v>
      </c>
      <c r="CA21" s="120">
        <f t="shared" si="37"/>
        <v>0</v>
      </c>
      <c r="CB21" s="120">
        <f t="shared" si="38"/>
        <v>0</v>
      </c>
      <c r="CC21" s="120">
        <f t="shared" si="39"/>
        <v>0</v>
      </c>
      <c r="CD21" s="120">
        <f t="shared" si="40"/>
        <v>0</v>
      </c>
      <c r="CE21" s="120">
        <f t="shared" si="41"/>
        <v>0</v>
      </c>
      <c r="CF21" s="120">
        <f t="shared" si="42"/>
        <v>0</v>
      </c>
      <c r="CG21" s="120">
        <f t="shared" si="43"/>
        <v>0</v>
      </c>
      <c r="CH21" s="120">
        <f t="shared" si="44"/>
        <v>0</v>
      </c>
      <c r="CI21" s="120">
        <f t="shared" si="45"/>
        <v>0</v>
      </c>
      <c r="CJ21" s="120">
        <f t="shared" si="46"/>
        <v>0</v>
      </c>
      <c r="CK21" s="120">
        <f t="shared" si="47"/>
        <v>0</v>
      </c>
      <c r="CL21" s="120">
        <f t="shared" si="48"/>
        <v>0</v>
      </c>
      <c r="CM21" s="120">
        <f t="shared" si="49"/>
        <v>0</v>
      </c>
      <c r="CN21" s="8"/>
    </row>
    <row r="22" spans="1:93" s="7" customFormat="1" ht="57" customHeight="1">
      <c r="A22" s="50"/>
      <c r="B22" s="113"/>
      <c r="C22" s="8"/>
      <c r="D22" s="379" t="s">
        <v>202</v>
      </c>
      <c r="E22" s="380"/>
      <c r="F22" s="381" t="s">
        <v>53</v>
      </c>
      <c r="G22" s="382" t="s">
        <v>21</v>
      </c>
      <c r="H22" s="382">
        <v>5</v>
      </c>
      <c r="I22" s="381" t="s">
        <v>233</v>
      </c>
      <c r="J22" s="383">
        <v>190</v>
      </c>
      <c r="K22" s="384"/>
      <c r="L22" s="385"/>
      <c r="M22" s="386"/>
      <c r="N22" s="384"/>
      <c r="O22" s="385"/>
      <c r="P22" s="387"/>
      <c r="Q22" s="387"/>
      <c r="R22" s="388"/>
      <c r="S22" s="388"/>
      <c r="T22" s="388"/>
      <c r="U22" s="389">
        <f t="shared" si="50"/>
        <v>0</v>
      </c>
      <c r="V22" s="390" t="str">
        <f t="shared" si="5"/>
        <v>No</v>
      </c>
      <c r="W22" s="391" t="str">
        <f t="shared" si="6"/>
        <v>No</v>
      </c>
      <c r="X22" s="5"/>
      <c r="Y22" s="74">
        <v>1</v>
      </c>
      <c r="Z22" s="75">
        <f t="shared" si="51"/>
        <v>0</v>
      </c>
      <c r="AA22" s="505"/>
      <c r="AB22" s="187">
        <v>4</v>
      </c>
      <c r="AC22" s="112">
        <f t="shared" si="52"/>
        <v>0</v>
      </c>
      <c r="AD22" s="111">
        <f t="shared" si="53"/>
        <v>0</v>
      </c>
      <c r="AE22" s="111">
        <f t="shared" si="7"/>
        <v>0</v>
      </c>
      <c r="AF22" s="111">
        <f t="shared" si="8"/>
        <v>0</v>
      </c>
      <c r="AG22" s="111">
        <f t="shared" si="9"/>
        <v>0</v>
      </c>
      <c r="AH22" s="111">
        <f t="shared" si="10"/>
        <v>0</v>
      </c>
      <c r="AI22" s="111">
        <f t="shared" si="54"/>
        <v>0</v>
      </c>
      <c r="AJ22" s="111">
        <f t="shared" si="55"/>
        <v>0</v>
      </c>
      <c r="AK22" s="111">
        <f t="shared" si="56"/>
        <v>0</v>
      </c>
      <c r="AL22" s="111">
        <f t="shared" si="57"/>
        <v>0</v>
      </c>
      <c r="AM22" s="111">
        <f t="shared" si="12"/>
        <v>0</v>
      </c>
      <c r="AN22" s="187">
        <v>1</v>
      </c>
      <c r="AO22" s="327">
        <v>15</v>
      </c>
      <c r="AP22" s="141">
        <f t="shared" si="13"/>
        <v>0</v>
      </c>
      <c r="AQ22" s="327"/>
      <c r="AR22" s="141">
        <f t="shared" si="14"/>
        <v>0</v>
      </c>
      <c r="AS22" s="327"/>
      <c r="AT22" s="141">
        <f t="shared" si="15"/>
        <v>0</v>
      </c>
      <c r="AU22" s="317"/>
      <c r="AV22" s="141">
        <f t="shared" si="16"/>
        <v>0</v>
      </c>
      <c r="AW22" s="317"/>
      <c r="AX22" s="141">
        <f t="shared" si="17"/>
        <v>0</v>
      </c>
      <c r="AY22" s="317">
        <v>1</v>
      </c>
      <c r="AZ22" s="141">
        <f t="shared" si="18"/>
        <v>0</v>
      </c>
      <c r="BA22" s="317">
        <v>4</v>
      </c>
      <c r="BB22" s="141">
        <f t="shared" si="19"/>
        <v>0</v>
      </c>
      <c r="BC22" s="317"/>
      <c r="BD22" s="141">
        <f t="shared" si="20"/>
        <v>0</v>
      </c>
      <c r="BE22" s="317"/>
      <c r="BF22" s="141">
        <f t="shared" si="21"/>
        <v>0</v>
      </c>
      <c r="BG22" s="317"/>
      <c r="BH22" s="141">
        <f t="shared" si="22"/>
        <v>0</v>
      </c>
      <c r="BI22" s="317"/>
      <c r="BJ22" s="141">
        <f t="shared" si="23"/>
        <v>0</v>
      </c>
      <c r="BK22" s="328"/>
      <c r="BL22" s="120">
        <f t="shared" si="24"/>
        <v>0</v>
      </c>
      <c r="BM22" s="120">
        <f t="shared" si="25"/>
        <v>0</v>
      </c>
      <c r="BN22" s="120">
        <f t="shared" si="26"/>
        <v>0</v>
      </c>
      <c r="BO22" s="120">
        <f t="shared" si="27"/>
        <v>0</v>
      </c>
      <c r="BP22" s="120">
        <f t="shared" si="28"/>
        <v>0</v>
      </c>
      <c r="BQ22" s="120">
        <f t="shared" si="29"/>
        <v>0</v>
      </c>
      <c r="BR22" s="120">
        <f t="shared" si="30"/>
        <v>0</v>
      </c>
      <c r="BS22" s="120">
        <f t="shared" si="31"/>
        <v>0</v>
      </c>
      <c r="BT22" s="329"/>
      <c r="BU22" s="308">
        <f t="shared" si="32"/>
        <v>0</v>
      </c>
      <c r="BV22" s="308">
        <f t="shared" si="33"/>
        <v>0</v>
      </c>
      <c r="BW22" s="329"/>
      <c r="BX22" s="120">
        <f t="shared" si="34"/>
        <v>0</v>
      </c>
      <c r="BY22" s="120">
        <f t="shared" si="35"/>
        <v>0</v>
      </c>
      <c r="BZ22" s="120">
        <f t="shared" si="36"/>
        <v>0</v>
      </c>
      <c r="CA22" s="120">
        <f t="shared" si="37"/>
        <v>0</v>
      </c>
      <c r="CB22" s="120">
        <f t="shared" si="38"/>
        <v>0</v>
      </c>
      <c r="CC22" s="120">
        <f t="shared" si="39"/>
        <v>0</v>
      </c>
      <c r="CD22" s="120">
        <f t="shared" si="40"/>
        <v>0</v>
      </c>
      <c r="CE22" s="120">
        <f t="shared" si="41"/>
        <v>0</v>
      </c>
      <c r="CF22" s="120">
        <f t="shared" si="42"/>
        <v>0</v>
      </c>
      <c r="CG22" s="120">
        <f t="shared" si="43"/>
        <v>0</v>
      </c>
      <c r="CH22" s="120">
        <f t="shared" si="44"/>
        <v>0</v>
      </c>
      <c r="CI22" s="120">
        <f t="shared" si="45"/>
        <v>0</v>
      </c>
      <c r="CJ22" s="120">
        <f t="shared" si="46"/>
        <v>0</v>
      </c>
      <c r="CK22" s="120">
        <f t="shared" si="47"/>
        <v>0</v>
      </c>
      <c r="CL22" s="120">
        <f t="shared" si="48"/>
        <v>0</v>
      </c>
      <c r="CM22" s="120">
        <f t="shared" si="49"/>
        <v>0</v>
      </c>
      <c r="CN22" s="8"/>
    </row>
    <row r="23" spans="1:93" s="5" customFormat="1" ht="57" customHeight="1">
      <c r="A23" s="8"/>
      <c r="B23" s="113"/>
      <c r="C23" s="8"/>
      <c r="D23" s="91" t="s">
        <v>203</v>
      </c>
      <c r="E23" s="188"/>
      <c r="F23" s="96" t="s">
        <v>53</v>
      </c>
      <c r="G23" s="51" t="s">
        <v>21</v>
      </c>
      <c r="H23" s="51">
        <v>5</v>
      </c>
      <c r="I23" s="96" t="s">
        <v>233</v>
      </c>
      <c r="J23" s="152">
        <v>218</v>
      </c>
      <c r="K23" s="270"/>
      <c r="L23" s="276"/>
      <c r="M23" s="279"/>
      <c r="N23" s="270"/>
      <c r="O23" s="276"/>
      <c r="P23" s="285"/>
      <c r="Q23" s="285"/>
      <c r="R23" s="271"/>
      <c r="S23" s="271"/>
      <c r="T23" s="271"/>
      <c r="U23" s="258">
        <f t="shared" si="50"/>
        <v>0</v>
      </c>
      <c r="V23" s="50" t="str">
        <f t="shared" si="5"/>
        <v>No</v>
      </c>
      <c r="W23" s="189" t="str">
        <f t="shared" si="6"/>
        <v>No</v>
      </c>
      <c r="Y23" s="74">
        <v>1</v>
      </c>
      <c r="Z23" s="75">
        <f t="shared" si="51"/>
        <v>0</v>
      </c>
      <c r="AA23" s="505"/>
      <c r="AB23" s="187">
        <v>5.38</v>
      </c>
      <c r="AC23" s="112">
        <f t="shared" si="52"/>
        <v>0</v>
      </c>
      <c r="AD23" s="111">
        <f t="shared" si="53"/>
        <v>0</v>
      </c>
      <c r="AE23" s="111">
        <f t="shared" si="7"/>
        <v>0</v>
      </c>
      <c r="AF23" s="111">
        <f t="shared" si="8"/>
        <v>0</v>
      </c>
      <c r="AG23" s="111">
        <f t="shared" si="9"/>
        <v>0</v>
      </c>
      <c r="AH23" s="111">
        <f t="shared" si="10"/>
        <v>0</v>
      </c>
      <c r="AI23" s="111">
        <f t="shared" si="54"/>
        <v>0</v>
      </c>
      <c r="AJ23" s="111">
        <f t="shared" si="55"/>
        <v>0</v>
      </c>
      <c r="AK23" s="111">
        <f t="shared" si="56"/>
        <v>0</v>
      </c>
      <c r="AL23" s="111">
        <f t="shared" si="57"/>
        <v>0</v>
      </c>
      <c r="AM23" s="111">
        <f t="shared" si="12"/>
        <v>0</v>
      </c>
      <c r="AN23" s="187">
        <v>1</v>
      </c>
      <c r="AO23" s="327">
        <v>10</v>
      </c>
      <c r="AP23" s="141">
        <f t="shared" si="13"/>
        <v>0</v>
      </c>
      <c r="AQ23" s="327"/>
      <c r="AR23" s="141">
        <f t="shared" si="14"/>
        <v>0</v>
      </c>
      <c r="AS23" s="327"/>
      <c r="AT23" s="141">
        <f t="shared" si="15"/>
        <v>0</v>
      </c>
      <c r="AU23" s="317"/>
      <c r="AV23" s="141">
        <f t="shared" si="16"/>
        <v>0</v>
      </c>
      <c r="AW23" s="317"/>
      <c r="AX23" s="141">
        <f t="shared" si="17"/>
        <v>0</v>
      </c>
      <c r="AY23" s="317">
        <v>5</v>
      </c>
      <c r="AZ23" s="141">
        <f t="shared" si="18"/>
        <v>0</v>
      </c>
      <c r="BA23" s="317"/>
      <c r="BB23" s="141">
        <f t="shared" si="19"/>
        <v>0</v>
      </c>
      <c r="BC23" s="317"/>
      <c r="BD23" s="141">
        <f t="shared" si="20"/>
        <v>0</v>
      </c>
      <c r="BE23" s="317"/>
      <c r="BF23" s="141">
        <f t="shared" si="21"/>
        <v>0</v>
      </c>
      <c r="BG23" s="317"/>
      <c r="BH23" s="141">
        <f t="shared" si="22"/>
        <v>0</v>
      </c>
      <c r="BI23" s="317"/>
      <c r="BJ23" s="141">
        <f t="shared" si="23"/>
        <v>0</v>
      </c>
      <c r="BK23" s="328"/>
      <c r="BL23" s="120">
        <f t="shared" si="24"/>
        <v>0</v>
      </c>
      <c r="BM23" s="120">
        <f t="shared" si="25"/>
        <v>0</v>
      </c>
      <c r="BN23" s="120">
        <f t="shared" si="26"/>
        <v>0</v>
      </c>
      <c r="BO23" s="120">
        <f t="shared" si="27"/>
        <v>0</v>
      </c>
      <c r="BP23" s="120">
        <f t="shared" si="28"/>
        <v>0</v>
      </c>
      <c r="BQ23" s="120">
        <f t="shared" si="29"/>
        <v>0</v>
      </c>
      <c r="BR23" s="120">
        <f t="shared" si="30"/>
        <v>0</v>
      </c>
      <c r="BS23" s="120">
        <f t="shared" si="31"/>
        <v>0</v>
      </c>
      <c r="BT23" s="329"/>
      <c r="BU23" s="308">
        <f t="shared" si="32"/>
        <v>0</v>
      </c>
      <c r="BV23" s="308">
        <f t="shared" si="33"/>
        <v>0</v>
      </c>
      <c r="BW23" s="329"/>
      <c r="BX23" s="120">
        <f t="shared" si="34"/>
        <v>0</v>
      </c>
      <c r="BY23" s="120">
        <f t="shared" si="35"/>
        <v>0</v>
      </c>
      <c r="BZ23" s="120">
        <f t="shared" si="36"/>
        <v>0</v>
      </c>
      <c r="CA23" s="120">
        <f t="shared" si="37"/>
        <v>0</v>
      </c>
      <c r="CB23" s="120">
        <f t="shared" si="38"/>
        <v>0</v>
      </c>
      <c r="CC23" s="120">
        <f t="shared" si="39"/>
        <v>0</v>
      </c>
      <c r="CD23" s="120">
        <f t="shared" si="40"/>
        <v>0</v>
      </c>
      <c r="CE23" s="120">
        <f t="shared" si="41"/>
        <v>0</v>
      </c>
      <c r="CF23" s="120">
        <f t="shared" si="42"/>
        <v>0</v>
      </c>
      <c r="CG23" s="120">
        <f t="shared" si="43"/>
        <v>0</v>
      </c>
      <c r="CH23" s="120">
        <f t="shared" si="44"/>
        <v>0</v>
      </c>
      <c r="CI23" s="120">
        <f t="shared" si="45"/>
        <v>0</v>
      </c>
      <c r="CJ23" s="120">
        <f t="shared" si="46"/>
        <v>0</v>
      </c>
      <c r="CK23" s="120">
        <f t="shared" si="47"/>
        <v>0</v>
      </c>
      <c r="CL23" s="120">
        <f t="shared" si="48"/>
        <v>0</v>
      </c>
      <c r="CM23" s="120">
        <f t="shared" si="49"/>
        <v>0</v>
      </c>
      <c r="CN23" s="8"/>
    </row>
    <row r="24" spans="1:93" s="5" customFormat="1" ht="57" customHeight="1">
      <c r="A24" s="8"/>
      <c r="B24" s="113"/>
      <c r="C24" s="8"/>
      <c r="D24" s="379" t="s">
        <v>204</v>
      </c>
      <c r="E24" s="380"/>
      <c r="F24" s="381" t="s">
        <v>53</v>
      </c>
      <c r="G24" s="382" t="s">
        <v>45</v>
      </c>
      <c r="H24" s="382">
        <v>3</v>
      </c>
      <c r="I24" s="381" t="s">
        <v>233</v>
      </c>
      <c r="J24" s="383">
        <v>189</v>
      </c>
      <c r="K24" s="384"/>
      <c r="L24" s="385"/>
      <c r="M24" s="386"/>
      <c r="N24" s="384"/>
      <c r="O24" s="385"/>
      <c r="P24" s="387"/>
      <c r="Q24" s="387"/>
      <c r="R24" s="388"/>
      <c r="S24" s="388"/>
      <c r="T24" s="388"/>
      <c r="U24" s="389">
        <f t="shared" si="50"/>
        <v>0</v>
      </c>
      <c r="V24" s="390" t="str">
        <f t="shared" si="5"/>
        <v>No</v>
      </c>
      <c r="W24" s="391" t="str">
        <f t="shared" si="6"/>
        <v>No</v>
      </c>
      <c r="Y24" s="74">
        <v>1</v>
      </c>
      <c r="Z24" s="75">
        <f t="shared" si="51"/>
        <v>0</v>
      </c>
      <c r="AA24" s="505"/>
      <c r="AB24" s="187">
        <v>4.21</v>
      </c>
      <c r="AC24" s="112">
        <f t="shared" si="52"/>
        <v>0</v>
      </c>
      <c r="AD24" s="111">
        <f t="shared" si="53"/>
        <v>0</v>
      </c>
      <c r="AE24" s="111">
        <f t="shared" si="7"/>
        <v>0</v>
      </c>
      <c r="AF24" s="111">
        <f t="shared" si="8"/>
        <v>0</v>
      </c>
      <c r="AG24" s="111">
        <f t="shared" si="9"/>
        <v>0</v>
      </c>
      <c r="AH24" s="111">
        <f t="shared" si="10"/>
        <v>0</v>
      </c>
      <c r="AI24" s="111">
        <f t="shared" si="54"/>
        <v>0</v>
      </c>
      <c r="AJ24" s="111">
        <f t="shared" si="55"/>
        <v>0</v>
      </c>
      <c r="AK24" s="111">
        <f t="shared" si="56"/>
        <v>0</v>
      </c>
      <c r="AL24" s="111">
        <f t="shared" si="57"/>
        <v>0</v>
      </c>
      <c r="AM24" s="111">
        <f t="shared" si="12"/>
        <v>0</v>
      </c>
      <c r="AN24" s="187">
        <v>1</v>
      </c>
      <c r="AO24" s="327">
        <v>9</v>
      </c>
      <c r="AP24" s="141">
        <f t="shared" si="13"/>
        <v>0</v>
      </c>
      <c r="AQ24" s="327"/>
      <c r="AR24" s="141">
        <f t="shared" si="14"/>
        <v>0</v>
      </c>
      <c r="AS24" s="327"/>
      <c r="AT24" s="141">
        <f t="shared" si="15"/>
        <v>0</v>
      </c>
      <c r="AU24" s="317"/>
      <c r="AV24" s="141">
        <f t="shared" si="16"/>
        <v>0</v>
      </c>
      <c r="AW24" s="317">
        <v>1</v>
      </c>
      <c r="AX24" s="141">
        <f t="shared" si="17"/>
        <v>0</v>
      </c>
      <c r="AY24" s="317">
        <v>2</v>
      </c>
      <c r="AZ24" s="141">
        <f t="shared" si="18"/>
        <v>0</v>
      </c>
      <c r="BA24" s="317"/>
      <c r="BB24" s="141">
        <f t="shared" si="19"/>
        <v>0</v>
      </c>
      <c r="BC24" s="317"/>
      <c r="BD24" s="141">
        <f t="shared" si="20"/>
        <v>0</v>
      </c>
      <c r="BE24" s="317"/>
      <c r="BF24" s="141">
        <f t="shared" si="21"/>
        <v>0</v>
      </c>
      <c r="BG24" s="317"/>
      <c r="BH24" s="141">
        <f t="shared" si="22"/>
        <v>0</v>
      </c>
      <c r="BI24" s="317"/>
      <c r="BJ24" s="141">
        <f t="shared" si="23"/>
        <v>0</v>
      </c>
      <c r="BK24" s="328"/>
      <c r="BL24" s="120">
        <f t="shared" si="24"/>
        <v>0</v>
      </c>
      <c r="BM24" s="120">
        <f t="shared" si="25"/>
        <v>0</v>
      </c>
      <c r="BN24" s="120">
        <f t="shared" si="26"/>
        <v>0</v>
      </c>
      <c r="BO24" s="120">
        <f t="shared" si="27"/>
        <v>0</v>
      </c>
      <c r="BP24" s="120">
        <f t="shared" si="28"/>
        <v>0</v>
      </c>
      <c r="BQ24" s="120">
        <f t="shared" si="29"/>
        <v>0</v>
      </c>
      <c r="BR24" s="120">
        <f t="shared" si="30"/>
        <v>0</v>
      </c>
      <c r="BS24" s="120">
        <f t="shared" si="31"/>
        <v>0</v>
      </c>
      <c r="BT24" s="329"/>
      <c r="BU24" s="308">
        <f t="shared" si="32"/>
        <v>0</v>
      </c>
      <c r="BV24" s="308">
        <f t="shared" si="33"/>
        <v>0</v>
      </c>
      <c r="BW24" s="329"/>
      <c r="BX24" s="120">
        <f t="shared" si="34"/>
        <v>0</v>
      </c>
      <c r="BY24" s="120">
        <f t="shared" si="35"/>
        <v>0</v>
      </c>
      <c r="BZ24" s="120">
        <f t="shared" si="36"/>
        <v>0</v>
      </c>
      <c r="CA24" s="120">
        <f t="shared" si="37"/>
        <v>0</v>
      </c>
      <c r="CB24" s="120">
        <f t="shared" si="38"/>
        <v>0</v>
      </c>
      <c r="CC24" s="120">
        <f t="shared" si="39"/>
        <v>0</v>
      </c>
      <c r="CD24" s="120">
        <f t="shared" si="40"/>
        <v>0</v>
      </c>
      <c r="CE24" s="120">
        <f t="shared" si="41"/>
        <v>0</v>
      </c>
      <c r="CF24" s="120">
        <f t="shared" si="42"/>
        <v>0</v>
      </c>
      <c r="CG24" s="120">
        <f t="shared" si="43"/>
        <v>0</v>
      </c>
      <c r="CH24" s="120">
        <f t="shared" si="44"/>
        <v>0</v>
      </c>
      <c r="CI24" s="120">
        <f t="shared" si="45"/>
        <v>0</v>
      </c>
      <c r="CJ24" s="120">
        <f t="shared" si="46"/>
        <v>0</v>
      </c>
      <c r="CK24" s="120">
        <f t="shared" si="47"/>
        <v>0</v>
      </c>
      <c r="CL24" s="120">
        <f t="shared" si="48"/>
        <v>0</v>
      </c>
      <c r="CM24" s="120">
        <f t="shared" si="49"/>
        <v>0</v>
      </c>
      <c r="CN24" s="8"/>
    </row>
    <row r="25" spans="1:93" s="7" customFormat="1" ht="57" customHeight="1">
      <c r="A25" s="50"/>
      <c r="B25" s="113"/>
      <c r="C25" s="8"/>
      <c r="D25" s="202" t="s">
        <v>205</v>
      </c>
      <c r="E25" s="203"/>
      <c r="F25" s="337" t="s">
        <v>53</v>
      </c>
      <c r="G25" s="86" t="s">
        <v>45</v>
      </c>
      <c r="H25" s="86">
        <v>2</v>
      </c>
      <c r="I25" s="337" t="s">
        <v>233</v>
      </c>
      <c r="J25" s="359">
        <v>208</v>
      </c>
      <c r="K25" s="360"/>
      <c r="L25" s="361"/>
      <c r="M25" s="362"/>
      <c r="N25" s="360"/>
      <c r="O25" s="361"/>
      <c r="P25" s="363"/>
      <c r="Q25" s="363"/>
      <c r="R25" s="364"/>
      <c r="S25" s="364"/>
      <c r="T25" s="364"/>
      <c r="U25" s="365">
        <f t="shared" si="50"/>
        <v>0</v>
      </c>
      <c r="V25" s="8" t="str">
        <f t="shared" si="5"/>
        <v>No</v>
      </c>
      <c r="W25" s="204" t="str">
        <f t="shared" si="6"/>
        <v>No</v>
      </c>
      <c r="X25" s="5"/>
      <c r="Y25" s="74">
        <v>1</v>
      </c>
      <c r="Z25" s="75">
        <f t="shared" si="51"/>
        <v>0</v>
      </c>
      <c r="AA25" s="505"/>
      <c r="AB25" s="187">
        <v>5.18</v>
      </c>
      <c r="AC25" s="112">
        <f t="shared" si="52"/>
        <v>0</v>
      </c>
      <c r="AD25" s="111">
        <f t="shared" si="53"/>
        <v>0</v>
      </c>
      <c r="AE25" s="111">
        <f t="shared" si="7"/>
        <v>0</v>
      </c>
      <c r="AF25" s="111">
        <f t="shared" si="8"/>
        <v>0</v>
      </c>
      <c r="AG25" s="111">
        <f t="shared" si="9"/>
        <v>0</v>
      </c>
      <c r="AH25" s="111">
        <f t="shared" si="10"/>
        <v>0</v>
      </c>
      <c r="AI25" s="111">
        <f t="shared" si="54"/>
        <v>0</v>
      </c>
      <c r="AJ25" s="111">
        <f t="shared" si="55"/>
        <v>0</v>
      </c>
      <c r="AK25" s="111">
        <f t="shared" si="56"/>
        <v>0</v>
      </c>
      <c r="AL25" s="111">
        <f t="shared" si="57"/>
        <v>0</v>
      </c>
      <c r="AM25" s="111">
        <f t="shared" si="12"/>
        <v>0</v>
      </c>
      <c r="AN25" s="187">
        <v>1</v>
      </c>
      <c r="AO25" s="327">
        <v>4</v>
      </c>
      <c r="AP25" s="141">
        <f t="shared" si="13"/>
        <v>0</v>
      </c>
      <c r="AQ25" s="327"/>
      <c r="AR25" s="141">
        <f t="shared" si="14"/>
        <v>0</v>
      </c>
      <c r="AS25" s="327"/>
      <c r="AT25" s="141">
        <f t="shared" si="15"/>
        <v>0</v>
      </c>
      <c r="AU25" s="317"/>
      <c r="AV25" s="141">
        <f t="shared" si="16"/>
        <v>0</v>
      </c>
      <c r="AW25" s="317"/>
      <c r="AX25" s="141">
        <f t="shared" si="17"/>
        <v>0</v>
      </c>
      <c r="AY25" s="317"/>
      <c r="AZ25" s="141">
        <f t="shared" si="18"/>
        <v>0</v>
      </c>
      <c r="BA25" s="317"/>
      <c r="BB25" s="141">
        <f t="shared" si="19"/>
        <v>0</v>
      </c>
      <c r="BC25" s="317">
        <v>2</v>
      </c>
      <c r="BD25" s="141">
        <f t="shared" si="20"/>
        <v>0</v>
      </c>
      <c r="BE25" s="317"/>
      <c r="BF25" s="141">
        <f t="shared" si="21"/>
        <v>0</v>
      </c>
      <c r="BG25" s="317"/>
      <c r="BH25" s="141">
        <f t="shared" si="22"/>
        <v>0</v>
      </c>
      <c r="BI25" s="317"/>
      <c r="BJ25" s="141">
        <f t="shared" si="23"/>
        <v>0</v>
      </c>
      <c r="BK25" s="328"/>
      <c r="BL25" s="120">
        <f t="shared" si="24"/>
        <v>0</v>
      </c>
      <c r="BM25" s="120">
        <f t="shared" si="25"/>
        <v>0</v>
      </c>
      <c r="BN25" s="120">
        <f t="shared" si="26"/>
        <v>0</v>
      </c>
      <c r="BO25" s="120">
        <f t="shared" si="27"/>
        <v>0</v>
      </c>
      <c r="BP25" s="120">
        <f t="shared" si="28"/>
        <v>0</v>
      </c>
      <c r="BQ25" s="120">
        <f t="shared" si="29"/>
        <v>0</v>
      </c>
      <c r="BR25" s="120">
        <f t="shared" si="30"/>
        <v>0</v>
      </c>
      <c r="BS25" s="120">
        <f t="shared" si="31"/>
        <v>0</v>
      </c>
      <c r="BT25" s="329"/>
      <c r="BU25" s="308">
        <f t="shared" si="32"/>
        <v>0</v>
      </c>
      <c r="BV25" s="308">
        <f t="shared" si="33"/>
        <v>0</v>
      </c>
      <c r="BW25" s="329"/>
      <c r="BX25" s="120">
        <f t="shared" si="34"/>
        <v>0</v>
      </c>
      <c r="BY25" s="120">
        <f t="shared" si="35"/>
        <v>0</v>
      </c>
      <c r="BZ25" s="120">
        <f t="shared" si="36"/>
        <v>0</v>
      </c>
      <c r="CA25" s="120">
        <f t="shared" si="37"/>
        <v>0</v>
      </c>
      <c r="CB25" s="120">
        <f t="shared" si="38"/>
        <v>0</v>
      </c>
      <c r="CC25" s="120">
        <f t="shared" si="39"/>
        <v>0</v>
      </c>
      <c r="CD25" s="120">
        <f t="shared" si="40"/>
        <v>0</v>
      </c>
      <c r="CE25" s="120">
        <f t="shared" si="41"/>
        <v>0</v>
      </c>
      <c r="CF25" s="120">
        <f t="shared" si="42"/>
        <v>0</v>
      </c>
      <c r="CG25" s="120">
        <f t="shared" si="43"/>
        <v>0</v>
      </c>
      <c r="CH25" s="120">
        <f t="shared" si="44"/>
        <v>0</v>
      </c>
      <c r="CI25" s="120">
        <f t="shared" si="45"/>
        <v>0</v>
      </c>
      <c r="CJ25" s="120">
        <f t="shared" si="46"/>
        <v>0</v>
      </c>
      <c r="CK25" s="120">
        <f t="shared" si="47"/>
        <v>0</v>
      </c>
      <c r="CL25" s="120">
        <f t="shared" si="48"/>
        <v>0</v>
      </c>
      <c r="CM25" s="120">
        <f t="shared" si="49"/>
        <v>0</v>
      </c>
      <c r="CN25" s="8"/>
    </row>
    <row r="26" spans="1:93" s="5" customFormat="1" ht="57" customHeight="1">
      <c r="A26" s="8"/>
      <c r="B26" s="113"/>
      <c r="C26" s="8"/>
      <c r="D26" s="379" t="s">
        <v>206</v>
      </c>
      <c r="E26" s="380"/>
      <c r="F26" s="381" t="s">
        <v>53</v>
      </c>
      <c r="G26" s="382" t="s">
        <v>46</v>
      </c>
      <c r="H26" s="382">
        <v>1</v>
      </c>
      <c r="I26" s="381" t="s">
        <v>233</v>
      </c>
      <c r="J26" s="383">
        <v>142</v>
      </c>
      <c r="K26" s="384"/>
      <c r="L26" s="385"/>
      <c r="M26" s="386"/>
      <c r="N26" s="384"/>
      <c r="O26" s="385"/>
      <c r="P26" s="387"/>
      <c r="Q26" s="387"/>
      <c r="R26" s="388"/>
      <c r="S26" s="388"/>
      <c r="T26" s="388"/>
      <c r="U26" s="389">
        <f t="shared" si="50"/>
        <v>0</v>
      </c>
      <c r="V26" s="390" t="str">
        <f t="shared" si="5"/>
        <v>No</v>
      </c>
      <c r="W26" s="391" t="str">
        <f t="shared" si="6"/>
        <v>No</v>
      </c>
      <c r="Y26" s="74">
        <v>1</v>
      </c>
      <c r="Z26" s="75">
        <f t="shared" si="51"/>
        <v>0</v>
      </c>
      <c r="AA26" s="505"/>
      <c r="AB26" s="187">
        <v>2.44</v>
      </c>
      <c r="AC26" s="112">
        <f t="shared" si="52"/>
        <v>0</v>
      </c>
      <c r="AD26" s="111">
        <f t="shared" si="53"/>
        <v>0</v>
      </c>
      <c r="AE26" s="111">
        <f t="shared" si="7"/>
        <v>0</v>
      </c>
      <c r="AF26" s="111">
        <f t="shared" si="8"/>
        <v>0</v>
      </c>
      <c r="AG26" s="111">
        <f t="shared" si="9"/>
        <v>0</v>
      </c>
      <c r="AH26" s="111">
        <f t="shared" si="10"/>
        <v>0</v>
      </c>
      <c r="AI26" s="111">
        <f t="shared" si="54"/>
        <v>0</v>
      </c>
      <c r="AJ26" s="111">
        <f t="shared" si="55"/>
        <v>0</v>
      </c>
      <c r="AK26" s="111">
        <f t="shared" si="56"/>
        <v>0</v>
      </c>
      <c r="AL26" s="111">
        <f t="shared" si="57"/>
        <v>0</v>
      </c>
      <c r="AM26" s="111">
        <f t="shared" si="12"/>
        <v>0</v>
      </c>
      <c r="AN26" s="187">
        <v>1</v>
      </c>
      <c r="AO26" s="327">
        <v>3</v>
      </c>
      <c r="AP26" s="141">
        <f t="shared" si="13"/>
        <v>0</v>
      </c>
      <c r="AQ26" s="327"/>
      <c r="AR26" s="141">
        <f t="shared" si="14"/>
        <v>0</v>
      </c>
      <c r="AS26" s="327"/>
      <c r="AT26" s="141">
        <f t="shared" si="15"/>
        <v>0</v>
      </c>
      <c r="AU26" s="317"/>
      <c r="AV26" s="141">
        <f t="shared" si="16"/>
        <v>0</v>
      </c>
      <c r="AW26" s="317"/>
      <c r="AX26" s="141">
        <f t="shared" si="17"/>
        <v>0</v>
      </c>
      <c r="AY26" s="317"/>
      <c r="AZ26" s="141">
        <f t="shared" si="18"/>
        <v>0</v>
      </c>
      <c r="BA26" s="317">
        <v>1</v>
      </c>
      <c r="BB26" s="141">
        <f t="shared" si="19"/>
        <v>0</v>
      </c>
      <c r="BC26" s="317"/>
      <c r="BD26" s="141">
        <f t="shared" si="20"/>
        <v>0</v>
      </c>
      <c r="BE26" s="317"/>
      <c r="BF26" s="141">
        <f t="shared" si="21"/>
        <v>0</v>
      </c>
      <c r="BG26" s="317"/>
      <c r="BH26" s="141">
        <f t="shared" si="22"/>
        <v>0</v>
      </c>
      <c r="BI26" s="317"/>
      <c r="BJ26" s="141">
        <f t="shared" si="23"/>
        <v>0</v>
      </c>
      <c r="BK26" s="328"/>
      <c r="BL26" s="120">
        <f t="shared" si="24"/>
        <v>0</v>
      </c>
      <c r="BM26" s="120">
        <f t="shared" si="25"/>
        <v>0</v>
      </c>
      <c r="BN26" s="120">
        <f t="shared" si="26"/>
        <v>0</v>
      </c>
      <c r="BO26" s="120">
        <f t="shared" si="27"/>
        <v>0</v>
      </c>
      <c r="BP26" s="120">
        <f t="shared" si="28"/>
        <v>0</v>
      </c>
      <c r="BQ26" s="120">
        <f t="shared" si="29"/>
        <v>0</v>
      </c>
      <c r="BR26" s="120">
        <f t="shared" si="30"/>
        <v>0</v>
      </c>
      <c r="BS26" s="120">
        <f t="shared" si="31"/>
        <v>0</v>
      </c>
      <c r="BT26" s="329"/>
      <c r="BU26" s="308">
        <f t="shared" si="32"/>
        <v>0</v>
      </c>
      <c r="BV26" s="308">
        <f t="shared" si="33"/>
        <v>0</v>
      </c>
      <c r="BW26" s="329"/>
      <c r="BX26" s="120">
        <f t="shared" si="34"/>
        <v>0</v>
      </c>
      <c r="BY26" s="120">
        <f t="shared" si="35"/>
        <v>0</v>
      </c>
      <c r="BZ26" s="120">
        <f t="shared" si="36"/>
        <v>0</v>
      </c>
      <c r="CA26" s="120">
        <f t="shared" si="37"/>
        <v>0</v>
      </c>
      <c r="CB26" s="120">
        <f t="shared" si="38"/>
        <v>0</v>
      </c>
      <c r="CC26" s="120">
        <f t="shared" si="39"/>
        <v>0</v>
      </c>
      <c r="CD26" s="120">
        <f t="shared" si="40"/>
        <v>0</v>
      </c>
      <c r="CE26" s="120">
        <f t="shared" si="41"/>
        <v>0</v>
      </c>
      <c r="CF26" s="120">
        <f t="shared" si="42"/>
        <v>0</v>
      </c>
      <c r="CG26" s="120">
        <f t="shared" si="43"/>
        <v>0</v>
      </c>
      <c r="CH26" s="120">
        <f t="shared" si="44"/>
        <v>0</v>
      </c>
      <c r="CI26" s="120">
        <f t="shared" si="45"/>
        <v>0</v>
      </c>
      <c r="CJ26" s="120">
        <f t="shared" si="46"/>
        <v>0</v>
      </c>
      <c r="CK26" s="120">
        <f t="shared" si="47"/>
        <v>0</v>
      </c>
      <c r="CL26" s="120">
        <f t="shared" si="48"/>
        <v>0</v>
      </c>
      <c r="CM26" s="120">
        <f t="shared" si="49"/>
        <v>0</v>
      </c>
      <c r="CN26" s="8"/>
    </row>
    <row r="27" spans="1:93" s="5" customFormat="1" ht="57" customHeight="1">
      <c r="A27" s="8"/>
      <c r="B27" s="116"/>
      <c r="C27" s="24"/>
      <c r="D27" s="205" t="s">
        <v>207</v>
      </c>
      <c r="E27" s="206"/>
      <c r="F27" s="197" t="s">
        <v>53</v>
      </c>
      <c r="G27" s="198" t="s">
        <v>46</v>
      </c>
      <c r="H27" s="198">
        <v>1</v>
      </c>
      <c r="I27" s="197" t="s">
        <v>233</v>
      </c>
      <c r="J27" s="266">
        <v>169</v>
      </c>
      <c r="K27" s="272"/>
      <c r="L27" s="277"/>
      <c r="M27" s="280"/>
      <c r="N27" s="272"/>
      <c r="O27" s="277"/>
      <c r="P27" s="286"/>
      <c r="Q27" s="286"/>
      <c r="R27" s="273"/>
      <c r="S27" s="273"/>
      <c r="T27" s="273"/>
      <c r="U27" s="300">
        <f>SUM(K27:T27)*J27</f>
        <v>0</v>
      </c>
      <c r="V27" s="139" t="str">
        <f t="shared" si="5"/>
        <v>No</v>
      </c>
      <c r="W27" s="207" t="str">
        <f t="shared" si="6"/>
        <v>No</v>
      </c>
      <c r="Y27" s="76">
        <v>1</v>
      </c>
      <c r="Z27" s="77">
        <f>Y27*SUM(K27:T27)</f>
        <v>0</v>
      </c>
      <c r="AA27" s="505"/>
      <c r="AB27" s="187">
        <v>3.41</v>
      </c>
      <c r="AC27" s="112">
        <f>SUM(K27:T27)*AB27</f>
        <v>0</v>
      </c>
      <c r="AD27" s="111">
        <f t="shared" si="53"/>
        <v>0</v>
      </c>
      <c r="AE27" s="111">
        <f t="shared" si="7"/>
        <v>0</v>
      </c>
      <c r="AF27" s="111">
        <f t="shared" si="8"/>
        <v>0</v>
      </c>
      <c r="AG27" s="111">
        <f t="shared" si="9"/>
        <v>0</v>
      </c>
      <c r="AH27" s="111">
        <f t="shared" si="10"/>
        <v>0</v>
      </c>
      <c r="AI27" s="111">
        <f t="shared" si="54"/>
        <v>0</v>
      </c>
      <c r="AJ27" s="111">
        <f t="shared" si="55"/>
        <v>0</v>
      </c>
      <c r="AK27" s="111">
        <f t="shared" si="56"/>
        <v>0</v>
      </c>
      <c r="AL27" s="111">
        <f t="shared" si="57"/>
        <v>0</v>
      </c>
      <c r="AM27" s="111">
        <f t="shared" si="12"/>
        <v>0</v>
      </c>
      <c r="AN27" s="187">
        <v>1</v>
      </c>
      <c r="AO27" s="327">
        <v>2</v>
      </c>
      <c r="AP27" s="304">
        <f t="shared" si="13"/>
        <v>0</v>
      </c>
      <c r="AQ27" s="327"/>
      <c r="AR27" s="304">
        <f t="shared" si="14"/>
        <v>0</v>
      </c>
      <c r="AS27" s="327"/>
      <c r="AT27" s="304">
        <f t="shared" si="15"/>
        <v>0</v>
      </c>
      <c r="AU27" s="317"/>
      <c r="AV27" s="304">
        <f t="shared" si="16"/>
        <v>0</v>
      </c>
      <c r="AW27" s="317"/>
      <c r="AX27" s="304">
        <f t="shared" si="17"/>
        <v>0</v>
      </c>
      <c r="AY27" s="317"/>
      <c r="AZ27" s="304">
        <f t="shared" si="18"/>
        <v>0</v>
      </c>
      <c r="BA27" s="317">
        <v>1</v>
      </c>
      <c r="BB27" s="304">
        <f t="shared" si="19"/>
        <v>0</v>
      </c>
      <c r="BC27" s="317"/>
      <c r="BD27" s="304">
        <f t="shared" si="20"/>
        <v>0</v>
      </c>
      <c r="BE27" s="317"/>
      <c r="BF27" s="304">
        <f t="shared" si="21"/>
        <v>0</v>
      </c>
      <c r="BG27" s="317"/>
      <c r="BH27" s="304">
        <f t="shared" si="22"/>
        <v>0</v>
      </c>
      <c r="BI27" s="317"/>
      <c r="BJ27" s="304">
        <f t="shared" si="23"/>
        <v>0</v>
      </c>
      <c r="BK27" s="314"/>
      <c r="BL27" s="120">
        <f t="shared" si="24"/>
        <v>0</v>
      </c>
      <c r="BM27" s="120">
        <f t="shared" si="25"/>
        <v>0</v>
      </c>
      <c r="BN27" s="120">
        <f t="shared" si="26"/>
        <v>0</v>
      </c>
      <c r="BO27" s="120">
        <f t="shared" si="27"/>
        <v>0</v>
      </c>
      <c r="BP27" s="120">
        <f t="shared" si="28"/>
        <v>0</v>
      </c>
      <c r="BQ27" s="120">
        <f t="shared" si="29"/>
        <v>0</v>
      </c>
      <c r="BR27" s="120">
        <f t="shared" si="30"/>
        <v>0</v>
      </c>
      <c r="BS27" s="120">
        <f t="shared" si="31"/>
        <v>0</v>
      </c>
      <c r="BT27" s="329"/>
      <c r="BU27" s="308">
        <f t="shared" si="32"/>
        <v>0</v>
      </c>
      <c r="BV27" s="308">
        <f t="shared" si="33"/>
        <v>0</v>
      </c>
      <c r="BW27" s="329"/>
      <c r="BX27" s="120">
        <f t="shared" si="34"/>
        <v>0</v>
      </c>
      <c r="BY27" s="120">
        <f t="shared" si="35"/>
        <v>0</v>
      </c>
      <c r="BZ27" s="120">
        <f t="shared" si="36"/>
        <v>0</v>
      </c>
      <c r="CA27" s="120">
        <f t="shared" si="37"/>
        <v>0</v>
      </c>
      <c r="CB27" s="120">
        <f t="shared" si="38"/>
        <v>0</v>
      </c>
      <c r="CC27" s="120">
        <f t="shared" si="39"/>
        <v>0</v>
      </c>
      <c r="CD27" s="120">
        <f t="shared" si="40"/>
        <v>0</v>
      </c>
      <c r="CE27" s="120">
        <f t="shared" si="41"/>
        <v>0</v>
      </c>
      <c r="CF27" s="120">
        <f t="shared" si="42"/>
        <v>0</v>
      </c>
      <c r="CG27" s="120">
        <f t="shared" si="43"/>
        <v>0</v>
      </c>
      <c r="CH27" s="120">
        <f t="shared" si="44"/>
        <v>0</v>
      </c>
      <c r="CI27" s="120">
        <f t="shared" si="45"/>
        <v>0</v>
      </c>
      <c r="CJ27" s="120">
        <f t="shared" si="46"/>
        <v>0</v>
      </c>
      <c r="CK27" s="120">
        <f t="shared" si="47"/>
        <v>0</v>
      </c>
      <c r="CL27" s="120">
        <f t="shared" si="48"/>
        <v>0</v>
      </c>
      <c r="CM27" s="120">
        <f t="shared" si="49"/>
        <v>0</v>
      </c>
      <c r="CN27" s="8"/>
    </row>
  </sheetData>
  <sheetProtection algorithmName="SHA-512" hashValue="9CQywhMlyK/cMf4PCGuRW1mMAWUMPd+znl3byGJOJ0lV1Q9oNclSipxk1yAwE0LEPN1c9+InMuCrXUlHbUZlPA==" saltValue="u0tIHOgZ3TjqkYtWKp+lYw==" spinCount="100000" sheet="1" autoFilter="0"/>
  <autoFilter ref="V8:W27" xr:uid="{DDCCDD15-53CE-E84A-B666-C7E98A128A97}"/>
  <mergeCells count="8">
    <mergeCell ref="D11:J11"/>
    <mergeCell ref="CO16:CO17"/>
    <mergeCell ref="L1:M1"/>
    <mergeCell ref="B2:C5"/>
    <mergeCell ref="U2:V2"/>
    <mergeCell ref="L3:M3"/>
    <mergeCell ref="CN3:CN5"/>
    <mergeCell ref="L2:M2"/>
  </mergeCells>
  <conditionalFormatting sqref="K12:K13 K15:K27">
    <cfRule type="notContainsBlanks" dxfId="11" priority="6">
      <formula>LEN(TRIM(K12))&gt;0</formula>
    </cfRule>
  </conditionalFormatting>
  <conditionalFormatting sqref="L12:L13 L15:L27">
    <cfRule type="notContainsBlanks" dxfId="10" priority="8">
      <formula>LEN(TRIM(L12))&gt;0</formula>
    </cfRule>
  </conditionalFormatting>
  <conditionalFormatting sqref="M12:M13 M15:M27">
    <cfRule type="notContainsBlanks" dxfId="9" priority="9">
      <formula>LEN(TRIM(M12))&gt;0</formula>
    </cfRule>
  </conditionalFormatting>
  <conditionalFormatting sqref="N12:N13 N15:N27">
    <cfRule type="notContainsBlanks" dxfId="8" priority="10">
      <formula>LEN(TRIM(N12))&gt;0</formula>
    </cfRule>
  </conditionalFormatting>
  <conditionalFormatting sqref="O12:O13 O15:O27">
    <cfRule type="notContainsBlanks" dxfId="7" priority="11">
      <formula>LEN(TRIM(O12))&gt;0</formula>
    </cfRule>
  </conditionalFormatting>
  <conditionalFormatting sqref="P12:P13 P15:P27">
    <cfRule type="notContainsBlanks" dxfId="6" priority="1">
      <formula>LEN(TRIM(P12))&gt;0</formula>
    </cfRule>
    <cfRule type="notContainsBlanks" dxfId="5" priority="15">
      <formula>LEN(TRIM(P12))&gt;0</formula>
    </cfRule>
  </conditionalFormatting>
  <conditionalFormatting sqref="Q12:Q13 Q15:Q27">
    <cfRule type="notContainsBlanks" dxfId="4" priority="2">
      <formula>LEN(TRIM(Q12))&gt;0</formula>
    </cfRule>
    <cfRule type="notContainsBlanks" dxfId="3" priority="14">
      <formula>LEN(TRIM(Q12))&gt;0</formula>
    </cfRule>
  </conditionalFormatting>
  <conditionalFormatting sqref="R12:R13 R15:R27">
    <cfRule type="notContainsBlanks" dxfId="2" priority="12">
      <formula>LEN(TRIM(R12))&gt;0</formula>
    </cfRule>
  </conditionalFormatting>
  <conditionalFormatting sqref="S12:S13 S15:S27">
    <cfRule type="notContainsBlanks" dxfId="1" priority="7">
      <formula>LEN(TRIM(S12))&gt;0</formula>
    </cfRule>
  </conditionalFormatting>
  <conditionalFormatting sqref="T12:T13 T15:T27">
    <cfRule type="notContainsBlanks" dxfId="0" priority="13">
      <formula>LEN(TRIM(T12))&gt;0</formula>
    </cfRule>
  </conditionalFormatting>
  <pageMargins left="0.25" right="0.25" top="0.75" bottom="0.75" header="0.3" footer="0.3"/>
  <pageSetup paperSize="9" scale="52" fitToHeight="0" orientation="landscape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02AA9-301C-F44E-BB1F-6B6730075E94}">
  <sheetPr>
    <pageSetUpPr fitToPage="1"/>
  </sheetPr>
  <dimension ref="A1:R28"/>
  <sheetViews>
    <sheetView showGridLines="0" zoomScale="90" zoomScaleNormal="90" workbookViewId="0">
      <selection activeCell="A5" sqref="A5:K5"/>
    </sheetView>
  </sheetViews>
  <sheetFormatPr baseColWidth="10" defaultColWidth="12.1640625" defaultRowHeight="23.25" customHeight="1"/>
  <cols>
    <col min="1" max="1" width="10" style="43" customWidth="1"/>
    <col min="2" max="2" width="3.6640625" style="43" customWidth="1"/>
    <col min="3" max="4" width="5.83203125" style="41" customWidth="1"/>
    <col min="5" max="12" width="5.83203125" style="40" customWidth="1"/>
    <col min="13" max="13" width="6.6640625" style="40" customWidth="1"/>
    <col min="14" max="14" width="7.6640625" style="40" customWidth="1"/>
    <col min="15" max="15" width="7.1640625" style="41" customWidth="1"/>
    <col min="16" max="16" width="3.6640625" style="41" customWidth="1"/>
    <col min="17" max="16384" width="12.1640625" style="41"/>
  </cols>
  <sheetData>
    <row r="1" spans="1:18" ht="29.25" customHeight="1">
      <c r="A1" s="569" t="s">
        <v>257</v>
      </c>
      <c r="B1" s="569"/>
      <c r="C1" s="569"/>
      <c r="D1" s="569"/>
      <c r="E1" s="569"/>
      <c r="F1" s="569"/>
      <c r="L1" s="490" t="s">
        <v>252</v>
      </c>
      <c r="M1" s="106"/>
      <c r="O1" s="490" t="s">
        <v>3</v>
      </c>
      <c r="P1" s="490"/>
      <c r="Q1" s="490"/>
      <c r="R1" s="490"/>
    </row>
    <row r="2" spans="1:18" ht="21" customHeight="1">
      <c r="A2" s="569"/>
      <c r="B2" s="569"/>
      <c r="C2" s="569"/>
      <c r="D2" s="569"/>
      <c r="E2" s="569"/>
      <c r="F2" s="569"/>
      <c r="G2" s="41"/>
      <c r="L2" s="560">
        <f>SUM(M9:M23)</f>
        <v>0</v>
      </c>
      <c r="M2" s="560"/>
      <c r="O2" s="491">
        <f>'GOOD PU'!L3</f>
        <v>0</v>
      </c>
      <c r="P2" s="491"/>
      <c r="Q2" s="491"/>
      <c r="R2" s="491"/>
    </row>
    <row r="3" spans="1:18" ht="6.5" customHeight="1">
      <c r="A3" s="55"/>
      <c r="B3" s="55"/>
      <c r="C3" s="55"/>
      <c r="D3" s="55"/>
      <c r="E3" s="45"/>
      <c r="F3" s="46"/>
      <c r="G3" s="47"/>
      <c r="H3" s="57"/>
      <c r="I3" s="57"/>
      <c r="J3" s="56"/>
      <c r="K3" s="56"/>
      <c r="L3" s="56"/>
      <c r="M3" s="56"/>
    </row>
    <row r="4" spans="1:18" ht="17.5" customHeight="1">
      <c r="A4" s="570" t="s">
        <v>36</v>
      </c>
      <c r="B4" s="570"/>
      <c r="C4" s="570"/>
      <c r="L4" s="493" t="s">
        <v>253</v>
      </c>
      <c r="M4" s="486"/>
      <c r="N4" s="486"/>
      <c r="O4" s="486"/>
    </row>
    <row r="5" spans="1:18" ht="55.5" customHeight="1">
      <c r="A5" s="553">
        <f>'Order SUM Made in EU'!E8</f>
        <v>0</v>
      </c>
      <c r="B5" s="554"/>
      <c r="C5" s="554"/>
      <c r="D5" s="554"/>
      <c r="E5" s="554"/>
      <c r="F5" s="554"/>
      <c r="G5" s="554"/>
      <c r="H5" s="554"/>
      <c r="I5" s="554"/>
      <c r="J5" s="554"/>
      <c r="K5" s="555"/>
      <c r="L5" s="567">
        <f>'Order SUM Made in EU'!I8</f>
        <v>0</v>
      </c>
      <c r="M5" s="567"/>
      <c r="N5" s="567"/>
      <c r="O5" s="568"/>
    </row>
    <row r="6" spans="1:18" customFormat="1" ht="8.25" customHeight="1">
      <c r="A6" s="42"/>
      <c r="B6" s="42"/>
      <c r="M6" s="40"/>
      <c r="N6" s="40"/>
      <c r="O6" s="41"/>
    </row>
    <row r="7" spans="1:18" ht="76.5" customHeight="1">
      <c r="A7" s="264" t="s">
        <v>56</v>
      </c>
      <c r="B7" s="565" t="s">
        <v>256</v>
      </c>
      <c r="C7" s="439" t="str">
        <f>'GOOD PU'!K8</f>
        <v>BLACK              RAL 9005</v>
      </c>
      <c r="D7" s="432" t="str">
        <f>'GOOD PU'!L8</f>
        <v>WHITE</v>
      </c>
      <c r="E7" s="432" t="str">
        <f>'GOOD PU'!M8</f>
        <v xml:space="preserve">RED                RAL 3000 </v>
      </c>
      <c r="F7" s="432" t="str">
        <f>'GOOD PU'!N8</f>
        <v xml:space="preserve">YELLOW       RAL 1018 </v>
      </c>
      <c r="G7" s="432" t="str">
        <f>'GOOD PU'!O8</f>
        <v>BLUE             RAL 5015</v>
      </c>
      <c r="H7" s="432" t="str">
        <f>'GOOD PU'!P8</f>
        <v>BRIGHT
GREEN          RAL 6018</v>
      </c>
      <c r="I7" s="432" t="str">
        <f>'GOOD PU'!Q8</f>
        <v>PINK             RAL 4003</v>
      </c>
      <c r="J7" s="432" t="str">
        <f>'GOOD PU'!R8</f>
        <v>PURPLE   nS4050-R60B/M</v>
      </c>
      <c r="K7" s="432" t="str">
        <f>'GOOD PU'!S8</f>
        <v>MINT   
RAL 6027</v>
      </c>
      <c r="L7" s="433" t="str">
        <f>'GOOD PU'!T8</f>
        <v>BROWN
RAL 8003</v>
      </c>
      <c r="M7" s="436" t="s">
        <v>14</v>
      </c>
      <c r="N7" s="265" t="s">
        <v>40</v>
      </c>
      <c r="O7" s="265" t="s">
        <v>41</v>
      </c>
    </row>
    <row r="8" spans="1:18" ht="25.5" customHeight="1" thickBot="1">
      <c r="A8" s="297" t="s">
        <v>255</v>
      </c>
      <c r="B8" s="566"/>
      <c r="C8" s="440">
        <f t="shared" ref="C8:L8" si="0">SUM(C11:C23)</f>
        <v>0</v>
      </c>
      <c r="D8" s="294">
        <f t="shared" si="0"/>
        <v>0</v>
      </c>
      <c r="E8" s="294">
        <f t="shared" si="0"/>
        <v>0</v>
      </c>
      <c r="F8" s="294">
        <f t="shared" si="0"/>
        <v>0</v>
      </c>
      <c r="G8" s="294">
        <f t="shared" si="0"/>
        <v>0</v>
      </c>
      <c r="H8" s="294">
        <f t="shared" si="0"/>
        <v>0</v>
      </c>
      <c r="I8" s="294">
        <f t="shared" si="0"/>
        <v>0</v>
      </c>
      <c r="J8" s="294">
        <f t="shared" si="0"/>
        <v>0</v>
      </c>
      <c r="K8" s="294">
        <f t="shared" si="0"/>
        <v>0</v>
      </c>
      <c r="L8" s="473">
        <f t="shared" si="0"/>
        <v>0</v>
      </c>
      <c r="M8" s="437">
        <f>SUM(M9:M23)</f>
        <v>0</v>
      </c>
      <c r="N8" s="295">
        <f>SUM(N9:N23)</f>
        <v>0</v>
      </c>
      <c r="O8" s="484">
        <f>SUM(O9:O23)</f>
        <v>0</v>
      </c>
    </row>
    <row r="9" spans="1:18" ht="25.5" customHeight="1">
      <c r="A9" s="296" t="str">
        <f>'GOOD PU'!D12</f>
        <v>DCJ-PU</v>
      </c>
      <c r="B9" s="442">
        <f>'GOOD PU'!H12</f>
        <v>6</v>
      </c>
      <c r="C9" s="441" t="str">
        <f>IF('GOOD PU'!K12=0,"",'GOOD PU'!K12)</f>
        <v/>
      </c>
      <c r="D9" s="291" t="str">
        <f>IF('GOOD PU'!L12=0,"",'GOOD PU'!L12)</f>
        <v/>
      </c>
      <c r="E9" s="291" t="str">
        <f>IF('GOOD PU'!M12=0,"",'GOOD PU'!M12)</f>
        <v/>
      </c>
      <c r="F9" s="291" t="str">
        <f>IF('GOOD PU'!N12=0,"",'GOOD PU'!N12)</f>
        <v/>
      </c>
      <c r="G9" s="291" t="str">
        <f>IF('GOOD PU'!O12=0,"",'GOOD PU'!O12)</f>
        <v/>
      </c>
      <c r="H9" s="291" t="str">
        <f>IF('GOOD PU'!P12=0,"",'GOOD PU'!P12)</f>
        <v/>
      </c>
      <c r="I9" s="291" t="str">
        <f>IF('GOOD PU'!Q12=0,"",'GOOD PU'!Q12)</f>
        <v/>
      </c>
      <c r="J9" s="291" t="str">
        <f>IF('GOOD PU'!R12=0,"",'GOOD PU'!R12)</f>
        <v/>
      </c>
      <c r="K9" s="291" t="str">
        <f>IF('GOOD PU'!S12=0,"",'GOOD PU'!S12)</f>
        <v/>
      </c>
      <c r="L9" s="435" t="str">
        <f>IF('GOOD PU'!T12=0,"",'GOOD PU'!T12)</f>
        <v/>
      </c>
      <c r="M9" s="438">
        <f>SUM(C9:L9)</f>
        <v>0</v>
      </c>
      <c r="N9" s="292">
        <f>M9*B9</f>
        <v>0</v>
      </c>
      <c r="O9" s="485">
        <f>M9*'GOOD PU'!Y12</f>
        <v>0</v>
      </c>
    </row>
    <row r="10" spans="1:18" ht="25.5" customHeight="1">
      <c r="A10" s="296" t="str">
        <f>'GOOD PU'!D13</f>
        <v>DCF-PU</v>
      </c>
      <c r="B10" s="442">
        <f>'GOOD PU'!H13</f>
        <v>10</v>
      </c>
      <c r="C10" s="441" t="str">
        <f>IF('GOOD PU'!K13=0,"",'GOOD PU'!K13)</f>
        <v/>
      </c>
      <c r="D10" s="291" t="str">
        <f>IF('GOOD PU'!L13=0,"",'GOOD PU'!L13)</f>
        <v/>
      </c>
      <c r="E10" s="291" t="str">
        <f>IF('GOOD PU'!M13=0,"",'GOOD PU'!M13)</f>
        <v/>
      </c>
      <c r="F10" s="291" t="str">
        <f>IF('GOOD PU'!N13=0,"",'GOOD PU'!N13)</f>
        <v/>
      </c>
      <c r="G10" s="291" t="str">
        <f>IF('GOOD PU'!O13=0,"",'GOOD PU'!O13)</f>
        <v/>
      </c>
      <c r="H10" s="291" t="str">
        <f>IF('GOOD PU'!P13=0,"",'GOOD PU'!P13)</f>
        <v/>
      </c>
      <c r="I10" s="291" t="str">
        <f>IF('GOOD PU'!Q13=0,"",'GOOD PU'!Q13)</f>
        <v/>
      </c>
      <c r="J10" s="291" t="str">
        <f>IF('GOOD PU'!R13=0,"",'GOOD PU'!R13)</f>
        <v/>
      </c>
      <c r="K10" s="291" t="str">
        <f>IF('GOOD PU'!S13=0,"",'GOOD PU'!S13)</f>
        <v/>
      </c>
      <c r="L10" s="435" t="str">
        <f>IF('GOOD PU'!T13=0,"",'GOOD PU'!T13)</f>
        <v/>
      </c>
      <c r="M10" s="438">
        <f t="shared" ref="M10" si="1">SUM(C10:L10)</f>
        <v>0</v>
      </c>
      <c r="N10" s="292">
        <f t="shared" ref="N10:N23" si="2">M10*B10</f>
        <v>0</v>
      </c>
      <c r="O10" s="485">
        <f>M10*'GOOD PU'!Y13</f>
        <v>0</v>
      </c>
    </row>
    <row r="11" spans="1:18" ht="23.25" customHeight="1">
      <c r="A11" s="296" t="str">
        <f>'GOOD PU'!D15</f>
        <v>G-1PU</v>
      </c>
      <c r="B11" s="442">
        <f>'GOOD PU'!H15</f>
        <v>9</v>
      </c>
      <c r="C11" s="441" t="str">
        <f>IF('GOOD PU'!K15=0,"",'GOOD PU'!K15)</f>
        <v/>
      </c>
      <c r="D11" s="291" t="str">
        <f>IF('GOOD PU'!L15=0,"",'GOOD PU'!L15)</f>
        <v/>
      </c>
      <c r="E11" s="291" t="str">
        <f>IF('GOOD PU'!M15=0,"",'GOOD PU'!M15)</f>
        <v/>
      </c>
      <c r="F11" s="291" t="str">
        <f>IF('GOOD PU'!N15=0,"",'GOOD PU'!N15)</f>
        <v/>
      </c>
      <c r="G11" s="291" t="str">
        <f>IF('GOOD PU'!O15=0,"",'GOOD PU'!O15)</f>
        <v/>
      </c>
      <c r="H11" s="291" t="str">
        <f>IF('GOOD PU'!P15=0,"",'GOOD PU'!P15)</f>
        <v/>
      </c>
      <c r="I11" s="291" t="str">
        <f>IF('GOOD PU'!Q15=0,"",'GOOD PU'!Q15)</f>
        <v/>
      </c>
      <c r="J11" s="291" t="str">
        <f>IF('GOOD PU'!R15=0,"",'GOOD PU'!R15)</f>
        <v/>
      </c>
      <c r="K11" s="291" t="str">
        <f>IF('GOOD PU'!S15=0,"",'GOOD PU'!S15)</f>
        <v/>
      </c>
      <c r="L11" s="435" t="str">
        <f>IF('GOOD PU'!T15=0,"",'GOOD PU'!T15)</f>
        <v/>
      </c>
      <c r="M11" s="438">
        <f t="shared" ref="M11:M22" si="3">SUM(C11:L11)</f>
        <v>0</v>
      </c>
      <c r="N11" s="292">
        <f t="shared" si="2"/>
        <v>0</v>
      </c>
      <c r="O11" s="485">
        <f>M11*'GOOD PU'!Y15</f>
        <v>0</v>
      </c>
    </row>
    <row r="12" spans="1:18" ht="23.25" customHeight="1">
      <c r="A12" s="296" t="str">
        <f>'GOOD PU'!D16</f>
        <v>G-3PU</v>
      </c>
      <c r="B12" s="442">
        <f>'GOOD PU'!H16</f>
        <v>10</v>
      </c>
      <c r="C12" s="441" t="str">
        <f>IF('GOOD PU'!K16=0,"",'GOOD PU'!K16)</f>
        <v/>
      </c>
      <c r="D12" s="291" t="str">
        <f>IF('GOOD PU'!L16=0,"",'GOOD PU'!L16)</f>
        <v/>
      </c>
      <c r="E12" s="291" t="str">
        <f>IF('GOOD PU'!M16=0,"",'GOOD PU'!M16)</f>
        <v/>
      </c>
      <c r="F12" s="291" t="str">
        <f>IF('GOOD PU'!N16=0,"",'GOOD PU'!N16)</f>
        <v/>
      </c>
      <c r="G12" s="291" t="str">
        <f>IF('GOOD PU'!O16=0,"",'GOOD PU'!O16)</f>
        <v/>
      </c>
      <c r="H12" s="291" t="str">
        <f>IF('GOOD PU'!P16=0,"",'GOOD PU'!P16)</f>
        <v/>
      </c>
      <c r="I12" s="291" t="str">
        <f>IF('GOOD PU'!Q16=0,"",'GOOD PU'!Q16)</f>
        <v/>
      </c>
      <c r="J12" s="291" t="str">
        <f>IF('GOOD PU'!R16=0,"",'GOOD PU'!R16)</f>
        <v/>
      </c>
      <c r="K12" s="291" t="str">
        <f>IF('GOOD PU'!S16=0,"",'GOOD PU'!S16)</f>
        <v/>
      </c>
      <c r="L12" s="435" t="str">
        <f>IF('GOOD PU'!T16=0,"",'GOOD PU'!T16)</f>
        <v/>
      </c>
      <c r="M12" s="474">
        <f t="shared" si="3"/>
        <v>0</v>
      </c>
      <c r="N12" s="292">
        <f t="shared" si="2"/>
        <v>0</v>
      </c>
      <c r="O12" s="485">
        <f>M12*'GOOD PU'!Y16</f>
        <v>0</v>
      </c>
    </row>
    <row r="13" spans="1:18" ht="23.25" customHeight="1">
      <c r="A13" s="296" t="str">
        <f>'GOOD PU'!D17</f>
        <v>G-4PU</v>
      </c>
      <c r="B13" s="442">
        <f>'GOOD PU'!H17</f>
        <v>10</v>
      </c>
      <c r="C13" s="441" t="str">
        <f>IF('GOOD PU'!K17=0,"",'GOOD PU'!K17)</f>
        <v/>
      </c>
      <c r="D13" s="291" t="str">
        <f>IF('GOOD PU'!L17=0,"",'GOOD PU'!L17)</f>
        <v/>
      </c>
      <c r="E13" s="291" t="str">
        <f>IF('GOOD PU'!M17=0,"",'GOOD PU'!M17)</f>
        <v/>
      </c>
      <c r="F13" s="291" t="str">
        <f>IF('GOOD PU'!N17=0,"",'GOOD PU'!N17)</f>
        <v/>
      </c>
      <c r="G13" s="291" t="str">
        <f>IF('GOOD PU'!O17=0,"",'GOOD PU'!O17)</f>
        <v/>
      </c>
      <c r="H13" s="291" t="str">
        <f>IF('GOOD PU'!P17=0,"",'GOOD PU'!P17)</f>
        <v/>
      </c>
      <c r="I13" s="291" t="str">
        <f>IF('GOOD PU'!Q17=0,"",'GOOD PU'!Q17)</f>
        <v/>
      </c>
      <c r="J13" s="291" t="str">
        <f>IF('GOOD PU'!R17=0,"",'GOOD PU'!R17)</f>
        <v/>
      </c>
      <c r="K13" s="291" t="str">
        <f>IF('GOOD PU'!S17=0,"",'GOOD PU'!S17)</f>
        <v/>
      </c>
      <c r="L13" s="435" t="str">
        <f>IF('GOOD PU'!T17=0,"",'GOOD PU'!T17)</f>
        <v/>
      </c>
      <c r="M13" s="474">
        <f t="shared" si="3"/>
        <v>0</v>
      </c>
      <c r="N13" s="292">
        <f t="shared" si="2"/>
        <v>0</v>
      </c>
      <c r="O13" s="485">
        <f>M13*'GOOD PU'!Y17</f>
        <v>0</v>
      </c>
    </row>
    <row r="14" spans="1:18" ht="23.25" customHeight="1">
      <c r="A14" s="296" t="str">
        <f>'GOOD PU'!D18</f>
        <v>G-5PU</v>
      </c>
      <c r="B14" s="442">
        <f>'GOOD PU'!H18</f>
        <v>10</v>
      </c>
      <c r="C14" s="441" t="str">
        <f>IF('GOOD PU'!K18=0,"",'GOOD PU'!K18)</f>
        <v/>
      </c>
      <c r="D14" s="291" t="str">
        <f>IF('GOOD PU'!L18=0,"",'GOOD PU'!L18)</f>
        <v/>
      </c>
      <c r="E14" s="291" t="str">
        <f>IF('GOOD PU'!M18=0,"",'GOOD PU'!M18)</f>
        <v/>
      </c>
      <c r="F14" s="291" t="str">
        <f>IF('GOOD PU'!N18=0,"",'GOOD PU'!N18)</f>
        <v/>
      </c>
      <c r="G14" s="291" t="str">
        <f>IF('GOOD PU'!O18=0,"",'GOOD PU'!O18)</f>
        <v/>
      </c>
      <c r="H14" s="291" t="str">
        <f>IF('GOOD PU'!P18=0,"",'GOOD PU'!P18)</f>
        <v/>
      </c>
      <c r="I14" s="291" t="str">
        <f>IF('GOOD PU'!Q18=0,"",'GOOD PU'!Q18)</f>
        <v/>
      </c>
      <c r="J14" s="291" t="str">
        <f>IF('GOOD PU'!R18=0,"",'GOOD PU'!R18)</f>
        <v/>
      </c>
      <c r="K14" s="291" t="str">
        <f>IF('GOOD PU'!S18=0,"",'GOOD PU'!S18)</f>
        <v/>
      </c>
      <c r="L14" s="435" t="str">
        <f>IF('GOOD PU'!T18=0,"",'GOOD PU'!T18)</f>
        <v/>
      </c>
      <c r="M14" s="474">
        <f t="shared" si="3"/>
        <v>0</v>
      </c>
      <c r="N14" s="292">
        <f t="shared" si="2"/>
        <v>0</v>
      </c>
      <c r="O14" s="485">
        <f>M14*'GOOD PU'!Y18</f>
        <v>0</v>
      </c>
    </row>
    <row r="15" spans="1:18" ht="23.25" customHeight="1">
      <c r="A15" s="296" t="str">
        <f>'GOOD PU'!D19</f>
        <v>G-6PU</v>
      </c>
      <c r="B15" s="442">
        <f>'GOOD PU'!H19</f>
        <v>6</v>
      </c>
      <c r="C15" s="441" t="str">
        <f>IF('GOOD PU'!K19=0,"",'GOOD PU'!K19)</f>
        <v/>
      </c>
      <c r="D15" s="291" t="str">
        <f>IF('GOOD PU'!L19=0,"",'GOOD PU'!L19)</f>
        <v/>
      </c>
      <c r="E15" s="291" t="str">
        <f>IF('GOOD PU'!M19=0,"",'GOOD PU'!M19)</f>
        <v/>
      </c>
      <c r="F15" s="291" t="str">
        <f>IF('GOOD PU'!N19=0,"",'GOOD PU'!N19)</f>
        <v/>
      </c>
      <c r="G15" s="291" t="str">
        <f>IF('GOOD PU'!O19=0,"",'GOOD PU'!O19)</f>
        <v/>
      </c>
      <c r="H15" s="291" t="str">
        <f>IF('GOOD PU'!P19=0,"",'GOOD PU'!P19)</f>
        <v/>
      </c>
      <c r="I15" s="291" t="str">
        <f>IF('GOOD PU'!Q19=0,"",'GOOD PU'!Q19)</f>
        <v/>
      </c>
      <c r="J15" s="291" t="str">
        <f>IF('GOOD PU'!R19=0,"",'GOOD PU'!R19)</f>
        <v/>
      </c>
      <c r="K15" s="291" t="str">
        <f>IF('GOOD PU'!S19=0,"",'GOOD PU'!S19)</f>
        <v/>
      </c>
      <c r="L15" s="435" t="str">
        <f>IF('GOOD PU'!T19=0,"",'GOOD PU'!T19)</f>
        <v/>
      </c>
      <c r="M15" s="474">
        <f t="shared" si="3"/>
        <v>0</v>
      </c>
      <c r="N15" s="292">
        <f t="shared" si="2"/>
        <v>0</v>
      </c>
      <c r="O15" s="485">
        <f>M15*'GOOD PU'!Y19</f>
        <v>0</v>
      </c>
    </row>
    <row r="16" spans="1:18" ht="23.25" customHeight="1">
      <c r="A16" s="296" t="str">
        <f>'GOOD PU'!D20</f>
        <v>G-7PU</v>
      </c>
      <c r="B16" s="442">
        <f>'GOOD PU'!H20</f>
        <v>8</v>
      </c>
      <c r="C16" s="441" t="str">
        <f>IF('GOOD PU'!K20=0,"",'GOOD PU'!K20)</f>
        <v/>
      </c>
      <c r="D16" s="291" t="str">
        <f>IF('GOOD PU'!L20=0,"",'GOOD PU'!L20)</f>
        <v/>
      </c>
      <c r="E16" s="291" t="str">
        <f>IF('GOOD PU'!M20=0,"",'GOOD PU'!M20)</f>
        <v/>
      </c>
      <c r="F16" s="291" t="str">
        <f>IF('GOOD PU'!N20=0,"",'GOOD PU'!N20)</f>
        <v/>
      </c>
      <c r="G16" s="291" t="str">
        <f>IF('GOOD PU'!O20=0,"",'GOOD PU'!O20)</f>
        <v/>
      </c>
      <c r="H16" s="291" t="str">
        <f>IF('GOOD PU'!P20=0,"",'GOOD PU'!P20)</f>
        <v/>
      </c>
      <c r="I16" s="291" t="str">
        <f>IF('GOOD PU'!Q20=0,"",'GOOD PU'!Q20)</f>
        <v/>
      </c>
      <c r="J16" s="291" t="str">
        <f>IF('GOOD PU'!R20=0,"",'GOOD PU'!R20)</f>
        <v/>
      </c>
      <c r="K16" s="291" t="str">
        <f>IF('GOOD PU'!S20=0,"",'GOOD PU'!S20)</f>
        <v/>
      </c>
      <c r="L16" s="435" t="str">
        <f>IF('GOOD PU'!T20=0,"",'GOOD PU'!T20)</f>
        <v/>
      </c>
      <c r="M16" s="474">
        <f t="shared" si="3"/>
        <v>0</v>
      </c>
      <c r="N16" s="292">
        <f t="shared" si="2"/>
        <v>0</v>
      </c>
      <c r="O16" s="485">
        <f>M16*'GOOD PU'!Y20</f>
        <v>0</v>
      </c>
    </row>
    <row r="17" spans="1:17" ht="23.25" customHeight="1">
      <c r="A17" s="296" t="str">
        <f>'GOOD PU'!D21</f>
        <v>G-9PU</v>
      </c>
      <c r="B17" s="442">
        <f>'GOOD PU'!H21</f>
        <v>8</v>
      </c>
      <c r="C17" s="441" t="str">
        <f>IF('GOOD PU'!K21=0,"",'GOOD PU'!K21)</f>
        <v/>
      </c>
      <c r="D17" s="291" t="str">
        <f>IF('GOOD PU'!L21=0,"",'GOOD PU'!L21)</f>
        <v/>
      </c>
      <c r="E17" s="291" t="str">
        <f>IF('GOOD PU'!M21=0,"",'GOOD PU'!M21)</f>
        <v/>
      </c>
      <c r="F17" s="291" t="str">
        <f>IF('GOOD PU'!N21=0,"",'GOOD PU'!N21)</f>
        <v/>
      </c>
      <c r="G17" s="291" t="str">
        <f>IF('GOOD PU'!O21=0,"",'GOOD PU'!O21)</f>
        <v/>
      </c>
      <c r="H17" s="291" t="str">
        <f>IF('GOOD PU'!P21=0,"",'GOOD PU'!P21)</f>
        <v/>
      </c>
      <c r="I17" s="291" t="str">
        <f>IF('GOOD PU'!Q21=0,"",'GOOD PU'!Q21)</f>
        <v/>
      </c>
      <c r="J17" s="291" t="str">
        <f>IF('GOOD PU'!R21=0,"",'GOOD PU'!R21)</f>
        <v/>
      </c>
      <c r="K17" s="291" t="str">
        <f>IF('GOOD PU'!S21=0,"",'GOOD PU'!S21)</f>
        <v/>
      </c>
      <c r="L17" s="435" t="str">
        <f>IF('GOOD PU'!T21=0,"",'GOOD PU'!T21)</f>
        <v/>
      </c>
      <c r="M17" s="474">
        <f t="shared" si="3"/>
        <v>0</v>
      </c>
      <c r="N17" s="292">
        <f t="shared" si="2"/>
        <v>0</v>
      </c>
      <c r="O17" s="485">
        <f>M17*'GOOD PU'!Y21</f>
        <v>0</v>
      </c>
    </row>
    <row r="18" spans="1:17" ht="23.25" customHeight="1">
      <c r="A18" s="296" t="str">
        <f>'GOOD PU'!D22</f>
        <v>G-11PU</v>
      </c>
      <c r="B18" s="442">
        <f>'GOOD PU'!H22</f>
        <v>5</v>
      </c>
      <c r="C18" s="441" t="str">
        <f>IF('GOOD PU'!K22=0,"",'GOOD PU'!K22)</f>
        <v/>
      </c>
      <c r="D18" s="291" t="str">
        <f>IF('GOOD PU'!L22=0,"",'GOOD PU'!L22)</f>
        <v/>
      </c>
      <c r="E18" s="291" t="str">
        <f>IF('GOOD PU'!M22=0,"",'GOOD PU'!M22)</f>
        <v/>
      </c>
      <c r="F18" s="291" t="str">
        <f>IF('GOOD PU'!N22=0,"",'GOOD PU'!N22)</f>
        <v/>
      </c>
      <c r="G18" s="291" t="str">
        <f>IF('GOOD PU'!O22=0,"",'GOOD PU'!O22)</f>
        <v/>
      </c>
      <c r="H18" s="291" t="str">
        <f>IF('GOOD PU'!P22=0,"",'GOOD PU'!P22)</f>
        <v/>
      </c>
      <c r="I18" s="291" t="str">
        <f>IF('GOOD PU'!Q22=0,"",'GOOD PU'!Q22)</f>
        <v/>
      </c>
      <c r="J18" s="291" t="str">
        <f>IF('GOOD PU'!R22=0,"",'GOOD PU'!R22)</f>
        <v/>
      </c>
      <c r="K18" s="291" t="str">
        <f>IF('GOOD PU'!S22=0,"",'GOOD PU'!S22)</f>
        <v/>
      </c>
      <c r="L18" s="435" t="str">
        <f>IF('GOOD PU'!T22=0,"",'GOOD PU'!T22)</f>
        <v/>
      </c>
      <c r="M18" s="474">
        <f t="shared" si="3"/>
        <v>0</v>
      </c>
      <c r="N18" s="292">
        <f t="shared" si="2"/>
        <v>0</v>
      </c>
      <c r="O18" s="485">
        <f>M18*'GOOD PU'!Y22</f>
        <v>0</v>
      </c>
    </row>
    <row r="19" spans="1:17" ht="23.25" customHeight="1">
      <c r="A19" s="296" t="str">
        <f>'GOOD PU'!D23</f>
        <v>G-13PU</v>
      </c>
      <c r="B19" s="442">
        <f>'GOOD PU'!H23</f>
        <v>5</v>
      </c>
      <c r="C19" s="441" t="str">
        <f>IF('GOOD PU'!K23=0,"",'GOOD PU'!K23)</f>
        <v/>
      </c>
      <c r="D19" s="291" t="str">
        <f>IF('GOOD PU'!L23=0,"",'GOOD PU'!L23)</f>
        <v/>
      </c>
      <c r="E19" s="291" t="str">
        <f>IF('GOOD PU'!M23=0,"",'GOOD PU'!M23)</f>
        <v/>
      </c>
      <c r="F19" s="291" t="str">
        <f>IF('GOOD PU'!N23=0,"",'GOOD PU'!N23)</f>
        <v/>
      </c>
      <c r="G19" s="291" t="str">
        <f>IF('GOOD PU'!O23=0,"",'GOOD PU'!O23)</f>
        <v/>
      </c>
      <c r="H19" s="291" t="str">
        <f>IF('GOOD PU'!P23=0,"",'GOOD PU'!P23)</f>
        <v/>
      </c>
      <c r="I19" s="291" t="str">
        <f>IF('GOOD PU'!Q23=0,"",'GOOD PU'!Q23)</f>
        <v/>
      </c>
      <c r="J19" s="291" t="str">
        <f>IF('GOOD PU'!R23=0,"",'GOOD PU'!R23)</f>
        <v/>
      </c>
      <c r="K19" s="291" t="str">
        <f>IF('GOOD PU'!S23=0,"",'GOOD PU'!S23)</f>
        <v/>
      </c>
      <c r="L19" s="435" t="str">
        <f>IF('GOOD PU'!T23=0,"",'GOOD PU'!T23)</f>
        <v/>
      </c>
      <c r="M19" s="474">
        <f t="shared" si="3"/>
        <v>0</v>
      </c>
      <c r="N19" s="292">
        <f t="shared" si="2"/>
        <v>0</v>
      </c>
      <c r="O19" s="485">
        <f>M19*'GOOD PU'!Y23</f>
        <v>0</v>
      </c>
    </row>
    <row r="20" spans="1:17" ht="23.25" customHeight="1">
      <c r="A20" s="296" t="str">
        <f>'GOOD PU'!D24</f>
        <v>G-16PU</v>
      </c>
      <c r="B20" s="442">
        <f>'GOOD PU'!H24</f>
        <v>3</v>
      </c>
      <c r="C20" s="441" t="str">
        <f>IF('GOOD PU'!K24=0,"",'GOOD PU'!K24)</f>
        <v/>
      </c>
      <c r="D20" s="291" t="str">
        <f>IF('GOOD PU'!L24=0,"",'GOOD PU'!L24)</f>
        <v/>
      </c>
      <c r="E20" s="291" t="str">
        <f>IF('GOOD PU'!M24=0,"",'GOOD PU'!M24)</f>
        <v/>
      </c>
      <c r="F20" s="291" t="str">
        <f>IF('GOOD PU'!N24=0,"",'GOOD PU'!N24)</f>
        <v/>
      </c>
      <c r="G20" s="291" t="str">
        <f>IF('GOOD PU'!O24=0,"",'GOOD PU'!O24)</f>
        <v/>
      </c>
      <c r="H20" s="291" t="str">
        <f>IF('GOOD PU'!P24=0,"",'GOOD PU'!P24)</f>
        <v/>
      </c>
      <c r="I20" s="291" t="str">
        <f>IF('GOOD PU'!Q24=0,"",'GOOD PU'!Q24)</f>
        <v/>
      </c>
      <c r="J20" s="291" t="str">
        <f>IF('GOOD PU'!R24=0,"",'GOOD PU'!R24)</f>
        <v/>
      </c>
      <c r="K20" s="291" t="str">
        <f>IF('GOOD PU'!S24=0,"",'GOOD PU'!S24)</f>
        <v/>
      </c>
      <c r="L20" s="435" t="str">
        <f>IF('GOOD PU'!T24=0,"",'GOOD PU'!T24)</f>
        <v/>
      </c>
      <c r="M20" s="474">
        <f t="shared" si="3"/>
        <v>0</v>
      </c>
      <c r="N20" s="292">
        <f t="shared" si="2"/>
        <v>0</v>
      </c>
      <c r="O20" s="485">
        <f>M20*'GOOD PU'!Y24</f>
        <v>0</v>
      </c>
    </row>
    <row r="21" spans="1:17" ht="23.25" customHeight="1">
      <c r="A21" s="296" t="str">
        <f>'GOOD PU'!D25</f>
        <v>G-18PU</v>
      </c>
      <c r="B21" s="442">
        <f>'GOOD PU'!H25</f>
        <v>2</v>
      </c>
      <c r="C21" s="441" t="str">
        <f>IF('GOOD PU'!K25=0,"",'GOOD PU'!K25)</f>
        <v/>
      </c>
      <c r="D21" s="291" t="str">
        <f>IF('GOOD PU'!L25=0,"",'GOOD PU'!L25)</f>
        <v/>
      </c>
      <c r="E21" s="291" t="str">
        <f>IF('GOOD PU'!M25=0,"",'GOOD PU'!M25)</f>
        <v/>
      </c>
      <c r="F21" s="291" t="str">
        <f>IF('GOOD PU'!N25=0,"",'GOOD PU'!N25)</f>
        <v/>
      </c>
      <c r="G21" s="291" t="str">
        <f>IF('GOOD PU'!O25=0,"",'GOOD PU'!O25)</f>
        <v/>
      </c>
      <c r="H21" s="291" t="str">
        <f>IF('GOOD PU'!P25=0,"",'GOOD PU'!P25)</f>
        <v/>
      </c>
      <c r="I21" s="291" t="str">
        <f>IF('GOOD PU'!Q25=0,"",'GOOD PU'!Q25)</f>
        <v/>
      </c>
      <c r="J21" s="291" t="str">
        <f>IF('GOOD PU'!R25=0,"",'GOOD PU'!R25)</f>
        <v/>
      </c>
      <c r="K21" s="291" t="str">
        <f>IF('GOOD PU'!S25=0,"",'GOOD PU'!S25)</f>
        <v/>
      </c>
      <c r="L21" s="435" t="str">
        <f>IF('GOOD PU'!T25=0,"",'GOOD PU'!T25)</f>
        <v/>
      </c>
      <c r="M21" s="474">
        <f t="shared" si="3"/>
        <v>0</v>
      </c>
      <c r="N21" s="292">
        <f t="shared" si="2"/>
        <v>0</v>
      </c>
      <c r="O21" s="485">
        <f>M21*'GOOD PU'!Y25</f>
        <v>0</v>
      </c>
    </row>
    <row r="22" spans="1:17" ht="23.25" customHeight="1">
      <c r="A22" s="296" t="str">
        <f>'GOOD PU'!D26</f>
        <v>G-19PU</v>
      </c>
      <c r="B22" s="442">
        <f>'GOOD PU'!H26</f>
        <v>1</v>
      </c>
      <c r="C22" s="441" t="str">
        <f>IF('GOOD PU'!K26=0,"",'GOOD PU'!K26)</f>
        <v/>
      </c>
      <c r="D22" s="291" t="str">
        <f>IF('GOOD PU'!L26=0,"",'GOOD PU'!L26)</f>
        <v/>
      </c>
      <c r="E22" s="291" t="str">
        <f>IF('GOOD PU'!M26=0,"",'GOOD PU'!M26)</f>
        <v/>
      </c>
      <c r="F22" s="291" t="str">
        <f>IF('GOOD PU'!N26=0,"",'GOOD PU'!N26)</f>
        <v/>
      </c>
      <c r="G22" s="291" t="str">
        <f>IF('GOOD PU'!O26=0,"",'GOOD PU'!O26)</f>
        <v/>
      </c>
      <c r="H22" s="291" t="str">
        <f>IF('GOOD PU'!P26=0,"",'GOOD PU'!P26)</f>
        <v/>
      </c>
      <c r="I22" s="291" t="str">
        <f>IF('GOOD PU'!Q26=0,"",'GOOD PU'!Q26)</f>
        <v/>
      </c>
      <c r="J22" s="291" t="str">
        <f>IF('GOOD PU'!R26=0,"",'GOOD PU'!R26)</f>
        <v/>
      </c>
      <c r="K22" s="291" t="str">
        <f>IF('GOOD PU'!S26=0,"",'GOOD PU'!S26)</f>
        <v/>
      </c>
      <c r="L22" s="435" t="str">
        <f>IF('GOOD PU'!T26=0,"",'GOOD PU'!T26)</f>
        <v/>
      </c>
      <c r="M22" s="474">
        <f t="shared" si="3"/>
        <v>0</v>
      </c>
      <c r="N22" s="292">
        <f t="shared" si="2"/>
        <v>0</v>
      </c>
      <c r="O22" s="485">
        <f>M22*'GOOD PU'!Y26</f>
        <v>0</v>
      </c>
    </row>
    <row r="23" spans="1:17" ht="23.25" customHeight="1">
      <c r="A23" s="296" t="str">
        <f>'GOOD PU'!D27</f>
        <v>G-21PU</v>
      </c>
      <c r="B23" s="442">
        <f>'GOOD PU'!H27</f>
        <v>1</v>
      </c>
      <c r="C23" s="441" t="str">
        <f>IF('GOOD PU'!K27=0,"",'GOOD PU'!K27)</f>
        <v/>
      </c>
      <c r="D23" s="291" t="str">
        <f>IF('GOOD PU'!L27=0,"",'GOOD PU'!L27)</f>
        <v/>
      </c>
      <c r="E23" s="291" t="str">
        <f>IF('GOOD PU'!M27=0,"",'GOOD PU'!M27)</f>
        <v/>
      </c>
      <c r="F23" s="291" t="str">
        <f>IF('GOOD PU'!N27=0,"",'GOOD PU'!N27)</f>
        <v/>
      </c>
      <c r="G23" s="291" t="str">
        <f>IF('GOOD PU'!O27=0,"",'GOOD PU'!O27)</f>
        <v/>
      </c>
      <c r="H23" s="291" t="str">
        <f>IF('GOOD PU'!P27=0,"",'GOOD PU'!P27)</f>
        <v/>
      </c>
      <c r="I23" s="291" t="str">
        <f>IF('GOOD PU'!Q27=0,"",'GOOD PU'!Q27)</f>
        <v/>
      </c>
      <c r="J23" s="291" t="str">
        <f>IF('GOOD PU'!R27=0,"",'GOOD PU'!R27)</f>
        <v/>
      </c>
      <c r="K23" s="291" t="str">
        <f>IF('GOOD PU'!S27=0,"",'GOOD PU'!S27)</f>
        <v/>
      </c>
      <c r="L23" s="435" t="str">
        <f>IF('GOOD PU'!T27=0,"",'GOOD PU'!T27)</f>
        <v/>
      </c>
      <c r="M23" s="474">
        <f>SUM(C23:L23)</f>
        <v>0</v>
      </c>
      <c r="N23" s="292">
        <f t="shared" si="2"/>
        <v>0</v>
      </c>
      <c r="O23" s="485">
        <f>M23*'GOOD PU'!Y27</f>
        <v>0</v>
      </c>
    </row>
    <row r="25" spans="1:17" ht="23.25" customHeight="1">
      <c r="A25" s="44"/>
      <c r="B25" s="44"/>
      <c r="C25" s="475" t="s">
        <v>245</v>
      </c>
      <c r="D25" s="477"/>
      <c r="E25" s="478"/>
      <c r="F25" s="44"/>
      <c r="G25" s="33" t="s">
        <v>23</v>
      </c>
      <c r="H25" s="34"/>
      <c r="I25" s="34"/>
      <c r="J25" s="34"/>
      <c r="K25" s="34"/>
      <c r="L25" s="34"/>
      <c r="M25" s="34"/>
      <c r="N25" s="34"/>
      <c r="O25" s="34"/>
      <c r="P25" s="494"/>
      <c r="Q25" s="495"/>
    </row>
    <row r="26" spans="1:17" ht="23.25" customHeight="1">
      <c r="A26" s="44"/>
      <c r="B26" s="44"/>
      <c r="C26" s="33"/>
      <c r="D26" s="487"/>
      <c r="E26" s="488"/>
      <c r="F26" s="44"/>
      <c r="G26" s="33" t="s">
        <v>24</v>
      </c>
      <c r="H26" s="35"/>
      <c r="I26" s="35"/>
      <c r="J26" s="35"/>
      <c r="K26" s="105"/>
      <c r="L26" s="105"/>
      <c r="M26" s="105"/>
      <c r="N26" s="105"/>
      <c r="O26" s="105"/>
      <c r="P26" s="496"/>
      <c r="Q26" s="495"/>
    </row>
    <row r="27" spans="1:17" ht="23.25" customHeight="1">
      <c r="A27" s="44"/>
      <c r="B27" s="44"/>
      <c r="C27" s="33"/>
      <c r="D27" s="487"/>
      <c r="E27" s="488"/>
      <c r="F27" s="44"/>
      <c r="G27" s="33" t="s">
        <v>25</v>
      </c>
      <c r="H27" s="35"/>
      <c r="I27" s="35"/>
      <c r="J27" s="35"/>
      <c r="K27" s="105"/>
      <c r="L27" s="105"/>
      <c r="M27" s="105"/>
      <c r="N27" s="105"/>
      <c r="O27" s="105"/>
      <c r="P27" s="496"/>
      <c r="Q27" s="495"/>
    </row>
    <row r="28" spans="1:17" ht="23.25" customHeight="1">
      <c r="M28" s="41"/>
      <c r="N28" s="41"/>
    </row>
  </sheetData>
  <sheetProtection selectLockedCells="1" selectUnlockedCells="1"/>
  <autoFilter ref="M7:O23" xr:uid="{00000000-0001-0000-0600-000000000000}"/>
  <mergeCells count="6">
    <mergeCell ref="B7:B8"/>
    <mergeCell ref="A1:F2"/>
    <mergeCell ref="L2:M2"/>
    <mergeCell ref="A4:C4"/>
    <mergeCell ref="L5:O5"/>
    <mergeCell ref="A5:K5"/>
  </mergeCells>
  <conditionalFormatting sqref="C7:L7 A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{89D312A3-0B2E-2A4E-93BD-53625AC3A84A}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fitToHeight="0" orientation="landscape" horizontalDpi="4294967292" verticalDpi="4294967292" r:id="rId1"/>
  <headerFooter>
    <oddHeader>&amp;LPRODUCTION/PACKING LIST&amp;C
&amp;RGOOD HOLDS PU</oddHeader>
    <oddFooter>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D312A3-0B2E-2A4E-93BD-53625AC3A8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C7:L7 A7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Order SUM Made in EU</vt:lpstr>
      <vt:lpstr>GOOD GRP</vt:lpstr>
      <vt:lpstr>GRP PRODUCTION LIST</vt:lpstr>
      <vt:lpstr>GOOD PE</vt:lpstr>
      <vt:lpstr>PE PRODUCTION LIST</vt:lpstr>
      <vt:lpstr>GOOD PU</vt:lpstr>
      <vt:lpstr>PU PRODUCTION LIST</vt:lpstr>
      <vt:lpstr>'GRP PRODUCTION LIST'!Drucktitel</vt:lpstr>
      <vt:lpstr>'PE PRODUCTION LIST'!Drucktitel</vt:lpstr>
      <vt:lpstr>'PU PRODUCTION LIST'!Drucktitel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Matevy</dc:creator>
  <cp:lastModifiedBy>Linus Raatz</cp:lastModifiedBy>
  <cp:lastPrinted>2026-01-29T10:12:57Z</cp:lastPrinted>
  <dcterms:created xsi:type="dcterms:W3CDTF">2016-12-08T21:22:33Z</dcterms:created>
  <dcterms:modified xsi:type="dcterms:W3CDTF">2026-07-03T10:25:58Z</dcterms:modified>
</cp:coreProperties>
</file>