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X:\Commercial\Tarifs 2026\BDC 1er février\clients Gold 40 et 30\"/>
    </mc:Choice>
  </mc:AlternateContent>
  <xr:revisionPtr revIDLastSave="0" documentId="13_ncr:1_{4CF54937-9237-491F-B589-BC0EB8B4614E}" xr6:coauthVersionLast="47" xr6:coauthVersionMax="47" xr10:uidLastSave="{00000000-0000-0000-0000-000000000000}"/>
  <bookViews>
    <workbookView xWindow="28680" yWindow="-120" windowWidth="29040" windowHeight="15720" tabRatio="945" xr2:uid="{00000000-000D-0000-FFFF-FFFF00000000}"/>
  </bookViews>
  <sheets>
    <sheet name="Commande TOTALE" sheetId="8" r:id="rId1"/>
    <sheet name="VOLX -Prises PU " sheetId="9" r:id="rId2"/>
    <sheet name="VOLX - Prises PE" sheetId="10" r:id="rId3"/>
    <sheet name="VOLX - Prises Dual Texture" sheetId="17" r:id="rId4"/>
    <sheet name="ORIGIN96 - Prises PE" sheetId="19" r:id="rId5"/>
    <sheet name="INSPIR - Prises PE PU" sheetId="12" r:id="rId6"/>
    <sheet name="FREESTONE - Prises PE" sheetId="16" r:id="rId7"/>
    <sheet name="VOLX - Volumes BOIS" sheetId="14" r:id="rId8"/>
    <sheet name="IFSC" sheetId="18" r:id="rId9"/>
  </sheets>
  <definedNames>
    <definedName name="_xlnm._FilterDatabase" localSheetId="4" hidden="1">'ORIGIN96 - Prises PE'!$A$2:$BB$17</definedName>
    <definedName name="_xlnm._FilterDatabase" localSheetId="2" hidden="1">'VOLX - Prises PE'!$A$2:$BA$43</definedName>
    <definedName name="http___volxholds_com_shop_volumes_delta_1">#REF!</definedName>
    <definedName name="vi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58" i="12" l="1"/>
  <c r="BQ58" i="12"/>
  <c r="BP58" i="12"/>
  <c r="BO58" i="12"/>
  <c r="BN58" i="12"/>
  <c r="BM58" i="12"/>
  <c r="BL58" i="12"/>
  <c r="BJ58" i="12"/>
  <c r="BF58" i="12"/>
  <c r="BE58" i="12"/>
  <c r="BD58" i="12"/>
  <c r="BC58" i="12"/>
  <c r="BB58" i="12"/>
  <c r="AG58" i="12"/>
  <c r="AD58" i="12"/>
  <c r="AC58" i="12"/>
  <c r="AB58" i="12"/>
  <c r="AA58" i="12"/>
  <c r="Z58" i="12"/>
  <c r="BS58" i="12" s="1"/>
  <c r="Y58" i="12"/>
  <c r="X58" i="12"/>
  <c r="B58" i="12"/>
  <c r="BR57" i="12"/>
  <c r="BQ57" i="12"/>
  <c r="BP57" i="12"/>
  <c r="BO57" i="12"/>
  <c r="BN57" i="12"/>
  <c r="BM57" i="12"/>
  <c r="BL57" i="12"/>
  <c r="BK57" i="12"/>
  <c r="BJ57" i="12"/>
  <c r="BI57" i="12"/>
  <c r="BH57" i="12"/>
  <c r="BG57" i="12"/>
  <c r="BF57" i="12"/>
  <c r="BE57" i="12"/>
  <c r="BD57" i="12"/>
  <c r="BC57" i="12"/>
  <c r="BB57" i="12"/>
  <c r="Z57" i="12"/>
  <c r="BS57" i="12" s="1"/>
  <c r="Y57" i="12"/>
  <c r="X57" i="12"/>
  <c r="B57" i="12"/>
  <c r="BS56" i="12"/>
  <c r="BR56" i="12"/>
  <c r="BQ56" i="12"/>
  <c r="BP56" i="12"/>
  <c r="BO56" i="12"/>
  <c r="BN56" i="12"/>
  <c r="BM56" i="12"/>
  <c r="BL56" i="12"/>
  <c r="BK56" i="12"/>
  <c r="BJ56" i="12"/>
  <c r="BI56" i="12"/>
  <c r="BH56" i="12"/>
  <c r="BG56" i="12"/>
  <c r="BF56" i="12"/>
  <c r="BE56" i="12"/>
  <c r="BD56" i="12"/>
  <c r="BC56" i="12"/>
  <c r="BB56" i="12"/>
  <c r="AE56" i="12"/>
  <c r="Z56" i="12"/>
  <c r="Y56" i="12"/>
  <c r="X56" i="12"/>
  <c r="B56" i="12"/>
  <c r="BR51" i="12"/>
  <c r="BQ51" i="12"/>
  <c r="BP51" i="12"/>
  <c r="BO51" i="12"/>
  <c r="BN51" i="12"/>
  <c r="BM51" i="12"/>
  <c r="BL51" i="12"/>
  <c r="BK51" i="12"/>
  <c r="BJ51" i="12"/>
  <c r="BI51" i="12"/>
  <c r="BH51" i="12"/>
  <c r="BG51" i="12"/>
  <c r="BF51" i="12"/>
  <c r="BE51" i="12"/>
  <c r="BD51" i="12"/>
  <c r="BB51" i="12"/>
  <c r="Z51" i="12"/>
  <c r="BS51" i="12" s="1"/>
  <c r="Y51" i="12"/>
  <c r="X51" i="12"/>
  <c r="BR87" i="12"/>
  <c r="BQ87" i="12"/>
  <c r="BP87" i="12"/>
  <c r="BO87" i="12"/>
  <c r="BN87" i="12"/>
  <c r="BM87" i="12"/>
  <c r="BL87" i="12"/>
  <c r="BK87" i="12"/>
  <c r="BJ87" i="12"/>
  <c r="BI87" i="12"/>
  <c r="BH87" i="12"/>
  <c r="BG87" i="12"/>
  <c r="BF87" i="12"/>
  <c r="BE87" i="12"/>
  <c r="BD87" i="12"/>
  <c r="BC87" i="12"/>
  <c r="BB87" i="12"/>
  <c r="AG87" i="12"/>
  <c r="AF87" i="12"/>
  <c r="AC87" i="12"/>
  <c r="AB87" i="12"/>
  <c r="AA87" i="12"/>
  <c r="Z87" i="12"/>
  <c r="BS87" i="12" s="1"/>
  <c r="Y87" i="12"/>
  <c r="X87" i="12"/>
  <c r="BR86" i="12"/>
  <c r="BQ86" i="12"/>
  <c r="BP86" i="12"/>
  <c r="BO86" i="12"/>
  <c r="BN86" i="12"/>
  <c r="BM86" i="12"/>
  <c r="BL86" i="12"/>
  <c r="BK86" i="12"/>
  <c r="BJ86" i="12"/>
  <c r="BI86" i="12"/>
  <c r="BH86" i="12"/>
  <c r="BG86" i="12"/>
  <c r="BF86" i="12"/>
  <c r="BE86" i="12"/>
  <c r="BD86" i="12"/>
  <c r="BC86" i="12"/>
  <c r="BB86" i="12"/>
  <c r="AG86" i="12"/>
  <c r="AF86" i="12"/>
  <c r="AB86" i="12"/>
  <c r="AA86" i="12"/>
  <c r="Z86" i="12"/>
  <c r="BS86" i="12" s="1"/>
  <c r="Y86" i="12"/>
  <c r="X86" i="12"/>
  <c r="BR28" i="12"/>
  <c r="BQ28" i="12"/>
  <c r="BP28" i="12"/>
  <c r="BO28" i="12"/>
  <c r="BN28" i="12"/>
  <c r="BM28" i="12"/>
  <c r="BL28" i="12"/>
  <c r="BK28" i="12"/>
  <c r="BJ28" i="12"/>
  <c r="BI28" i="12"/>
  <c r="BH28" i="12"/>
  <c r="BG28" i="12"/>
  <c r="BF28" i="12"/>
  <c r="BE28" i="12"/>
  <c r="BD28" i="12"/>
  <c r="BB28" i="12"/>
  <c r="Z28" i="12"/>
  <c r="BS28" i="12" s="1"/>
  <c r="Y28" i="12"/>
  <c r="X28" i="12"/>
  <c r="B28" i="12"/>
  <c r="BR27" i="12"/>
  <c r="BQ27" i="12"/>
  <c r="BP27" i="12"/>
  <c r="BO27" i="12"/>
  <c r="BN27" i="12"/>
  <c r="BM27" i="12"/>
  <c r="BL27" i="12"/>
  <c r="BK27" i="12"/>
  <c r="BJ27" i="12"/>
  <c r="BI27" i="12"/>
  <c r="BH27" i="12"/>
  <c r="BG27" i="12"/>
  <c r="BE27" i="12"/>
  <c r="BD27" i="12"/>
  <c r="BC27" i="12"/>
  <c r="BB27" i="12"/>
  <c r="Z27" i="12"/>
  <c r="AD27" i="12" s="1"/>
  <c r="Y27" i="12"/>
  <c r="X27" i="12"/>
  <c r="B27" i="12"/>
  <c r="BR26" i="12"/>
  <c r="BQ26" i="12"/>
  <c r="BP26" i="12"/>
  <c r="BO26" i="12"/>
  <c r="BN26" i="12"/>
  <c r="BM26" i="12"/>
  <c r="BL26" i="12"/>
  <c r="BK26" i="12"/>
  <c r="BJ26" i="12"/>
  <c r="BI26" i="12"/>
  <c r="BH26" i="12"/>
  <c r="BG26" i="12"/>
  <c r="BF26" i="12"/>
  <c r="BE26" i="12"/>
  <c r="BD26" i="12"/>
  <c r="BB26" i="12"/>
  <c r="Z26" i="12"/>
  <c r="AD26" i="12" s="1"/>
  <c r="Y26" i="12"/>
  <c r="X26" i="12"/>
  <c r="B26" i="12"/>
  <c r="BR25" i="12"/>
  <c r="BQ25" i="12"/>
  <c r="BP25" i="12"/>
  <c r="BO25" i="12"/>
  <c r="BN25" i="12"/>
  <c r="BM25" i="12"/>
  <c r="BL25" i="12"/>
  <c r="BK25" i="12"/>
  <c r="BJ25" i="12"/>
  <c r="BI25" i="12"/>
  <c r="BH25" i="12"/>
  <c r="BG25" i="12"/>
  <c r="BF25" i="12"/>
  <c r="BE25" i="12"/>
  <c r="BD25" i="12"/>
  <c r="BB25" i="12"/>
  <c r="Z25" i="12"/>
  <c r="BS25" i="12" s="1"/>
  <c r="Y25" i="12"/>
  <c r="X25" i="12"/>
  <c r="B25" i="12"/>
  <c r="BR24" i="12"/>
  <c r="BQ24" i="12"/>
  <c r="BP24" i="12"/>
  <c r="BO24" i="12"/>
  <c r="BN24" i="12"/>
  <c r="BM24" i="12"/>
  <c r="BL24" i="12"/>
  <c r="BK24" i="12"/>
  <c r="BJ24" i="12"/>
  <c r="BI24" i="12"/>
  <c r="BH24" i="12"/>
  <c r="BG24" i="12"/>
  <c r="BF24" i="12"/>
  <c r="BE24" i="12"/>
  <c r="BD24" i="12"/>
  <c r="BB24" i="12"/>
  <c r="Z24" i="12"/>
  <c r="BS24" i="12" s="1"/>
  <c r="Y24" i="12"/>
  <c r="X24" i="12"/>
  <c r="B24" i="12"/>
  <c r="BR23" i="12"/>
  <c r="BQ23" i="12"/>
  <c r="BP23" i="12"/>
  <c r="BO23" i="12"/>
  <c r="BN23" i="12"/>
  <c r="BM23" i="12"/>
  <c r="BL23" i="12"/>
  <c r="BK23" i="12"/>
  <c r="BJ23" i="12"/>
  <c r="BI23" i="12"/>
  <c r="BH23" i="12"/>
  <c r="BG23" i="12"/>
  <c r="BF23" i="12"/>
  <c r="BE23" i="12"/>
  <c r="BD23" i="12"/>
  <c r="BC23" i="12"/>
  <c r="BB23" i="12"/>
  <c r="Z23" i="12"/>
  <c r="BS23" i="12" s="1"/>
  <c r="Y23" i="12"/>
  <c r="X23" i="12"/>
  <c r="B23" i="12"/>
  <c r="BR22" i="12"/>
  <c r="BQ22" i="12"/>
  <c r="BP22" i="12"/>
  <c r="BO22" i="12"/>
  <c r="BN22" i="12"/>
  <c r="BM22" i="12"/>
  <c r="BL22" i="12"/>
  <c r="BJ22" i="12"/>
  <c r="BI22" i="12"/>
  <c r="BH22" i="12"/>
  <c r="BG22" i="12"/>
  <c r="BF22" i="12"/>
  <c r="BE22" i="12"/>
  <c r="BD22" i="12"/>
  <c r="BC22" i="12"/>
  <c r="BB22" i="12"/>
  <c r="Z22" i="12"/>
  <c r="BS22" i="12" s="1"/>
  <c r="Y22" i="12"/>
  <c r="X22" i="12"/>
  <c r="B22" i="12"/>
  <c r="BR21" i="12"/>
  <c r="BQ21" i="12"/>
  <c r="BP21" i="12"/>
  <c r="BO21" i="12"/>
  <c r="BN21" i="12"/>
  <c r="BM21" i="12"/>
  <c r="BL21" i="12"/>
  <c r="BK21" i="12"/>
  <c r="BJ21" i="12"/>
  <c r="BF21" i="12"/>
  <c r="BE21" i="12"/>
  <c r="BD21" i="12"/>
  <c r="BC21" i="12"/>
  <c r="BB21" i="12"/>
  <c r="Z21" i="12"/>
  <c r="BS21" i="12" s="1"/>
  <c r="Y21" i="12"/>
  <c r="X21" i="12"/>
  <c r="B21" i="12"/>
  <c r="AG20" i="12"/>
  <c r="AE20" i="12"/>
  <c r="AD20" i="12"/>
  <c r="AC20" i="12"/>
  <c r="AB20" i="12"/>
  <c r="AA20" i="12"/>
  <c r="Z20" i="12"/>
  <c r="BS20" i="12" s="1"/>
  <c r="Y20" i="12"/>
  <c r="X20" i="12"/>
  <c r="B20" i="12"/>
  <c r="BR19" i="12"/>
  <c r="BQ19" i="12"/>
  <c r="BP19" i="12"/>
  <c r="BO19" i="12"/>
  <c r="BN19" i="12"/>
  <c r="BM19" i="12"/>
  <c r="BL19" i="12"/>
  <c r="BK19" i="12"/>
  <c r="BJ19" i="12"/>
  <c r="BI19" i="12"/>
  <c r="BH19" i="12"/>
  <c r="BG19" i="12"/>
  <c r="BF19" i="12"/>
  <c r="BD19" i="12"/>
  <c r="BC19" i="12"/>
  <c r="BB19" i="12"/>
  <c r="AG19" i="12"/>
  <c r="AF19" i="12"/>
  <c r="AE19" i="12"/>
  <c r="AC19" i="12"/>
  <c r="AB19" i="12"/>
  <c r="AA19" i="12"/>
  <c r="Z19" i="12"/>
  <c r="AD19" i="12" s="1"/>
  <c r="Y19" i="12"/>
  <c r="X19" i="12"/>
  <c r="B19" i="12"/>
  <c r="BR18" i="12"/>
  <c r="BQ18" i="12"/>
  <c r="BP18" i="12"/>
  <c r="BO18" i="12"/>
  <c r="BN18" i="12"/>
  <c r="BM18" i="12"/>
  <c r="BL18" i="12"/>
  <c r="BK18" i="12"/>
  <c r="BJ18" i="12"/>
  <c r="BI18" i="12"/>
  <c r="BH18" i="12"/>
  <c r="BG18" i="12"/>
  <c r="BF18" i="12"/>
  <c r="BC18" i="12"/>
  <c r="BB18" i="12"/>
  <c r="AG18" i="12"/>
  <c r="AF18" i="12"/>
  <c r="AE18" i="12"/>
  <c r="AC18" i="12"/>
  <c r="AB18" i="12"/>
  <c r="AA18" i="12"/>
  <c r="Z18" i="12"/>
  <c r="BS18" i="12" s="1"/>
  <c r="Y18" i="12"/>
  <c r="X18" i="12"/>
  <c r="B18" i="12"/>
  <c r="BR17" i="12"/>
  <c r="BQ17" i="12"/>
  <c r="BP17" i="12"/>
  <c r="BO17" i="12"/>
  <c r="BN17" i="12"/>
  <c r="BM17" i="12"/>
  <c r="BL17" i="12"/>
  <c r="BK17" i="12"/>
  <c r="BJ17" i="12"/>
  <c r="BI17" i="12"/>
  <c r="BH17" i="12"/>
  <c r="BG17" i="12"/>
  <c r="BF17" i="12"/>
  <c r="BC17" i="12"/>
  <c r="BB17" i="12"/>
  <c r="AG17" i="12"/>
  <c r="AF17" i="12"/>
  <c r="AD17" i="12"/>
  <c r="AC17" i="12"/>
  <c r="AB17" i="12"/>
  <c r="AA17" i="12"/>
  <c r="Z17" i="12"/>
  <c r="AE17" i="12" s="1"/>
  <c r="Y17" i="12"/>
  <c r="X17" i="12"/>
  <c r="B17" i="12"/>
  <c r="BR16" i="12"/>
  <c r="BQ16" i="12"/>
  <c r="BP16" i="12"/>
  <c r="BO16" i="12"/>
  <c r="BN16" i="12"/>
  <c r="BM16" i="12"/>
  <c r="BL16" i="12"/>
  <c r="BK16" i="12"/>
  <c r="BJ16" i="12"/>
  <c r="BI16" i="12"/>
  <c r="BH16" i="12"/>
  <c r="BG16" i="12"/>
  <c r="BF16" i="12"/>
  <c r="BC16" i="12"/>
  <c r="BB16" i="12"/>
  <c r="AG16" i="12"/>
  <c r="AF16" i="12"/>
  <c r="AD16" i="12"/>
  <c r="AC16" i="12"/>
  <c r="AB16" i="12"/>
  <c r="AA16" i="12"/>
  <c r="Z16" i="12"/>
  <c r="BE16" i="12" s="1"/>
  <c r="Y16" i="12"/>
  <c r="X16" i="12"/>
  <c r="B16" i="12"/>
  <c r="BR15" i="12"/>
  <c r="BQ15" i="12"/>
  <c r="BP15" i="12"/>
  <c r="BO15" i="12"/>
  <c r="BN15" i="12"/>
  <c r="BM15" i="12"/>
  <c r="BL15" i="12"/>
  <c r="BK15" i="12"/>
  <c r="BJ15" i="12"/>
  <c r="BH15" i="12"/>
  <c r="BG15" i="12"/>
  <c r="BF15" i="12"/>
  <c r="BE15" i="12"/>
  <c r="BD15" i="12"/>
  <c r="BC15" i="12"/>
  <c r="BB15" i="12"/>
  <c r="AG15" i="12"/>
  <c r="AE15" i="12"/>
  <c r="AD15" i="12"/>
  <c r="AC15" i="12"/>
  <c r="AB15" i="12"/>
  <c r="AA15" i="12"/>
  <c r="Z15" i="12"/>
  <c r="BS15" i="12" s="1"/>
  <c r="Y15" i="12"/>
  <c r="X15" i="12"/>
  <c r="B15" i="12"/>
  <c r="BS65" i="10"/>
  <c r="BR65" i="10"/>
  <c r="BQ65" i="10"/>
  <c r="BP65" i="10"/>
  <c r="BO65" i="10"/>
  <c r="BN65" i="10"/>
  <c r="BM65" i="10"/>
  <c r="BL65" i="10"/>
  <c r="BK65" i="10"/>
  <c r="BJ65" i="10"/>
  <c r="BI65" i="10"/>
  <c r="BH65" i="10"/>
  <c r="BG65" i="10"/>
  <c r="BF65" i="10"/>
  <c r="BE65" i="10"/>
  <c r="BC65" i="10"/>
  <c r="AG65" i="10"/>
  <c r="AF65" i="10"/>
  <c r="AE65" i="10"/>
  <c r="AC65" i="10"/>
  <c r="AB65" i="10"/>
  <c r="AA65" i="10"/>
  <c r="Z65" i="10"/>
  <c r="BT65" i="10" s="1"/>
  <c r="Y65" i="10"/>
  <c r="X65" i="10"/>
  <c r="B65" i="10"/>
  <c r="BS64" i="10"/>
  <c r="BR64" i="10"/>
  <c r="BQ64" i="10"/>
  <c r="BP64" i="10"/>
  <c r="BO64" i="10"/>
  <c r="BN64" i="10"/>
  <c r="BM64" i="10"/>
  <c r="BL64" i="10"/>
  <c r="BK64" i="10"/>
  <c r="BJ64" i="10"/>
  <c r="BI64" i="10"/>
  <c r="BH64" i="10"/>
  <c r="BG64" i="10"/>
  <c r="BF64" i="10"/>
  <c r="BD64" i="10"/>
  <c r="BC64" i="10"/>
  <c r="AG64" i="10"/>
  <c r="AF64" i="10"/>
  <c r="AE64" i="10"/>
  <c r="AC64" i="10"/>
  <c r="AB64" i="10"/>
  <c r="AA64" i="10"/>
  <c r="Z64" i="10"/>
  <c r="AD64" i="10" s="1"/>
  <c r="Y64" i="10"/>
  <c r="X64" i="10"/>
  <c r="B64" i="10"/>
  <c r="BT63" i="10"/>
  <c r="BS63" i="10"/>
  <c r="BR63" i="10"/>
  <c r="BQ63" i="10"/>
  <c r="BP63" i="10"/>
  <c r="BO63" i="10"/>
  <c r="BN63" i="10"/>
  <c r="BM63" i="10"/>
  <c r="BL63" i="10"/>
  <c r="BK63" i="10"/>
  <c r="BJ63" i="10"/>
  <c r="BI63" i="10"/>
  <c r="BH63" i="10"/>
  <c r="BG63" i="10"/>
  <c r="BF63" i="10"/>
  <c r="BE63" i="10"/>
  <c r="BD63" i="10"/>
  <c r="AG63" i="10"/>
  <c r="AF63" i="10"/>
  <c r="AE63" i="10"/>
  <c r="AD63" i="10"/>
  <c r="AB63" i="10"/>
  <c r="AA63" i="10"/>
  <c r="Z63" i="10"/>
  <c r="AC63" i="10" s="1"/>
  <c r="Y63" i="10"/>
  <c r="X63" i="10"/>
  <c r="B63" i="10"/>
  <c r="BS62" i="10"/>
  <c r="BR62" i="10"/>
  <c r="BQ62" i="10"/>
  <c r="BP62" i="10"/>
  <c r="BO62" i="10"/>
  <c r="BN62" i="10"/>
  <c r="BM62" i="10"/>
  <c r="BL62" i="10"/>
  <c r="BK62" i="10"/>
  <c r="BJ62" i="10"/>
  <c r="BI62" i="10"/>
  <c r="BH62" i="10"/>
  <c r="BG62" i="10"/>
  <c r="BF62" i="10"/>
  <c r="AG62" i="10"/>
  <c r="AF62" i="10"/>
  <c r="AE62" i="10"/>
  <c r="AD62" i="10"/>
  <c r="AC62" i="10"/>
  <c r="AB62" i="10"/>
  <c r="AA62" i="10"/>
  <c r="Z62" i="10"/>
  <c r="BC62" i="10" s="1"/>
  <c r="Y62" i="10"/>
  <c r="X62" i="10"/>
  <c r="B62" i="10"/>
  <c r="BT61" i="10"/>
  <c r="BS61" i="10"/>
  <c r="BR61" i="10"/>
  <c r="BQ61" i="10"/>
  <c r="BP61" i="10"/>
  <c r="BO61" i="10"/>
  <c r="BN61" i="10"/>
  <c r="BM61" i="10"/>
  <c r="BL61" i="10"/>
  <c r="BK61" i="10"/>
  <c r="BJ61" i="10"/>
  <c r="BI61" i="10"/>
  <c r="BH61" i="10"/>
  <c r="BG61" i="10"/>
  <c r="BF61" i="10"/>
  <c r="AG61" i="10"/>
  <c r="AF61" i="10"/>
  <c r="AE61" i="10"/>
  <c r="AD61" i="10"/>
  <c r="AB61" i="10"/>
  <c r="AA61" i="10"/>
  <c r="Z61" i="10"/>
  <c r="AC61" i="10" s="1"/>
  <c r="Y61" i="10"/>
  <c r="X61" i="10"/>
  <c r="B61" i="10"/>
  <c r="BT60" i="10"/>
  <c r="BS60" i="10"/>
  <c r="BR60" i="10"/>
  <c r="BQ60" i="10"/>
  <c r="BP60" i="10"/>
  <c r="BO60" i="10"/>
  <c r="BN60" i="10"/>
  <c r="BM60" i="10"/>
  <c r="BL60" i="10"/>
  <c r="BK60" i="10"/>
  <c r="BJ60" i="10"/>
  <c r="BI60" i="10"/>
  <c r="BH60" i="10"/>
  <c r="BG60" i="10"/>
  <c r="BF60" i="10"/>
  <c r="BC60" i="10"/>
  <c r="AG60" i="10"/>
  <c r="AF60" i="10"/>
  <c r="AE60" i="10"/>
  <c r="AD60" i="10"/>
  <c r="AB60" i="10"/>
  <c r="AA60" i="10"/>
  <c r="Z60" i="10"/>
  <c r="BE60" i="10" s="1"/>
  <c r="Y60" i="10"/>
  <c r="X60" i="10"/>
  <c r="B60" i="10"/>
  <c r="BT58" i="10"/>
  <c r="BS58" i="10"/>
  <c r="BR58" i="10"/>
  <c r="BQ58" i="10"/>
  <c r="BP58" i="10"/>
  <c r="BO58" i="10"/>
  <c r="BN58" i="10"/>
  <c r="BM58" i="10"/>
  <c r="BL58" i="10"/>
  <c r="BK58" i="10"/>
  <c r="BJ58" i="10"/>
  <c r="BI58" i="10"/>
  <c r="BH58" i="10"/>
  <c r="BG58" i="10"/>
  <c r="BE58" i="10"/>
  <c r="BD58" i="10"/>
  <c r="BC58" i="10"/>
  <c r="AG58" i="10"/>
  <c r="AF58" i="10"/>
  <c r="AE58" i="10"/>
  <c r="AC58" i="10"/>
  <c r="AB58" i="10"/>
  <c r="AA58" i="10"/>
  <c r="Z58" i="10"/>
  <c r="AD58" i="10" s="1"/>
  <c r="Y58" i="10"/>
  <c r="X58" i="10"/>
  <c r="B58" i="10"/>
  <c r="BT57" i="10"/>
  <c r="BS57" i="10"/>
  <c r="BR57" i="10"/>
  <c r="BQ57" i="10"/>
  <c r="BP57" i="10"/>
  <c r="BO57" i="10"/>
  <c r="BN57" i="10"/>
  <c r="BM57" i="10"/>
  <c r="BL57" i="10"/>
  <c r="BK57" i="10"/>
  <c r="BJ57" i="10"/>
  <c r="BI57" i="10"/>
  <c r="BH57" i="10"/>
  <c r="BF57" i="10"/>
  <c r="BE57" i="10"/>
  <c r="BD57" i="10"/>
  <c r="BC57" i="10"/>
  <c r="AG57" i="10"/>
  <c r="AF57" i="10"/>
  <c r="AE57" i="10"/>
  <c r="AC57" i="10"/>
  <c r="AB57" i="10"/>
  <c r="AA57" i="10"/>
  <c r="Z57" i="10"/>
  <c r="BG57" i="10" s="1"/>
  <c r="Y57" i="10"/>
  <c r="X57" i="10"/>
  <c r="B57" i="10"/>
  <c r="BS56" i="10"/>
  <c r="BR56" i="10"/>
  <c r="BQ56" i="10"/>
  <c r="BP56" i="10"/>
  <c r="BO56" i="10"/>
  <c r="BN56" i="10"/>
  <c r="BM56" i="10"/>
  <c r="BL56" i="10"/>
  <c r="BK56" i="10"/>
  <c r="BJ56" i="10"/>
  <c r="BI56" i="10"/>
  <c r="BH56" i="10"/>
  <c r="BG56" i="10"/>
  <c r="BF56" i="10"/>
  <c r="BE56" i="10"/>
  <c r="BD56" i="10"/>
  <c r="BC56" i="10"/>
  <c r="AG56" i="10"/>
  <c r="AF56" i="10"/>
  <c r="AE56" i="10"/>
  <c r="AD56" i="10"/>
  <c r="AC56" i="10"/>
  <c r="AB56" i="10"/>
  <c r="AA56" i="10"/>
  <c r="Z56" i="10"/>
  <c r="BT56" i="10" s="1"/>
  <c r="Y56" i="10"/>
  <c r="X56" i="10"/>
  <c r="B56" i="10"/>
  <c r="BS55" i="10"/>
  <c r="BR55" i="10"/>
  <c r="BQ55" i="10"/>
  <c r="BP55" i="10"/>
  <c r="BO55" i="10"/>
  <c r="BN55" i="10"/>
  <c r="BM55" i="10"/>
  <c r="BL55" i="10"/>
  <c r="BK55" i="10"/>
  <c r="BJ55" i="10"/>
  <c r="BI55" i="10"/>
  <c r="BH55" i="10"/>
  <c r="BG55" i="10"/>
  <c r="BF55" i="10"/>
  <c r="BD55" i="10"/>
  <c r="BC55" i="10"/>
  <c r="AG55" i="10"/>
  <c r="AF55" i="10"/>
  <c r="AE55" i="10"/>
  <c r="AC55" i="10"/>
  <c r="AB55" i="10"/>
  <c r="AA55" i="10"/>
  <c r="Z55" i="10"/>
  <c r="AD55" i="10" s="1"/>
  <c r="Y55" i="10"/>
  <c r="X55" i="10"/>
  <c r="B55" i="10"/>
  <c r="BT54" i="10"/>
  <c r="BS54" i="10"/>
  <c r="BR54" i="10"/>
  <c r="BQ54" i="10"/>
  <c r="BP54" i="10"/>
  <c r="BO54" i="10"/>
  <c r="BN54" i="10"/>
  <c r="BM54" i="10"/>
  <c r="BL54" i="10"/>
  <c r="BK54" i="10"/>
  <c r="BJ54" i="10"/>
  <c r="BI54" i="10"/>
  <c r="BH54" i="10"/>
  <c r="BG54" i="10"/>
  <c r="BF54" i="10"/>
  <c r="BE54" i="10"/>
  <c r="BD54" i="10"/>
  <c r="BC54" i="10"/>
  <c r="AG54" i="10"/>
  <c r="AF54" i="10"/>
  <c r="AE54" i="10"/>
  <c r="AC54" i="10"/>
  <c r="AB54" i="10"/>
  <c r="AA54" i="10"/>
  <c r="Z54" i="10"/>
  <c r="AD54" i="10" s="1"/>
  <c r="Y54" i="10"/>
  <c r="X54" i="10"/>
  <c r="B54" i="10"/>
  <c r="BS52" i="10"/>
  <c r="BR52" i="10"/>
  <c r="BQ52" i="10"/>
  <c r="BP52" i="10"/>
  <c r="BO52" i="10"/>
  <c r="BN52" i="10"/>
  <c r="BM52" i="10"/>
  <c r="BL52" i="10"/>
  <c r="BK52" i="10"/>
  <c r="BJ52" i="10"/>
  <c r="BI52" i="10"/>
  <c r="BH52" i="10"/>
  <c r="BG52" i="10"/>
  <c r="BF52" i="10"/>
  <c r="BE52" i="10"/>
  <c r="BD52" i="10"/>
  <c r="BC52" i="10"/>
  <c r="AG52" i="10"/>
  <c r="AF52" i="10"/>
  <c r="AD52" i="10"/>
  <c r="AC52" i="10"/>
  <c r="AB52" i="10"/>
  <c r="AA52" i="10"/>
  <c r="Z52" i="10"/>
  <c r="AE52" i="10" s="1"/>
  <c r="Y52" i="10"/>
  <c r="X52" i="10"/>
  <c r="B52" i="10"/>
  <c r="BS51" i="10"/>
  <c r="BR51" i="10"/>
  <c r="BQ51" i="10"/>
  <c r="BP51" i="10"/>
  <c r="BO51" i="10"/>
  <c r="BN51" i="10"/>
  <c r="BM51" i="10"/>
  <c r="BL51" i="10"/>
  <c r="BK51" i="10"/>
  <c r="BJ51" i="10"/>
  <c r="BI51" i="10"/>
  <c r="BH51" i="10"/>
  <c r="BG51" i="10"/>
  <c r="BF51" i="10"/>
  <c r="BE51" i="10"/>
  <c r="BD51" i="10"/>
  <c r="BC51" i="10"/>
  <c r="AG51" i="10"/>
  <c r="AF51" i="10"/>
  <c r="AD51" i="10"/>
  <c r="AC51" i="10"/>
  <c r="AB51" i="10"/>
  <c r="AA51" i="10"/>
  <c r="Z51" i="10"/>
  <c r="AE51" i="10" s="1"/>
  <c r="Y51" i="10"/>
  <c r="X51" i="10"/>
  <c r="B51" i="10"/>
  <c r="AG50" i="10"/>
  <c r="AF50" i="10"/>
  <c r="AD50" i="10"/>
  <c r="AC50" i="10"/>
  <c r="AB50" i="10"/>
  <c r="AA50" i="10"/>
  <c r="Z50" i="10"/>
  <c r="AE50" i="10" s="1"/>
  <c r="Y50" i="10"/>
  <c r="X50" i="10"/>
  <c r="B50" i="10"/>
  <c r="AG49" i="10"/>
  <c r="AF49" i="10"/>
  <c r="AD49" i="10"/>
  <c r="AC49" i="10"/>
  <c r="AB49" i="10"/>
  <c r="AA49" i="10"/>
  <c r="Z49" i="10"/>
  <c r="AE49" i="10" s="1"/>
  <c r="Y49" i="10"/>
  <c r="X49" i="10"/>
  <c r="B49" i="10"/>
  <c r="BK48" i="10"/>
  <c r="BI48" i="10"/>
  <c r="BH48" i="10"/>
  <c r="AG48" i="10"/>
  <c r="AE48" i="10"/>
  <c r="AD48" i="10"/>
  <c r="AC48" i="10"/>
  <c r="AB48" i="10"/>
  <c r="AA48" i="10"/>
  <c r="Z48" i="10"/>
  <c r="BT48" i="10" s="1"/>
  <c r="Y48" i="10"/>
  <c r="X48" i="10"/>
  <c r="B48" i="10"/>
  <c r="BT47" i="10"/>
  <c r="BS47" i="10"/>
  <c r="BR47" i="10"/>
  <c r="BQ47" i="10"/>
  <c r="BP47" i="10"/>
  <c r="BO47" i="10"/>
  <c r="BN47" i="10"/>
  <c r="BM47" i="10"/>
  <c r="BL47" i="10"/>
  <c r="BK47" i="10"/>
  <c r="BJ47" i="10"/>
  <c r="BI47" i="10"/>
  <c r="BH47" i="10"/>
  <c r="BG47" i="10"/>
  <c r="BF47" i="10"/>
  <c r="BE47" i="10"/>
  <c r="BD47" i="10"/>
  <c r="BC47" i="10"/>
  <c r="AG47" i="10"/>
  <c r="AF47" i="10"/>
  <c r="AE47" i="10"/>
  <c r="AD47" i="10"/>
  <c r="AC47" i="10"/>
  <c r="AB47" i="10"/>
  <c r="AA47" i="10"/>
  <c r="Z47" i="10"/>
  <c r="Y47" i="10"/>
  <c r="X47" i="10"/>
  <c r="B47" i="10"/>
  <c r="BS46" i="10"/>
  <c r="BR46" i="10"/>
  <c r="BQ46" i="10"/>
  <c r="BP46" i="10"/>
  <c r="BO46" i="10"/>
  <c r="BN46" i="10"/>
  <c r="BM46" i="10"/>
  <c r="BL46" i="10"/>
  <c r="BK46" i="10"/>
  <c r="BJ46" i="10"/>
  <c r="BI46" i="10"/>
  <c r="BH46" i="10"/>
  <c r="BG46" i="10"/>
  <c r="BF46" i="10"/>
  <c r="BD46" i="10"/>
  <c r="BC46" i="10"/>
  <c r="AG46" i="10"/>
  <c r="AF46" i="10"/>
  <c r="AE46" i="10"/>
  <c r="AC46" i="10"/>
  <c r="AB46" i="10"/>
  <c r="AA46" i="10"/>
  <c r="Z46" i="10"/>
  <c r="AD46" i="10" s="1"/>
  <c r="Y46" i="10"/>
  <c r="X46" i="10"/>
  <c r="B46" i="10"/>
  <c r="BS45" i="10"/>
  <c r="BR45" i="10"/>
  <c r="BQ45" i="10"/>
  <c r="BP45" i="10"/>
  <c r="BO45" i="10"/>
  <c r="BN45" i="10"/>
  <c r="BM45" i="10"/>
  <c r="BL45" i="10"/>
  <c r="BK45" i="10"/>
  <c r="BJ45" i="10"/>
  <c r="BI45" i="10"/>
  <c r="BH45" i="10"/>
  <c r="BG45" i="10"/>
  <c r="BF45" i="10"/>
  <c r="BE45" i="10"/>
  <c r="BC45" i="10"/>
  <c r="AG45" i="10"/>
  <c r="AF45" i="10"/>
  <c r="AE45" i="10"/>
  <c r="AD45" i="10"/>
  <c r="AC45" i="10"/>
  <c r="AB45" i="10"/>
  <c r="AA45" i="10"/>
  <c r="Z45" i="10"/>
  <c r="BT45" i="10" s="1"/>
  <c r="Y45" i="10"/>
  <c r="X45" i="10"/>
  <c r="B45" i="10"/>
  <c r="BS44" i="10"/>
  <c r="BR44" i="10"/>
  <c r="BQ44" i="10"/>
  <c r="BP44" i="10"/>
  <c r="BO44" i="10"/>
  <c r="BN44" i="10"/>
  <c r="BM44" i="10"/>
  <c r="BL44" i="10"/>
  <c r="BK44" i="10"/>
  <c r="BJ44" i="10"/>
  <c r="BI44" i="10"/>
  <c r="BH44" i="10"/>
  <c r="BG44" i="10"/>
  <c r="BF44" i="10"/>
  <c r="BE44" i="10"/>
  <c r="BC44" i="10"/>
  <c r="AG44" i="10"/>
  <c r="AF44" i="10"/>
  <c r="AE44" i="10"/>
  <c r="AD44" i="10"/>
  <c r="AB44" i="10"/>
  <c r="AA44" i="10"/>
  <c r="Z44" i="10"/>
  <c r="BT44" i="10" s="1"/>
  <c r="Y44" i="10"/>
  <c r="X44" i="10"/>
  <c r="B44" i="10"/>
  <c r="BS43" i="10"/>
  <c r="BR43" i="10"/>
  <c r="BQ43" i="10"/>
  <c r="BP43" i="10"/>
  <c r="BO43" i="10"/>
  <c r="BN43" i="10"/>
  <c r="BM43" i="10"/>
  <c r="BL43" i="10"/>
  <c r="BK43" i="10"/>
  <c r="BJ43" i="10"/>
  <c r="BI43" i="10"/>
  <c r="BH43" i="10"/>
  <c r="BE43" i="10"/>
  <c r="BD43" i="10"/>
  <c r="BC43" i="10"/>
  <c r="AG43" i="10"/>
  <c r="AF43" i="10"/>
  <c r="AD43" i="10"/>
  <c r="AC43" i="10"/>
  <c r="AB43" i="10"/>
  <c r="AA43" i="10"/>
  <c r="Z43" i="10"/>
  <c r="AE43" i="10" s="1"/>
  <c r="Y43" i="10"/>
  <c r="X43" i="10"/>
  <c r="B43" i="10"/>
  <c r="BS42" i="10"/>
  <c r="BR42" i="10"/>
  <c r="BQ42" i="10"/>
  <c r="BP42" i="10"/>
  <c r="BO42" i="10"/>
  <c r="BN42" i="10"/>
  <c r="BM42" i="10"/>
  <c r="BL42" i="10"/>
  <c r="BK42" i="10"/>
  <c r="BJ42" i="10"/>
  <c r="BI42" i="10"/>
  <c r="BH42" i="10"/>
  <c r="BF42" i="10"/>
  <c r="BD42" i="10"/>
  <c r="BC42" i="10"/>
  <c r="AG42" i="10"/>
  <c r="AF42" i="10"/>
  <c r="AD42" i="10"/>
  <c r="AC42" i="10"/>
  <c r="AB42" i="10"/>
  <c r="AA42" i="10"/>
  <c r="Z42" i="10"/>
  <c r="BG42" i="10" s="1"/>
  <c r="Y42" i="10"/>
  <c r="X42" i="10"/>
  <c r="B42" i="10"/>
  <c r="BS41" i="10"/>
  <c r="BR41" i="10"/>
  <c r="BQ41" i="10"/>
  <c r="BP41" i="10"/>
  <c r="BO41" i="10"/>
  <c r="BN41" i="10"/>
  <c r="BM41" i="10"/>
  <c r="BL41" i="10"/>
  <c r="BK41" i="10"/>
  <c r="BJ41" i="10"/>
  <c r="BI41" i="10"/>
  <c r="BH41" i="10"/>
  <c r="BG41" i="10"/>
  <c r="BF41" i="10"/>
  <c r="AG41" i="10"/>
  <c r="AF41" i="10"/>
  <c r="AE41" i="10"/>
  <c r="AD41" i="10"/>
  <c r="AC41" i="10"/>
  <c r="AB41" i="10"/>
  <c r="AA41" i="10"/>
  <c r="Z41" i="10"/>
  <c r="BT41" i="10" s="1"/>
  <c r="Y41" i="10"/>
  <c r="X41" i="10"/>
  <c r="B41" i="10"/>
  <c r="BS40" i="10"/>
  <c r="BR40" i="10"/>
  <c r="BQ40" i="10"/>
  <c r="BP40" i="10"/>
  <c r="BO40" i="10"/>
  <c r="BN40" i="10"/>
  <c r="BM40" i="10"/>
  <c r="BL40" i="10"/>
  <c r="BK40" i="10"/>
  <c r="BJ40" i="10"/>
  <c r="BI40" i="10"/>
  <c r="BH40" i="10"/>
  <c r="BG40" i="10"/>
  <c r="BF40" i="10"/>
  <c r="BE40" i="10"/>
  <c r="BC40" i="10"/>
  <c r="AG40" i="10"/>
  <c r="AF40" i="10"/>
  <c r="AE40" i="10"/>
  <c r="AC40" i="10"/>
  <c r="AB40" i="10"/>
  <c r="AA40" i="10"/>
  <c r="Z40" i="10"/>
  <c r="AD40" i="10" s="1"/>
  <c r="Y40" i="10"/>
  <c r="X40" i="10"/>
  <c r="B40" i="10"/>
  <c r="BS38" i="10"/>
  <c r="BR38" i="10"/>
  <c r="BQ38" i="10"/>
  <c r="BP38" i="10"/>
  <c r="BO38" i="10"/>
  <c r="BN38" i="10"/>
  <c r="BM38" i="10"/>
  <c r="BL38" i="10"/>
  <c r="BK38" i="10"/>
  <c r="BC38" i="10"/>
  <c r="AG38" i="10"/>
  <c r="AA38" i="10"/>
  <c r="Z38" i="10"/>
  <c r="BF38" i="10" s="1"/>
  <c r="Y38" i="10"/>
  <c r="X38" i="10"/>
  <c r="B38" i="10"/>
  <c r="BS36" i="10"/>
  <c r="BR36" i="10"/>
  <c r="BQ36" i="10"/>
  <c r="BP36" i="10"/>
  <c r="BO36" i="10"/>
  <c r="BN36" i="10"/>
  <c r="BM36" i="10"/>
  <c r="BL36" i="10"/>
  <c r="BK36" i="10"/>
  <c r="BJ36" i="10"/>
  <c r="BI36" i="10"/>
  <c r="BG36" i="10"/>
  <c r="BF36" i="10"/>
  <c r="BE36" i="10"/>
  <c r="BD36" i="10"/>
  <c r="BC36" i="10"/>
  <c r="AF36" i="10"/>
  <c r="AE36" i="10"/>
  <c r="AD36" i="10"/>
  <c r="AC36" i="10"/>
  <c r="AB36" i="10"/>
  <c r="AA36" i="10"/>
  <c r="Z36" i="10"/>
  <c r="AG36" i="10" s="1"/>
  <c r="Y36" i="10"/>
  <c r="X36" i="10"/>
  <c r="B36" i="10"/>
  <c r="BS35" i="10"/>
  <c r="BR35" i="10"/>
  <c r="BQ35" i="10"/>
  <c r="BP35" i="10"/>
  <c r="BO35" i="10"/>
  <c r="BN35" i="10"/>
  <c r="BM35" i="10"/>
  <c r="BL35" i="10"/>
  <c r="BK35" i="10"/>
  <c r="BJ35" i="10"/>
  <c r="BI35" i="10"/>
  <c r="BH35" i="10"/>
  <c r="BG35" i="10"/>
  <c r="BF35" i="10"/>
  <c r="BD35" i="10"/>
  <c r="BC35" i="10"/>
  <c r="AG35" i="10"/>
  <c r="AE35" i="10"/>
  <c r="AD35" i="10"/>
  <c r="AC35" i="10"/>
  <c r="AB35" i="10"/>
  <c r="AA35" i="10"/>
  <c r="Z35" i="10"/>
  <c r="BE35" i="10" s="1"/>
  <c r="Y35" i="10"/>
  <c r="X35" i="10"/>
  <c r="B35" i="10"/>
  <c r="BS34" i="10"/>
  <c r="BR34" i="10"/>
  <c r="BQ34" i="10"/>
  <c r="BP34" i="10"/>
  <c r="BO34" i="10"/>
  <c r="BN34" i="10"/>
  <c r="BM34" i="10"/>
  <c r="BL34" i="10"/>
  <c r="BK34" i="10"/>
  <c r="BJ34" i="10"/>
  <c r="BH34" i="10"/>
  <c r="BG34" i="10"/>
  <c r="BF34" i="10"/>
  <c r="BE34" i="10"/>
  <c r="BD34" i="10"/>
  <c r="BC34" i="10"/>
  <c r="AG34" i="10"/>
  <c r="AE34" i="10"/>
  <c r="AD34" i="10"/>
  <c r="AC34" i="10"/>
  <c r="AB34" i="10"/>
  <c r="AA34" i="10"/>
  <c r="Z34" i="10"/>
  <c r="BT34" i="10" s="1"/>
  <c r="Y34" i="10"/>
  <c r="X34" i="10"/>
  <c r="B34" i="10"/>
  <c r="BS33" i="10"/>
  <c r="BR33" i="10"/>
  <c r="BQ33" i="10"/>
  <c r="BP33" i="10"/>
  <c r="BO33" i="10"/>
  <c r="BN33" i="10"/>
  <c r="BM33" i="10"/>
  <c r="BL33" i="10"/>
  <c r="BJ33" i="10"/>
  <c r="BI33" i="10"/>
  <c r="BH33" i="10"/>
  <c r="BG33" i="10"/>
  <c r="BF33" i="10"/>
  <c r="BE33" i="10"/>
  <c r="BD33" i="10"/>
  <c r="BC33" i="10"/>
  <c r="AG33" i="10"/>
  <c r="AE33" i="10"/>
  <c r="AD33" i="10"/>
  <c r="AC33" i="10"/>
  <c r="AB33" i="10"/>
  <c r="AA33" i="10"/>
  <c r="Z33" i="10"/>
  <c r="AF33" i="10" s="1"/>
  <c r="Y33" i="10"/>
  <c r="X33" i="10"/>
  <c r="B33" i="10"/>
  <c r="BS32" i="10"/>
  <c r="BR32" i="10"/>
  <c r="BQ32" i="10"/>
  <c r="BP32" i="10"/>
  <c r="BO32" i="10"/>
  <c r="BN32" i="10"/>
  <c r="BM32" i="10"/>
  <c r="BL32" i="10"/>
  <c r="BJ32" i="10"/>
  <c r="BI32" i="10"/>
  <c r="BH32" i="10"/>
  <c r="BG32" i="10"/>
  <c r="BF32" i="10"/>
  <c r="BE32" i="10"/>
  <c r="BD32" i="10"/>
  <c r="BC32" i="10"/>
  <c r="AG32" i="10"/>
  <c r="AE32" i="10"/>
  <c r="AD32" i="10"/>
  <c r="AC32" i="10"/>
  <c r="AB32" i="10"/>
  <c r="AA32" i="10"/>
  <c r="Z32" i="10"/>
  <c r="BT32" i="10" s="1"/>
  <c r="Y32" i="10"/>
  <c r="X32" i="10"/>
  <c r="B32" i="10"/>
  <c r="BS31" i="10"/>
  <c r="BR31" i="10"/>
  <c r="BQ31" i="10"/>
  <c r="BP31" i="10"/>
  <c r="BO31" i="10"/>
  <c r="BN31" i="10"/>
  <c r="BM31" i="10"/>
  <c r="BL31" i="10"/>
  <c r="BK31" i="10"/>
  <c r="BJ31" i="10"/>
  <c r="BI31" i="10"/>
  <c r="BH31" i="10"/>
  <c r="BG31" i="10"/>
  <c r="BF31" i="10"/>
  <c r="BE31" i="10"/>
  <c r="BD31" i="10"/>
  <c r="BC31" i="10"/>
  <c r="AG31" i="10"/>
  <c r="AE31" i="10"/>
  <c r="AD31" i="10"/>
  <c r="AC31" i="10"/>
  <c r="AB31" i="10"/>
  <c r="AA31" i="10"/>
  <c r="Z31" i="10"/>
  <c r="BT31" i="10" s="1"/>
  <c r="Y31" i="10"/>
  <c r="X31" i="10"/>
  <c r="B31" i="10"/>
  <c r="BS30" i="10"/>
  <c r="BR30" i="10"/>
  <c r="BQ30" i="10"/>
  <c r="BP30" i="10"/>
  <c r="BO30" i="10"/>
  <c r="BN30" i="10"/>
  <c r="BL30" i="10"/>
  <c r="BK30" i="10"/>
  <c r="BJ30" i="10"/>
  <c r="BI30" i="10"/>
  <c r="BH30" i="10"/>
  <c r="BG30" i="10"/>
  <c r="BF30" i="10"/>
  <c r="BE30" i="10"/>
  <c r="BD30" i="10"/>
  <c r="BC30" i="10"/>
  <c r="AG30" i="10"/>
  <c r="AF30" i="10"/>
  <c r="AD30" i="10"/>
  <c r="AC30" i="10"/>
  <c r="AB30" i="10"/>
  <c r="AA30" i="10"/>
  <c r="Z30" i="10"/>
  <c r="AE30" i="10" s="1"/>
  <c r="Y30" i="10"/>
  <c r="X30" i="10"/>
  <c r="B30" i="10"/>
  <c r="BS29" i="10"/>
  <c r="BR29" i="10"/>
  <c r="BQ29" i="10"/>
  <c r="BP29" i="10"/>
  <c r="BO29" i="10"/>
  <c r="BN29" i="10"/>
  <c r="BM29" i="10"/>
  <c r="BL29" i="10"/>
  <c r="BK29" i="10"/>
  <c r="BJ29" i="10"/>
  <c r="BI29" i="10"/>
  <c r="BH29" i="10"/>
  <c r="BG29" i="10"/>
  <c r="BE29" i="10"/>
  <c r="BD29" i="10"/>
  <c r="BC29" i="10"/>
  <c r="AG29" i="10"/>
  <c r="AE29" i="10"/>
  <c r="AD29" i="10"/>
  <c r="AC29" i="10"/>
  <c r="AB29" i="10"/>
  <c r="AA29" i="10"/>
  <c r="Z29" i="10"/>
  <c r="BF29" i="10" s="1"/>
  <c r="Y29" i="10"/>
  <c r="X29" i="10"/>
  <c r="B29" i="10"/>
  <c r="BS28" i="10"/>
  <c r="BR28" i="10"/>
  <c r="BQ28" i="10"/>
  <c r="BP28" i="10"/>
  <c r="BO28" i="10"/>
  <c r="BN28" i="10"/>
  <c r="BM28" i="10"/>
  <c r="BL28" i="10"/>
  <c r="BK28" i="10"/>
  <c r="BJ28" i="10"/>
  <c r="BI28" i="10"/>
  <c r="BH28" i="10"/>
  <c r="BG28" i="10"/>
  <c r="BF28" i="10"/>
  <c r="BD28" i="10"/>
  <c r="BC28" i="10"/>
  <c r="AG28" i="10"/>
  <c r="AF28" i="10"/>
  <c r="AE28" i="10"/>
  <c r="AD28" i="10"/>
  <c r="AC28" i="10"/>
  <c r="AB28" i="10"/>
  <c r="AA28" i="10"/>
  <c r="Z28" i="10"/>
  <c r="BE28" i="10" s="1"/>
  <c r="Y28" i="10"/>
  <c r="X28" i="10"/>
  <c r="B28" i="10"/>
  <c r="BS27" i="10"/>
  <c r="BR27" i="10"/>
  <c r="BQ27" i="10"/>
  <c r="BP27" i="10"/>
  <c r="BO27" i="10"/>
  <c r="BN27" i="10"/>
  <c r="BM27" i="10"/>
  <c r="BL27" i="10"/>
  <c r="BK27" i="10"/>
  <c r="BJ27" i="10"/>
  <c r="BI27" i="10"/>
  <c r="BF27" i="10"/>
  <c r="BE27" i="10"/>
  <c r="BD27" i="10"/>
  <c r="BC27" i="10"/>
  <c r="AG27" i="10"/>
  <c r="AE27" i="10"/>
  <c r="AD27" i="10"/>
  <c r="AC27" i="10"/>
  <c r="AB27" i="10"/>
  <c r="AA27" i="10"/>
  <c r="Z27" i="10"/>
  <c r="BH27" i="10" s="1"/>
  <c r="Y27" i="10"/>
  <c r="X27" i="10"/>
  <c r="B27" i="10"/>
  <c r="BS26" i="10"/>
  <c r="BR26" i="10"/>
  <c r="BQ26" i="10"/>
  <c r="BP26" i="10"/>
  <c r="BO26" i="10"/>
  <c r="BN26" i="10"/>
  <c r="BM26" i="10"/>
  <c r="BL26" i="10"/>
  <c r="BK26" i="10"/>
  <c r="BJ26" i="10"/>
  <c r="BI26" i="10"/>
  <c r="BH26" i="10"/>
  <c r="BG26" i="10"/>
  <c r="BF26" i="10"/>
  <c r="BE26" i="10"/>
  <c r="BD26" i="10"/>
  <c r="BC26" i="10"/>
  <c r="AF26" i="10"/>
  <c r="AE26" i="10"/>
  <c r="AD26" i="10"/>
  <c r="AC26" i="10"/>
  <c r="AB26" i="10"/>
  <c r="AA26" i="10"/>
  <c r="Z26" i="10"/>
  <c r="BT26" i="10" s="1"/>
  <c r="Y26" i="10"/>
  <c r="X26" i="10"/>
  <c r="B26" i="10"/>
  <c r="BS25" i="10"/>
  <c r="BR25" i="10"/>
  <c r="BQ25" i="10"/>
  <c r="BP25" i="10"/>
  <c r="BO25" i="10"/>
  <c r="BN25" i="10"/>
  <c r="BM25" i="10"/>
  <c r="BL25" i="10"/>
  <c r="BK25" i="10"/>
  <c r="BJ25" i="10"/>
  <c r="BI25" i="10"/>
  <c r="BH25" i="10"/>
  <c r="BF25" i="10"/>
  <c r="BE25" i="10"/>
  <c r="BD25" i="10"/>
  <c r="BC25" i="10"/>
  <c r="AG25" i="10"/>
  <c r="AE25" i="10"/>
  <c r="AD25" i="10"/>
  <c r="AC25" i="10"/>
  <c r="AB25" i="10"/>
  <c r="AA25" i="10"/>
  <c r="Z25" i="10"/>
  <c r="AF25" i="10" s="1"/>
  <c r="Y25" i="10"/>
  <c r="X25" i="10"/>
  <c r="B25" i="10"/>
  <c r="BS24" i="10"/>
  <c r="BR24" i="10"/>
  <c r="BQ24" i="10"/>
  <c r="BP24" i="10"/>
  <c r="BO24" i="10"/>
  <c r="BN24" i="10"/>
  <c r="BM24" i="10"/>
  <c r="BL24" i="10"/>
  <c r="BK24" i="10"/>
  <c r="BJ24" i="10"/>
  <c r="BI24" i="10"/>
  <c r="BH24" i="10"/>
  <c r="BE24" i="10"/>
  <c r="BD24" i="10"/>
  <c r="BC24" i="10"/>
  <c r="AG24" i="10"/>
  <c r="AF24" i="10"/>
  <c r="AD24" i="10"/>
  <c r="AC24" i="10"/>
  <c r="AB24" i="10"/>
  <c r="AA24" i="10"/>
  <c r="Z24" i="10"/>
  <c r="BG24" i="10" s="1"/>
  <c r="Y24" i="10"/>
  <c r="X24" i="10"/>
  <c r="B24" i="10"/>
  <c r="BS23" i="10"/>
  <c r="BR23" i="10"/>
  <c r="BQ23" i="10"/>
  <c r="BP23" i="10"/>
  <c r="BO23" i="10"/>
  <c r="BN23" i="10"/>
  <c r="BM23" i="10"/>
  <c r="BL23" i="10"/>
  <c r="BK23" i="10"/>
  <c r="BJ23" i="10"/>
  <c r="BI23" i="10"/>
  <c r="BH23" i="10"/>
  <c r="BG23" i="10"/>
  <c r="BF23" i="10"/>
  <c r="BD23" i="10"/>
  <c r="BC23" i="10"/>
  <c r="AG23" i="10"/>
  <c r="AF23" i="10"/>
  <c r="AE23" i="10"/>
  <c r="AD23" i="10"/>
  <c r="AC23" i="10"/>
  <c r="AB23" i="10"/>
  <c r="AA23" i="10"/>
  <c r="Z23" i="10"/>
  <c r="BT23" i="10" s="1"/>
  <c r="Y23" i="10"/>
  <c r="X23" i="10"/>
  <c r="B23" i="10"/>
  <c r="BS22" i="10"/>
  <c r="BR22" i="10"/>
  <c r="BQ22" i="10"/>
  <c r="BP22" i="10"/>
  <c r="BO22" i="10"/>
  <c r="BN22" i="10"/>
  <c r="BM22" i="10"/>
  <c r="BL22" i="10"/>
  <c r="BK22" i="10"/>
  <c r="BJ22" i="10"/>
  <c r="BI22" i="10"/>
  <c r="BH22" i="10"/>
  <c r="BG22" i="10"/>
  <c r="BF22" i="10"/>
  <c r="BE22" i="10"/>
  <c r="BC22" i="10"/>
  <c r="AG22" i="10"/>
  <c r="AF22" i="10"/>
  <c r="AE22" i="10"/>
  <c r="AD22" i="10"/>
  <c r="AB22" i="10"/>
  <c r="AA22" i="10"/>
  <c r="Z22" i="10"/>
  <c r="AC22" i="10" s="1"/>
  <c r="Y22" i="10"/>
  <c r="X22" i="10"/>
  <c r="B22" i="10"/>
  <c r="BU21" i="10"/>
  <c r="BT21" i="10"/>
  <c r="AG21" i="10"/>
  <c r="AE21" i="10"/>
  <c r="AD21" i="10"/>
  <c r="AC21" i="10"/>
  <c r="AB21" i="10"/>
  <c r="AA21" i="10"/>
  <c r="Z21" i="10"/>
  <c r="AF21" i="10" s="1"/>
  <c r="Y21" i="10"/>
  <c r="X21" i="10"/>
  <c r="B21" i="10"/>
  <c r="BU20" i="10"/>
  <c r="BS20" i="10"/>
  <c r="BR20" i="10"/>
  <c r="BQ20" i="10"/>
  <c r="BP20" i="10"/>
  <c r="BO20" i="10"/>
  <c r="BN20" i="10"/>
  <c r="BM20" i="10"/>
  <c r="BL20" i="10"/>
  <c r="BK20" i="10"/>
  <c r="BJ20" i="10"/>
  <c r="BI20" i="10"/>
  <c r="BH20" i="10"/>
  <c r="BG20" i="10"/>
  <c r="BF20" i="10"/>
  <c r="BE20" i="10"/>
  <c r="BD20" i="10"/>
  <c r="BC20" i="10"/>
  <c r="AG20" i="10"/>
  <c r="AF20" i="10"/>
  <c r="AE20" i="10"/>
  <c r="AD20" i="10"/>
  <c r="AC20" i="10"/>
  <c r="AA20" i="10"/>
  <c r="Z20" i="10"/>
  <c r="BT20" i="10" s="1"/>
  <c r="Y20" i="10"/>
  <c r="X20" i="10"/>
  <c r="B20" i="10"/>
  <c r="BU19" i="10"/>
  <c r="BS19" i="10"/>
  <c r="BR19" i="10"/>
  <c r="BQ19" i="10"/>
  <c r="BP19" i="10"/>
  <c r="BO19" i="10"/>
  <c r="BN19" i="10"/>
  <c r="BM19" i="10"/>
  <c r="BL19" i="10"/>
  <c r="BK19" i="10"/>
  <c r="BI19" i="10"/>
  <c r="BH19" i="10"/>
  <c r="BG19" i="10"/>
  <c r="BF19" i="10"/>
  <c r="BE19" i="10"/>
  <c r="BD19" i="10"/>
  <c r="BC19" i="10"/>
  <c r="AG19" i="10"/>
  <c r="AE19" i="10"/>
  <c r="AD19" i="10"/>
  <c r="AC19" i="10"/>
  <c r="AB19" i="10"/>
  <c r="AA19" i="10"/>
  <c r="Z19" i="10"/>
  <c r="BJ19" i="10" s="1"/>
  <c r="Y19" i="10"/>
  <c r="X19" i="10"/>
  <c r="B19" i="10"/>
  <c r="BS18" i="10"/>
  <c r="BR18" i="10"/>
  <c r="BQ18" i="10"/>
  <c r="BP18" i="10"/>
  <c r="BO18" i="10"/>
  <c r="BN18" i="10"/>
  <c r="BM18" i="10"/>
  <c r="BL18" i="10"/>
  <c r="BK18" i="10"/>
  <c r="BI18" i="10"/>
  <c r="BH18" i="10"/>
  <c r="BG18" i="10"/>
  <c r="BF18" i="10"/>
  <c r="BE18" i="10"/>
  <c r="BD18" i="10"/>
  <c r="BC18" i="10"/>
  <c r="AG18" i="10"/>
  <c r="AE18" i="10"/>
  <c r="AD18" i="10"/>
  <c r="AC18" i="10"/>
  <c r="AB18" i="10"/>
  <c r="AA18" i="10"/>
  <c r="Z18" i="10"/>
  <c r="BT18" i="10" s="1"/>
  <c r="Y18" i="10"/>
  <c r="X18" i="10"/>
  <c r="B18" i="10"/>
  <c r="BS17" i="10"/>
  <c r="BR17" i="10"/>
  <c r="BQ17" i="10"/>
  <c r="BP17" i="10"/>
  <c r="BO17" i="10"/>
  <c r="BN17" i="10"/>
  <c r="BM17" i="10"/>
  <c r="BL17" i="10"/>
  <c r="BK17" i="10"/>
  <c r="BJ17" i="10"/>
  <c r="BI17" i="10"/>
  <c r="BH17" i="10"/>
  <c r="BG17" i="10"/>
  <c r="BE17" i="10"/>
  <c r="BD17" i="10"/>
  <c r="BC17" i="10"/>
  <c r="AG17" i="10"/>
  <c r="AE17" i="10"/>
  <c r="AD17" i="10"/>
  <c r="AC17" i="10"/>
  <c r="AB17" i="10"/>
  <c r="AA17" i="10"/>
  <c r="Z17" i="10"/>
  <c r="BT17" i="10" s="1"/>
  <c r="Y17" i="10"/>
  <c r="X17" i="10"/>
  <c r="B17" i="10"/>
  <c r="BS16" i="10"/>
  <c r="BR16" i="10"/>
  <c r="BQ16" i="10"/>
  <c r="BP16" i="10"/>
  <c r="BO16" i="10"/>
  <c r="BN16" i="10"/>
  <c r="BM16" i="10"/>
  <c r="BL16" i="10"/>
  <c r="BK16" i="10"/>
  <c r="BJ16" i="10"/>
  <c r="BI16" i="10"/>
  <c r="BH16" i="10"/>
  <c r="BE16" i="10"/>
  <c r="BD16" i="10"/>
  <c r="BC16" i="10"/>
  <c r="AG16" i="10"/>
  <c r="AF16" i="10"/>
  <c r="AE16" i="10"/>
  <c r="AC16" i="10"/>
  <c r="AB16" i="10"/>
  <c r="AA16" i="10"/>
  <c r="Z16" i="10"/>
  <c r="BG16" i="10" s="1"/>
  <c r="Y16" i="10"/>
  <c r="X16" i="10"/>
  <c r="B16" i="10"/>
  <c r="BS15" i="10"/>
  <c r="BR15" i="10"/>
  <c r="BQ15" i="10"/>
  <c r="BP15" i="10"/>
  <c r="BO15" i="10"/>
  <c r="BN15" i="10"/>
  <c r="BM15" i="10"/>
  <c r="BL15" i="10"/>
  <c r="BK15" i="10"/>
  <c r="BJ15" i="10"/>
  <c r="BI15" i="10"/>
  <c r="BH15" i="10"/>
  <c r="BG15" i="10"/>
  <c r="BF15" i="10"/>
  <c r="BE15" i="10"/>
  <c r="BD15" i="10"/>
  <c r="BC15" i="10"/>
  <c r="AG15" i="10"/>
  <c r="AF15" i="10"/>
  <c r="AE15" i="10"/>
  <c r="AD15" i="10"/>
  <c r="AB15" i="10"/>
  <c r="AA15" i="10"/>
  <c r="Z15" i="10"/>
  <c r="AC15" i="10" s="1"/>
  <c r="Y15" i="10"/>
  <c r="X15" i="10"/>
  <c r="B15" i="10"/>
  <c r="BS14" i="10"/>
  <c r="BR14" i="10"/>
  <c r="BQ14" i="10"/>
  <c r="BP14" i="10"/>
  <c r="BO14" i="10"/>
  <c r="BN14" i="10"/>
  <c r="BM14" i="10"/>
  <c r="BL14" i="10"/>
  <c r="BK14" i="10"/>
  <c r="BJ14" i="10"/>
  <c r="BI14" i="10"/>
  <c r="BH14" i="10"/>
  <c r="BG14" i="10"/>
  <c r="BF14" i="10"/>
  <c r="BE14" i="10"/>
  <c r="BD14" i="10"/>
  <c r="BC14" i="10"/>
  <c r="AG14" i="10"/>
  <c r="AF14" i="10"/>
  <c r="AD14" i="10"/>
  <c r="AC14" i="10"/>
  <c r="AB14" i="10"/>
  <c r="AA14" i="10"/>
  <c r="Z14" i="10"/>
  <c r="AE14" i="10" s="1"/>
  <c r="Y14" i="10"/>
  <c r="X14" i="10"/>
  <c r="B14" i="10"/>
  <c r="BS13" i="10"/>
  <c r="BR13" i="10"/>
  <c r="BQ13" i="10"/>
  <c r="BP13" i="10"/>
  <c r="BO13" i="10"/>
  <c r="BN13" i="10"/>
  <c r="BM13" i="10"/>
  <c r="BL13" i="10"/>
  <c r="BK13" i="10"/>
  <c r="BJ13" i="10"/>
  <c r="BI13" i="10"/>
  <c r="BH13" i="10"/>
  <c r="BG13" i="10"/>
  <c r="BF13" i="10"/>
  <c r="BE13" i="10"/>
  <c r="BD13" i="10"/>
  <c r="BC13" i="10"/>
  <c r="AG13" i="10"/>
  <c r="AF13" i="10"/>
  <c r="AD13" i="10"/>
  <c r="AC13" i="10"/>
  <c r="AB13" i="10"/>
  <c r="AA13" i="10"/>
  <c r="Z13" i="10"/>
  <c r="AE13" i="10" s="1"/>
  <c r="Y13" i="10"/>
  <c r="X13" i="10"/>
  <c r="B13" i="10"/>
  <c r="BS12" i="10"/>
  <c r="BR12" i="10"/>
  <c r="BQ12" i="10"/>
  <c r="BP12" i="10"/>
  <c r="BO12" i="10"/>
  <c r="BN12" i="10"/>
  <c r="BM12" i="10"/>
  <c r="BL12" i="10"/>
  <c r="BK12" i="10"/>
  <c r="BJ12" i="10"/>
  <c r="BI12" i="10"/>
  <c r="BH12" i="10"/>
  <c r="BG12" i="10"/>
  <c r="BF12" i="10"/>
  <c r="BE12" i="10"/>
  <c r="BD12" i="10"/>
  <c r="BC12" i="10"/>
  <c r="AG12" i="10"/>
  <c r="AF12" i="10"/>
  <c r="AD12" i="10"/>
  <c r="AC12" i="10"/>
  <c r="AB12" i="10"/>
  <c r="AA12" i="10"/>
  <c r="Z12" i="10"/>
  <c r="BT12" i="10" s="1"/>
  <c r="Y12" i="10"/>
  <c r="X12" i="10"/>
  <c r="B12" i="10"/>
  <c r="BS11" i="10"/>
  <c r="BR11" i="10"/>
  <c r="BQ11" i="10"/>
  <c r="BP11" i="10"/>
  <c r="BO11" i="10"/>
  <c r="BN11" i="10"/>
  <c r="BM11" i="10"/>
  <c r="BL11" i="10"/>
  <c r="BK11" i="10"/>
  <c r="BJ11" i="10"/>
  <c r="BI11" i="10"/>
  <c r="BH11" i="10"/>
  <c r="BG11" i="10"/>
  <c r="BF11" i="10"/>
  <c r="BC11" i="10"/>
  <c r="AG11" i="10"/>
  <c r="AF11" i="10"/>
  <c r="AE11" i="10"/>
  <c r="AD11" i="10"/>
  <c r="AC11" i="10"/>
  <c r="AA11" i="10"/>
  <c r="Z11" i="10"/>
  <c r="BE11" i="10" s="1"/>
  <c r="Y11" i="10"/>
  <c r="X11" i="10"/>
  <c r="B11" i="10"/>
  <c r="BS10" i="10"/>
  <c r="BR10" i="10"/>
  <c r="BQ10" i="10"/>
  <c r="BP10" i="10"/>
  <c r="BO10" i="10"/>
  <c r="BN10" i="10"/>
  <c r="BM10" i="10"/>
  <c r="BL10" i="10"/>
  <c r="BK10" i="10"/>
  <c r="BJ10" i="10"/>
  <c r="BI10" i="10"/>
  <c r="BH10" i="10"/>
  <c r="BG10" i="10"/>
  <c r="BE10" i="10"/>
  <c r="BD10" i="10"/>
  <c r="BC10" i="10"/>
  <c r="AG10" i="10"/>
  <c r="AF10" i="10"/>
  <c r="AE10" i="10"/>
  <c r="AD10" i="10"/>
  <c r="AB10" i="10"/>
  <c r="AA10" i="10"/>
  <c r="Z10" i="10"/>
  <c r="BF10" i="10" s="1"/>
  <c r="Y10" i="10"/>
  <c r="X10" i="10"/>
  <c r="B10" i="10"/>
  <c r="BS9" i="10"/>
  <c r="BR9" i="10"/>
  <c r="BQ9" i="10"/>
  <c r="BP9" i="10"/>
  <c r="BO9" i="10"/>
  <c r="BN9" i="10"/>
  <c r="BM9" i="10"/>
  <c r="BL9" i="10"/>
  <c r="BK9" i="10"/>
  <c r="BJ9" i="10"/>
  <c r="BH9" i="10"/>
  <c r="BF9" i="10"/>
  <c r="BE9" i="10"/>
  <c r="BD9" i="10"/>
  <c r="BC9" i="10"/>
  <c r="AG9" i="10"/>
  <c r="AF9" i="10"/>
  <c r="AE9" i="10"/>
  <c r="AC9" i="10"/>
  <c r="AB9" i="10"/>
  <c r="AA9" i="10"/>
  <c r="Z9" i="10"/>
  <c r="BT9" i="10" s="1"/>
  <c r="Y9" i="10"/>
  <c r="X9" i="10"/>
  <c r="B9" i="10"/>
  <c r="BS8" i="10"/>
  <c r="BR8" i="10"/>
  <c r="BQ8" i="10"/>
  <c r="BP8" i="10"/>
  <c r="BO8" i="10"/>
  <c r="BN8" i="10"/>
  <c r="BM8" i="10"/>
  <c r="BL8" i="10"/>
  <c r="BK8" i="10"/>
  <c r="BJ8" i="10"/>
  <c r="BI8" i="10"/>
  <c r="BH8" i="10"/>
  <c r="BG8" i="10"/>
  <c r="BF8" i="10"/>
  <c r="BE8" i="10"/>
  <c r="BD8" i="10"/>
  <c r="BC8" i="10"/>
  <c r="AG8" i="10"/>
  <c r="AF8" i="10"/>
  <c r="AD8" i="10"/>
  <c r="AC8" i="10"/>
  <c r="AB8" i="10"/>
  <c r="AA8" i="10"/>
  <c r="Z8" i="10"/>
  <c r="AE8" i="10" s="1"/>
  <c r="Y8" i="10"/>
  <c r="X8" i="10"/>
  <c r="B8" i="10"/>
  <c r="BT7" i="10"/>
  <c r="BS7" i="10"/>
  <c r="BR7" i="10"/>
  <c r="BQ7" i="10"/>
  <c r="BP7" i="10"/>
  <c r="BO7" i="10"/>
  <c r="BN7" i="10"/>
  <c r="BM7" i="10"/>
  <c r="BL7" i="10"/>
  <c r="BK7" i="10"/>
  <c r="BJ7" i="10"/>
  <c r="BI7" i="10"/>
  <c r="BH7" i="10"/>
  <c r="BG7" i="10"/>
  <c r="BF7" i="10"/>
  <c r="BE7" i="10"/>
  <c r="AG7" i="10"/>
  <c r="AF7" i="10"/>
  <c r="AE7" i="10"/>
  <c r="AD7" i="10"/>
  <c r="AB7" i="10"/>
  <c r="AA7" i="10"/>
  <c r="Z7" i="10"/>
  <c r="AC7" i="10" s="1"/>
  <c r="Y7" i="10"/>
  <c r="X7" i="10"/>
  <c r="B7" i="10"/>
  <c r="BS6" i="10"/>
  <c r="BR6" i="10"/>
  <c r="BQ6" i="10"/>
  <c r="BP6" i="10"/>
  <c r="BO6" i="10"/>
  <c r="BN6" i="10"/>
  <c r="BM6" i="10"/>
  <c r="BL6" i="10"/>
  <c r="BK6" i="10"/>
  <c r="BJ6" i="10"/>
  <c r="BI6" i="10"/>
  <c r="BH6" i="10"/>
  <c r="BG6" i="10"/>
  <c r="BF6" i="10"/>
  <c r="BE6" i="10"/>
  <c r="AG6" i="10"/>
  <c r="AF6" i="10"/>
  <c r="AE6" i="10"/>
  <c r="AD6" i="10"/>
  <c r="AB6" i="10"/>
  <c r="AA6" i="10"/>
  <c r="Z6" i="10"/>
  <c r="BC6" i="10" s="1"/>
  <c r="Y6" i="10"/>
  <c r="X6" i="10"/>
  <c r="B6" i="10"/>
  <c r="AG5" i="10"/>
  <c r="AF5" i="10"/>
  <c r="AE5" i="10"/>
  <c r="AD5" i="10"/>
  <c r="AC5" i="10"/>
  <c r="AB5" i="10"/>
  <c r="Z5" i="10"/>
  <c r="BT5" i="10" s="1"/>
  <c r="Y5" i="10"/>
  <c r="X5" i="10"/>
  <c r="B5" i="10"/>
  <c r="Z4" i="10"/>
  <c r="BD4" i="10" s="1"/>
  <c r="Y4" i="10"/>
  <c r="X4" i="10"/>
  <c r="B4" i="10"/>
  <c r="BT3" i="10"/>
  <c r="BS3" i="10"/>
  <c r="BR3" i="10"/>
  <c r="BQ3" i="10"/>
  <c r="BP3" i="10"/>
  <c r="BO3" i="10"/>
  <c r="BN3" i="10"/>
  <c r="BM3" i="10"/>
  <c r="BL3" i="10"/>
  <c r="BK3" i="10"/>
  <c r="BJ3" i="10"/>
  <c r="BI3" i="10"/>
  <c r="BH3" i="10"/>
  <c r="BG3" i="10"/>
  <c r="BF3" i="10"/>
  <c r="BE3" i="10"/>
  <c r="AG3" i="10"/>
  <c r="AF3" i="10"/>
  <c r="AE3" i="10"/>
  <c r="AD3" i="10"/>
  <c r="AC3" i="10"/>
  <c r="AA3" i="10"/>
  <c r="Z3" i="10"/>
  <c r="AB3" i="10" s="1"/>
  <c r="Y3" i="10"/>
  <c r="X3" i="10"/>
  <c r="B3" i="10"/>
  <c r="AG34" i="12"/>
  <c r="AF34" i="12"/>
  <c r="AE34" i="12"/>
  <c r="AC34" i="12"/>
  <c r="AB34" i="12"/>
  <c r="AA34" i="12"/>
  <c r="AG33" i="12"/>
  <c r="AF33" i="12"/>
  <c r="AE33" i="12"/>
  <c r="AD33" i="12"/>
  <c r="AC33" i="12"/>
  <c r="AA33" i="12"/>
  <c r="AG32" i="12"/>
  <c r="AF32" i="12"/>
  <c r="AE32" i="12"/>
  <c r="AD32" i="12"/>
  <c r="AC32" i="12"/>
  <c r="AA32" i="12"/>
  <c r="AG31" i="12"/>
  <c r="AE31" i="12"/>
  <c r="AD31" i="12"/>
  <c r="AC31" i="12"/>
  <c r="AB31" i="12"/>
  <c r="AA31" i="12"/>
  <c r="K95" i="12"/>
  <c r="K94" i="12" s="1"/>
  <c r="BB34" i="12"/>
  <c r="BC34" i="12"/>
  <c r="BF34" i="12"/>
  <c r="BG34" i="12"/>
  <c r="BH34" i="12"/>
  <c r="BI34" i="12"/>
  <c r="BJ34" i="12"/>
  <c r="BK34" i="12"/>
  <c r="BL34" i="12"/>
  <c r="BM34" i="12"/>
  <c r="BN34" i="12"/>
  <c r="BO34" i="12"/>
  <c r="BP34" i="12"/>
  <c r="BQ34" i="12"/>
  <c r="BR34" i="12"/>
  <c r="X31" i="12"/>
  <c r="X32" i="12"/>
  <c r="X33" i="12"/>
  <c r="X34" i="12"/>
  <c r="X35" i="12"/>
  <c r="X36" i="12"/>
  <c r="X37" i="12"/>
  <c r="X38" i="12"/>
  <c r="X39" i="12"/>
  <c r="X40" i="12"/>
  <c r="Z31" i="12"/>
  <c r="BF31" i="12" s="1"/>
  <c r="Z32" i="12"/>
  <c r="BS32" i="12" s="1"/>
  <c r="Z33" i="12"/>
  <c r="BS33" i="12" s="1"/>
  <c r="Z34" i="12"/>
  <c r="BE34" i="12" s="1"/>
  <c r="Z35" i="12"/>
  <c r="Z36" i="12"/>
  <c r="BS36" i="12" s="1"/>
  <c r="Z37" i="12"/>
  <c r="AC37" i="12" s="1"/>
  <c r="Z38" i="12"/>
  <c r="BS38" i="12" s="1"/>
  <c r="Z39" i="12"/>
  <c r="Z40" i="12"/>
  <c r="Y34" i="12"/>
  <c r="B34" i="12"/>
  <c r="BB32" i="12"/>
  <c r="BC32" i="12"/>
  <c r="BD32" i="12"/>
  <c r="BE32" i="12"/>
  <c r="BF32" i="12"/>
  <c r="BG32" i="12"/>
  <c r="BH32" i="12"/>
  <c r="BI32" i="12"/>
  <c r="BJ32" i="12"/>
  <c r="BK32" i="12"/>
  <c r="BL32" i="12"/>
  <c r="BM32" i="12"/>
  <c r="BN32" i="12"/>
  <c r="BO32" i="12"/>
  <c r="BP32" i="12"/>
  <c r="BQ32" i="12"/>
  <c r="BR32" i="12"/>
  <c r="BB33" i="12"/>
  <c r="BC33" i="12"/>
  <c r="BD33" i="12"/>
  <c r="BE33" i="12"/>
  <c r="BF33" i="12"/>
  <c r="BG33" i="12"/>
  <c r="BH33" i="12"/>
  <c r="BI33" i="12"/>
  <c r="BJ33" i="12"/>
  <c r="BK33" i="12"/>
  <c r="BL33" i="12"/>
  <c r="BM33" i="12"/>
  <c r="BN33" i="12"/>
  <c r="BO33" i="12"/>
  <c r="BP33" i="12"/>
  <c r="BQ33" i="12"/>
  <c r="BR33" i="12"/>
  <c r="Y33" i="12"/>
  <c r="Y32" i="12"/>
  <c r="B32" i="12"/>
  <c r="B33" i="12"/>
  <c r="BB31" i="12"/>
  <c r="BC31" i="12"/>
  <c r="BD31" i="12"/>
  <c r="BE31" i="12"/>
  <c r="BG31" i="12"/>
  <c r="BH31" i="12"/>
  <c r="BI31" i="12"/>
  <c r="BJ31" i="12"/>
  <c r="BK31" i="12"/>
  <c r="BL31" i="12"/>
  <c r="BM31" i="12"/>
  <c r="BN31" i="12"/>
  <c r="BO31" i="12"/>
  <c r="BP31" i="12"/>
  <c r="BQ31" i="12"/>
  <c r="BR31" i="12"/>
  <c r="BS31" i="12"/>
  <c r="Y31" i="12"/>
  <c r="B31" i="12"/>
  <c r="L154" i="19"/>
  <c r="M154" i="19"/>
  <c r="N154" i="19"/>
  <c r="O154" i="19"/>
  <c r="P154" i="19"/>
  <c r="Q154" i="19"/>
  <c r="R154" i="19"/>
  <c r="S154" i="19"/>
  <c r="T154" i="19"/>
  <c r="U154" i="19"/>
  <c r="V154" i="19"/>
  <c r="W154" i="19"/>
  <c r="X154" i="19"/>
  <c r="Y154" i="19"/>
  <c r="K154" i="19"/>
  <c r="AI148" i="19"/>
  <c r="AH148" i="19"/>
  <c r="AG148" i="19"/>
  <c r="AF148" i="19"/>
  <c r="AE148" i="19"/>
  <c r="AD148" i="19"/>
  <c r="AC148" i="19"/>
  <c r="AI147" i="19"/>
  <c r="AH147" i="19"/>
  <c r="AG147" i="19"/>
  <c r="AC147" i="19"/>
  <c r="AI146" i="19"/>
  <c r="AH146" i="19"/>
  <c r="AG146" i="19"/>
  <c r="AF146" i="19"/>
  <c r="AE146" i="19"/>
  <c r="AD146" i="19"/>
  <c r="AC146" i="19"/>
  <c r="AI145" i="19"/>
  <c r="AH145" i="19"/>
  <c r="AE145" i="19"/>
  <c r="AC145" i="19"/>
  <c r="AI144" i="19"/>
  <c r="AH144" i="19"/>
  <c r="AG144" i="19"/>
  <c r="AF144" i="19"/>
  <c r="AE144" i="19"/>
  <c r="AD144" i="19"/>
  <c r="AC144" i="19"/>
  <c r="AI143" i="19"/>
  <c r="AH143" i="19"/>
  <c r="AG143" i="19"/>
  <c r="AF143" i="19"/>
  <c r="AE143" i="19"/>
  <c r="AD143" i="19"/>
  <c r="AC143" i="19"/>
  <c r="AI142" i="19"/>
  <c r="AH142" i="19"/>
  <c r="AG142" i="19"/>
  <c r="AF142" i="19"/>
  <c r="AE142" i="19"/>
  <c r="AD142" i="19"/>
  <c r="AC142" i="19"/>
  <c r="AI141" i="19"/>
  <c r="AH141" i="19"/>
  <c r="AG141" i="19"/>
  <c r="AF141" i="19"/>
  <c r="AE141" i="19"/>
  <c r="AD141" i="19"/>
  <c r="AC141" i="19"/>
  <c r="AI139" i="19"/>
  <c r="AH139" i="19"/>
  <c r="AG139" i="19"/>
  <c r="AF139" i="19"/>
  <c r="AE139" i="19"/>
  <c r="AD139" i="19"/>
  <c r="AC139" i="19"/>
  <c r="AI138" i="19"/>
  <c r="AH138" i="19"/>
  <c r="AG138" i="19"/>
  <c r="AF138" i="19"/>
  <c r="AE138" i="19"/>
  <c r="AD138" i="19"/>
  <c r="AC138" i="19"/>
  <c r="AI137" i="19"/>
  <c r="AH137" i="19"/>
  <c r="AG137" i="19"/>
  <c r="AF137" i="19"/>
  <c r="AE137" i="19"/>
  <c r="AD137" i="19"/>
  <c r="AC137" i="19"/>
  <c r="AI135" i="19"/>
  <c r="AH135" i="19"/>
  <c r="AG135" i="19"/>
  <c r="AF135" i="19"/>
  <c r="AE135" i="19"/>
  <c r="AD135" i="19"/>
  <c r="AC135" i="19"/>
  <c r="AI134" i="19"/>
  <c r="AH134" i="19"/>
  <c r="AG134" i="19"/>
  <c r="AF134" i="19"/>
  <c r="AE134" i="19"/>
  <c r="AD134" i="19"/>
  <c r="AC134" i="19"/>
  <c r="AI133" i="19"/>
  <c r="AH133" i="19"/>
  <c r="AG133" i="19"/>
  <c r="AF133" i="19"/>
  <c r="AE133" i="19"/>
  <c r="AD133" i="19"/>
  <c r="AC133" i="19"/>
  <c r="AI132" i="19"/>
  <c r="AH132" i="19"/>
  <c r="AG132" i="19"/>
  <c r="AF132" i="19"/>
  <c r="AE132" i="19"/>
  <c r="AD132" i="19"/>
  <c r="AC132" i="19"/>
  <c r="AI131" i="19"/>
  <c r="AH131" i="19"/>
  <c r="AG131" i="19"/>
  <c r="AF131" i="19"/>
  <c r="AE131" i="19"/>
  <c r="AD131" i="19"/>
  <c r="AC131" i="19"/>
  <c r="AI130" i="19"/>
  <c r="AH130" i="19"/>
  <c r="AG130" i="19"/>
  <c r="AF130" i="19"/>
  <c r="AE130" i="19"/>
  <c r="AD130" i="19"/>
  <c r="AC130" i="19"/>
  <c r="AI129" i="19"/>
  <c r="AH129" i="19"/>
  <c r="AG129" i="19"/>
  <c r="AF129" i="19"/>
  <c r="AE129" i="19"/>
  <c r="AD129" i="19"/>
  <c r="AC129" i="19"/>
  <c r="AI128" i="19"/>
  <c r="AH128" i="19"/>
  <c r="AG128" i="19"/>
  <c r="AF128" i="19"/>
  <c r="AE128" i="19"/>
  <c r="AD128" i="19"/>
  <c r="AC128" i="19"/>
  <c r="AI127" i="19"/>
  <c r="AH127" i="19"/>
  <c r="AG127" i="19"/>
  <c r="AF127" i="19"/>
  <c r="AE127" i="19"/>
  <c r="AD127" i="19"/>
  <c r="AC127" i="19"/>
  <c r="AI126" i="19"/>
  <c r="AH126" i="19"/>
  <c r="AG126" i="19"/>
  <c r="AF126" i="19"/>
  <c r="AE126" i="19"/>
  <c r="AD126" i="19"/>
  <c r="AC126" i="19"/>
  <c r="AI125" i="19"/>
  <c r="AH125" i="19"/>
  <c r="AG125" i="19"/>
  <c r="AF125" i="19"/>
  <c r="AE125" i="19"/>
  <c r="AD125" i="19"/>
  <c r="AC125" i="19"/>
  <c r="AI124" i="19"/>
  <c r="AH124" i="19"/>
  <c r="AG124" i="19"/>
  <c r="AF124" i="19"/>
  <c r="AE124" i="19"/>
  <c r="AD124" i="19"/>
  <c r="AC124" i="19"/>
  <c r="AI122" i="19"/>
  <c r="AH122" i="19"/>
  <c r="AG122" i="19"/>
  <c r="AF122" i="19"/>
  <c r="AE122" i="19"/>
  <c r="AD122" i="19"/>
  <c r="AC122" i="19"/>
  <c r="AI121" i="19"/>
  <c r="AH121" i="19"/>
  <c r="AG121" i="19"/>
  <c r="AF121" i="19"/>
  <c r="AE121" i="19"/>
  <c r="AD121" i="19"/>
  <c r="AC121" i="19"/>
  <c r="AI120" i="19"/>
  <c r="AH120" i="19"/>
  <c r="AG120" i="19"/>
  <c r="AF120" i="19"/>
  <c r="AE120" i="19"/>
  <c r="AD120" i="19"/>
  <c r="AC120" i="19"/>
  <c r="AI119" i="19"/>
  <c r="AH119" i="19"/>
  <c r="AG119" i="19"/>
  <c r="AF119" i="19"/>
  <c r="AE119" i="19"/>
  <c r="AD119" i="19"/>
  <c r="AC119" i="19"/>
  <c r="AI118" i="19"/>
  <c r="AH118" i="19"/>
  <c r="AG118" i="19"/>
  <c r="AF118" i="19"/>
  <c r="AE118" i="19"/>
  <c r="AD118" i="19"/>
  <c r="AC118" i="19"/>
  <c r="AI117" i="19"/>
  <c r="AH117" i="19"/>
  <c r="AG117" i="19"/>
  <c r="AF117" i="19"/>
  <c r="AE117" i="19"/>
  <c r="AD117" i="19"/>
  <c r="AC117" i="19"/>
  <c r="AI116" i="19"/>
  <c r="AH116" i="19"/>
  <c r="AG116" i="19"/>
  <c r="AF116" i="19"/>
  <c r="AE116" i="19"/>
  <c r="AD116" i="19"/>
  <c r="AC116" i="19"/>
  <c r="AI115" i="19"/>
  <c r="AH115" i="19"/>
  <c r="AG115" i="19"/>
  <c r="AF115" i="19"/>
  <c r="AE115" i="19"/>
  <c r="AD115" i="19"/>
  <c r="AC115" i="19"/>
  <c r="AI114" i="19"/>
  <c r="AH114" i="19"/>
  <c r="AG114" i="19"/>
  <c r="AF114" i="19"/>
  <c r="AE114" i="19"/>
  <c r="AD114" i="19"/>
  <c r="AC114" i="19"/>
  <c r="AI112" i="19"/>
  <c r="AH112" i="19"/>
  <c r="AG112" i="19"/>
  <c r="AF112" i="19"/>
  <c r="AE112" i="19"/>
  <c r="AD112" i="19"/>
  <c r="AC112" i="19"/>
  <c r="AI111" i="19"/>
  <c r="AH111" i="19"/>
  <c r="AG111" i="19"/>
  <c r="AF111" i="19"/>
  <c r="AE111" i="19"/>
  <c r="AD111" i="19"/>
  <c r="AC111" i="19"/>
  <c r="AI110" i="19"/>
  <c r="AH110" i="19"/>
  <c r="AG110" i="19"/>
  <c r="AF110" i="19"/>
  <c r="AE110" i="19"/>
  <c r="AD110" i="19"/>
  <c r="AC110" i="19"/>
  <c r="AI109" i="19"/>
  <c r="AH109" i="19"/>
  <c r="AG109" i="19"/>
  <c r="AF109" i="19"/>
  <c r="AE109" i="19"/>
  <c r="AD109" i="19"/>
  <c r="AC109" i="19"/>
  <c r="AI108" i="19"/>
  <c r="AH108" i="19"/>
  <c r="AG108" i="19"/>
  <c r="AF108" i="19"/>
  <c r="AE108" i="19"/>
  <c r="AD108" i="19"/>
  <c r="AC108" i="19"/>
  <c r="AI107" i="19"/>
  <c r="AH107" i="19"/>
  <c r="AG107" i="19"/>
  <c r="AF107" i="19"/>
  <c r="AE107" i="19"/>
  <c r="AD107" i="19"/>
  <c r="AC107" i="19"/>
  <c r="AI106" i="19"/>
  <c r="AH106" i="19"/>
  <c r="AG106" i="19"/>
  <c r="AF106" i="19"/>
  <c r="AE106" i="19"/>
  <c r="AD106" i="19"/>
  <c r="AC106" i="19"/>
  <c r="AI105" i="19"/>
  <c r="AH105" i="19"/>
  <c r="AG105" i="19"/>
  <c r="AF105" i="19"/>
  <c r="AE105" i="19"/>
  <c r="AD105" i="19"/>
  <c r="AC105" i="19"/>
  <c r="AI104" i="19"/>
  <c r="AH104" i="19"/>
  <c r="AG104" i="19"/>
  <c r="AF104" i="19"/>
  <c r="AE104" i="19"/>
  <c r="AD104" i="19"/>
  <c r="AC104" i="19"/>
  <c r="AI103" i="19"/>
  <c r="AH103" i="19"/>
  <c r="AG103" i="19"/>
  <c r="AF103" i="19"/>
  <c r="AE103" i="19"/>
  <c r="AD103" i="19"/>
  <c r="AC103" i="19"/>
  <c r="AI102" i="19"/>
  <c r="AH102" i="19"/>
  <c r="AG102" i="19"/>
  <c r="AF102" i="19"/>
  <c r="AE102" i="19"/>
  <c r="AD102" i="19"/>
  <c r="AC102" i="19"/>
  <c r="AI101" i="19"/>
  <c r="AH101" i="19"/>
  <c r="AG101" i="19"/>
  <c r="AF101" i="19"/>
  <c r="AE101" i="19"/>
  <c r="AD101" i="19"/>
  <c r="AC101" i="19"/>
  <c r="AI100" i="19"/>
  <c r="AH100" i="19"/>
  <c r="AG100" i="19"/>
  <c r="AF100" i="19"/>
  <c r="AE100" i="19"/>
  <c r="AD100" i="19"/>
  <c r="AC100" i="19"/>
  <c r="AI99" i="19"/>
  <c r="AH99" i="19"/>
  <c r="AG99" i="19"/>
  <c r="AF99" i="19"/>
  <c r="AE99" i="19"/>
  <c r="AD99" i="19"/>
  <c r="AC99" i="19"/>
  <c r="AI98" i="19"/>
  <c r="AH98" i="19"/>
  <c r="AG98" i="19"/>
  <c r="AF98" i="19"/>
  <c r="AE98" i="19"/>
  <c r="AD98" i="19"/>
  <c r="AC98" i="19"/>
  <c r="AI97" i="19"/>
  <c r="AH97" i="19"/>
  <c r="AG97" i="19"/>
  <c r="AF97" i="19"/>
  <c r="AE97" i="19"/>
  <c r="AD97" i="19"/>
  <c r="AC97" i="19"/>
  <c r="AI95" i="19"/>
  <c r="AH95" i="19"/>
  <c r="AG95" i="19"/>
  <c r="AF95" i="19"/>
  <c r="AE95" i="19"/>
  <c r="AD95" i="19"/>
  <c r="AC95" i="19"/>
  <c r="AI94" i="19"/>
  <c r="AH94" i="19"/>
  <c r="AG94" i="19"/>
  <c r="AF94" i="19"/>
  <c r="AE94" i="19"/>
  <c r="AD94" i="19"/>
  <c r="AC94" i="19"/>
  <c r="AI93" i="19"/>
  <c r="AH93" i="19"/>
  <c r="AG93" i="19"/>
  <c r="AF93" i="19"/>
  <c r="AE93" i="19"/>
  <c r="AD93" i="19"/>
  <c r="AC93" i="19"/>
  <c r="AI92" i="19"/>
  <c r="AH92" i="19"/>
  <c r="AG92" i="19"/>
  <c r="AF92" i="19"/>
  <c r="AE92" i="19"/>
  <c r="AD92" i="19"/>
  <c r="AC92" i="19"/>
  <c r="AI91" i="19"/>
  <c r="AH91" i="19"/>
  <c r="AG91" i="19"/>
  <c r="AF91" i="19"/>
  <c r="AE91" i="19"/>
  <c r="AD91" i="19"/>
  <c r="AC91" i="19"/>
  <c r="AI90" i="19"/>
  <c r="AH90" i="19"/>
  <c r="AG90" i="19"/>
  <c r="AF90" i="19"/>
  <c r="AE90" i="19"/>
  <c r="AD90" i="19"/>
  <c r="AC90" i="19"/>
  <c r="AI89" i="19"/>
  <c r="AH89" i="19"/>
  <c r="AG89" i="19"/>
  <c r="AF89" i="19"/>
  <c r="AE89" i="19"/>
  <c r="AD89" i="19"/>
  <c r="AC89" i="19"/>
  <c r="AI88" i="19"/>
  <c r="AH88" i="19"/>
  <c r="AG88" i="19"/>
  <c r="AF88" i="19"/>
  <c r="AE88" i="19"/>
  <c r="AD88" i="19"/>
  <c r="AC88" i="19"/>
  <c r="AI87" i="19"/>
  <c r="AH87" i="19"/>
  <c r="AG87" i="19"/>
  <c r="AF87" i="19"/>
  <c r="AE87" i="19"/>
  <c r="AD87" i="19"/>
  <c r="AC87" i="19"/>
  <c r="AI86" i="19"/>
  <c r="AH86" i="19"/>
  <c r="AG86" i="19"/>
  <c r="AF86" i="19"/>
  <c r="AE86" i="19"/>
  <c r="AD86" i="19"/>
  <c r="AC86" i="19"/>
  <c r="AI85" i="19"/>
  <c r="AH85" i="19"/>
  <c r="AG85" i="19"/>
  <c r="AF85" i="19"/>
  <c r="AE85" i="19"/>
  <c r="AD85" i="19"/>
  <c r="AC85" i="19"/>
  <c r="AI84" i="19"/>
  <c r="AH84" i="19"/>
  <c r="AG84" i="19"/>
  <c r="AF84" i="19"/>
  <c r="AE84" i="19"/>
  <c r="AD84" i="19"/>
  <c r="AC84" i="19"/>
  <c r="AI83" i="19"/>
  <c r="AH83" i="19"/>
  <c r="AG83" i="19"/>
  <c r="AF83" i="19"/>
  <c r="AE83" i="19"/>
  <c r="AD83" i="19"/>
  <c r="AC83" i="19"/>
  <c r="AI82" i="19"/>
  <c r="AH82" i="19"/>
  <c r="AG82" i="19"/>
  <c r="AF82" i="19"/>
  <c r="AE82" i="19"/>
  <c r="AD82" i="19"/>
  <c r="AC82" i="19"/>
  <c r="AI81" i="19"/>
  <c r="AH81" i="19"/>
  <c r="AG81" i="19"/>
  <c r="AF81" i="19"/>
  <c r="AE81" i="19"/>
  <c r="AD81" i="19"/>
  <c r="AC81" i="19"/>
  <c r="AI80" i="19"/>
  <c r="AH80" i="19"/>
  <c r="AG80" i="19"/>
  <c r="AF80" i="19"/>
  <c r="AE80" i="19"/>
  <c r="AD80" i="19"/>
  <c r="AC80" i="19"/>
  <c r="AI79" i="19"/>
  <c r="AH79" i="19"/>
  <c r="AG79" i="19"/>
  <c r="AF79" i="19"/>
  <c r="AE79" i="19"/>
  <c r="AD79" i="19"/>
  <c r="AC79" i="19"/>
  <c r="AI78" i="19"/>
  <c r="AH78" i="19"/>
  <c r="AG78" i="19"/>
  <c r="AF78" i="19"/>
  <c r="AE78" i="19"/>
  <c r="AD78" i="19"/>
  <c r="AC78" i="19"/>
  <c r="AI77" i="19"/>
  <c r="AH77" i="19"/>
  <c r="AG77" i="19"/>
  <c r="AF77" i="19"/>
  <c r="AE77" i="19"/>
  <c r="AD77" i="19"/>
  <c r="AC77" i="19"/>
  <c r="AI76" i="19"/>
  <c r="AH76" i="19"/>
  <c r="AG76" i="19"/>
  <c r="AF76" i="19"/>
  <c r="AE76" i="19"/>
  <c r="AD76" i="19"/>
  <c r="AC76" i="19"/>
  <c r="AI75" i="19"/>
  <c r="AH75" i="19"/>
  <c r="AG75" i="19"/>
  <c r="AF75" i="19"/>
  <c r="AE75" i="19"/>
  <c r="AD75" i="19"/>
  <c r="AC75" i="19"/>
  <c r="AI74" i="19"/>
  <c r="AH74" i="19"/>
  <c r="AG74" i="19"/>
  <c r="AF74" i="19"/>
  <c r="AE74" i="19"/>
  <c r="AD74" i="19"/>
  <c r="AC74" i="19"/>
  <c r="AI73" i="19"/>
  <c r="AH73" i="19"/>
  <c r="AG73" i="19"/>
  <c r="AF73" i="19"/>
  <c r="AE73" i="19"/>
  <c r="AD73" i="19"/>
  <c r="AC73" i="19"/>
  <c r="AI72" i="19"/>
  <c r="AH72" i="19"/>
  <c r="AG72" i="19"/>
  <c r="AF72" i="19"/>
  <c r="AE72" i="19"/>
  <c r="AD72" i="19"/>
  <c r="AC72" i="19"/>
  <c r="AI71" i="19"/>
  <c r="AH71" i="19"/>
  <c r="AG71" i="19"/>
  <c r="AF71" i="19"/>
  <c r="AE71" i="19"/>
  <c r="AD71" i="19"/>
  <c r="AC71" i="19"/>
  <c r="AI70" i="19"/>
  <c r="AH70" i="19"/>
  <c r="AG70" i="19"/>
  <c r="AF70" i="19"/>
  <c r="AE70" i="19"/>
  <c r="AD70" i="19"/>
  <c r="AC70" i="19"/>
  <c r="AI69" i="19"/>
  <c r="AH69" i="19"/>
  <c r="AG69" i="19"/>
  <c r="AF69" i="19"/>
  <c r="AE69" i="19"/>
  <c r="AD69" i="19"/>
  <c r="AC69" i="19"/>
  <c r="AI68" i="19"/>
  <c r="AH68" i="19"/>
  <c r="AG68" i="19"/>
  <c r="AF68" i="19"/>
  <c r="AE68" i="19"/>
  <c r="AD68" i="19"/>
  <c r="AC68" i="19"/>
  <c r="AI67" i="19"/>
  <c r="AH67" i="19"/>
  <c r="AG67" i="19"/>
  <c r="AF67" i="19"/>
  <c r="AE67" i="19"/>
  <c r="AD67" i="19"/>
  <c r="AC67" i="19"/>
  <c r="AI66" i="19"/>
  <c r="AH66" i="19"/>
  <c r="AG66" i="19"/>
  <c r="AF66" i="19"/>
  <c r="AE66" i="19"/>
  <c r="AD66" i="19"/>
  <c r="AC66" i="19"/>
  <c r="AI65" i="19"/>
  <c r="AH65" i="19"/>
  <c r="AG65" i="19"/>
  <c r="AF65" i="19"/>
  <c r="AE65" i="19"/>
  <c r="AD65" i="19"/>
  <c r="AC65" i="19"/>
  <c r="AI64" i="19"/>
  <c r="AH64" i="19"/>
  <c r="AG64" i="19"/>
  <c r="AF64" i="19"/>
  <c r="AE64" i="19"/>
  <c r="AD64" i="19"/>
  <c r="AC64" i="19"/>
  <c r="AI62" i="19"/>
  <c r="AH62" i="19"/>
  <c r="AG62" i="19"/>
  <c r="AF62" i="19"/>
  <c r="AE62" i="19"/>
  <c r="AD62" i="19"/>
  <c r="AC62" i="19"/>
  <c r="AI61" i="19"/>
  <c r="AH61" i="19"/>
  <c r="AG61" i="19"/>
  <c r="AF61" i="19"/>
  <c r="AE61" i="19"/>
  <c r="AD61" i="19"/>
  <c r="AC61" i="19"/>
  <c r="AI60" i="19"/>
  <c r="AH60" i="19"/>
  <c r="AG60" i="19"/>
  <c r="AF60" i="19"/>
  <c r="AE60" i="19"/>
  <c r="AD60" i="19"/>
  <c r="AC60" i="19"/>
  <c r="AI59" i="19"/>
  <c r="AH59" i="19"/>
  <c r="AG59" i="19"/>
  <c r="AF59" i="19"/>
  <c r="AE59" i="19"/>
  <c r="AD59" i="19"/>
  <c r="AC59" i="19"/>
  <c r="AI58" i="19"/>
  <c r="AH58" i="19"/>
  <c r="AG58" i="19"/>
  <c r="AF58" i="19"/>
  <c r="AE58" i="19"/>
  <c r="AD58" i="19"/>
  <c r="AC58" i="19"/>
  <c r="AI57" i="19"/>
  <c r="AH57" i="19"/>
  <c r="AG57" i="19"/>
  <c r="AF57" i="19"/>
  <c r="AE57" i="19"/>
  <c r="AD57" i="19"/>
  <c r="AC57" i="19"/>
  <c r="AI56" i="19"/>
  <c r="AH56" i="19"/>
  <c r="AF56" i="19"/>
  <c r="AE56" i="19"/>
  <c r="AD56" i="19"/>
  <c r="AC56" i="19"/>
  <c r="AI54" i="19"/>
  <c r="AH54" i="19"/>
  <c r="AG54" i="19"/>
  <c r="AF54" i="19"/>
  <c r="AE54" i="19"/>
  <c r="AD54" i="19"/>
  <c r="AC54" i="19"/>
  <c r="AI53" i="19"/>
  <c r="AH53" i="19"/>
  <c r="AG53" i="19"/>
  <c r="AF53" i="19"/>
  <c r="AE53" i="19"/>
  <c r="AD53" i="19"/>
  <c r="AC53" i="19"/>
  <c r="AI52" i="19"/>
  <c r="AH52" i="19"/>
  <c r="AG52" i="19"/>
  <c r="AF52" i="19"/>
  <c r="AE52" i="19"/>
  <c r="AD52" i="19"/>
  <c r="AC52" i="19"/>
  <c r="AI51" i="19"/>
  <c r="AH51" i="19"/>
  <c r="AG51" i="19"/>
  <c r="AF51" i="19"/>
  <c r="AE51" i="19"/>
  <c r="AD51" i="19"/>
  <c r="AC51" i="19"/>
  <c r="AI50" i="19"/>
  <c r="AH50" i="19"/>
  <c r="AG50" i="19"/>
  <c r="AF50" i="19"/>
  <c r="AE50" i="19"/>
  <c r="AD50" i="19"/>
  <c r="AC50" i="19"/>
  <c r="AI49" i="19"/>
  <c r="AH49" i="19"/>
  <c r="AG49" i="19"/>
  <c r="AF49" i="19"/>
  <c r="AE49" i="19"/>
  <c r="AD49" i="19"/>
  <c r="AC49" i="19"/>
  <c r="AI48" i="19"/>
  <c r="AH48" i="19"/>
  <c r="AG48" i="19"/>
  <c r="AF48" i="19"/>
  <c r="AE48" i="19"/>
  <c r="AD48" i="19"/>
  <c r="AC48" i="19"/>
  <c r="AI47" i="19"/>
  <c r="AH47" i="19"/>
  <c r="AG47" i="19"/>
  <c r="AF47" i="19"/>
  <c r="AE47" i="19"/>
  <c r="AD47" i="19"/>
  <c r="AC47" i="19"/>
  <c r="AI46" i="19"/>
  <c r="AH46" i="19"/>
  <c r="AG46" i="19"/>
  <c r="AF46" i="19"/>
  <c r="AE46" i="19"/>
  <c r="AD46" i="19"/>
  <c r="AC46" i="19"/>
  <c r="AI45" i="19"/>
  <c r="AH45" i="19"/>
  <c r="AG45" i="19"/>
  <c r="AF45" i="19"/>
  <c r="AE45" i="19"/>
  <c r="AD45" i="19"/>
  <c r="AC45" i="19"/>
  <c r="AI44" i="19"/>
  <c r="AH44" i="19"/>
  <c r="AG44" i="19"/>
  <c r="AF44" i="19"/>
  <c r="AE44" i="19"/>
  <c r="AD44" i="19"/>
  <c r="AC44" i="19"/>
  <c r="AI43" i="19"/>
  <c r="AH43" i="19"/>
  <c r="AG43" i="19"/>
  <c r="AF43" i="19"/>
  <c r="AE43" i="19"/>
  <c r="AD43" i="19"/>
  <c r="AC43" i="19"/>
  <c r="AI42" i="19"/>
  <c r="AH42" i="19"/>
  <c r="AG42" i="19"/>
  <c r="AF42" i="19"/>
  <c r="AE42" i="19"/>
  <c r="AD42" i="19"/>
  <c r="AC42" i="19"/>
  <c r="AI41" i="19"/>
  <c r="AH41" i="19"/>
  <c r="AG41" i="19"/>
  <c r="AF41" i="19"/>
  <c r="AE41" i="19"/>
  <c r="AD41" i="19"/>
  <c r="AC41" i="19"/>
  <c r="AI40" i="19"/>
  <c r="AH40" i="19"/>
  <c r="AG40" i="19"/>
  <c r="AF40" i="19"/>
  <c r="AE40" i="19"/>
  <c r="AD40" i="19"/>
  <c r="AC40" i="19"/>
  <c r="AI39" i="19"/>
  <c r="AH39" i="19"/>
  <c r="AG39" i="19"/>
  <c r="AF39" i="19"/>
  <c r="AE39" i="19"/>
  <c r="AD39" i="19"/>
  <c r="AC39" i="19"/>
  <c r="AI37" i="19"/>
  <c r="AH37" i="19"/>
  <c r="AG37" i="19"/>
  <c r="AF37" i="19"/>
  <c r="AE37" i="19"/>
  <c r="AD37" i="19"/>
  <c r="AC37" i="19"/>
  <c r="AI36" i="19"/>
  <c r="AH36" i="19"/>
  <c r="AG36" i="19"/>
  <c r="AF36" i="19"/>
  <c r="AE36" i="19"/>
  <c r="AD36" i="19"/>
  <c r="AC36" i="19"/>
  <c r="AI35" i="19"/>
  <c r="AH35" i="19"/>
  <c r="AG35" i="19"/>
  <c r="AF35" i="19"/>
  <c r="AE35" i="19"/>
  <c r="AD35" i="19"/>
  <c r="AC35" i="19"/>
  <c r="AI34" i="19"/>
  <c r="AH34" i="19"/>
  <c r="AG34" i="19"/>
  <c r="AF34" i="19"/>
  <c r="AE34" i="19"/>
  <c r="AD34" i="19"/>
  <c r="AC34" i="19"/>
  <c r="AI33" i="19"/>
  <c r="AH33" i="19"/>
  <c r="AG33" i="19"/>
  <c r="AF33" i="19"/>
  <c r="AE33" i="19"/>
  <c r="AD33" i="19"/>
  <c r="AC33" i="19"/>
  <c r="AI32" i="19"/>
  <c r="AH32" i="19"/>
  <c r="AG32" i="19"/>
  <c r="AF32" i="19"/>
  <c r="AE32" i="19"/>
  <c r="AD32" i="19"/>
  <c r="AC32" i="19"/>
  <c r="AI31" i="19"/>
  <c r="AH31" i="19"/>
  <c r="AG31" i="19"/>
  <c r="AF31" i="19"/>
  <c r="AE31" i="19"/>
  <c r="AD31" i="19"/>
  <c r="AC31" i="19"/>
  <c r="AI30" i="19"/>
  <c r="AH30" i="19"/>
  <c r="AG30" i="19"/>
  <c r="AF30" i="19"/>
  <c r="AE30" i="19"/>
  <c r="AD30" i="19"/>
  <c r="AC30" i="19"/>
  <c r="AI29" i="19"/>
  <c r="AH29" i="19"/>
  <c r="AG29" i="19"/>
  <c r="AF29" i="19"/>
  <c r="AE29" i="19"/>
  <c r="AD29" i="19"/>
  <c r="AC29" i="19"/>
  <c r="AI28" i="19"/>
  <c r="AH28" i="19"/>
  <c r="AG28" i="19"/>
  <c r="AF28" i="19"/>
  <c r="AE28" i="19"/>
  <c r="AD28" i="19"/>
  <c r="AC28" i="19"/>
  <c r="AI26" i="19"/>
  <c r="AH26" i="19"/>
  <c r="AG26" i="19"/>
  <c r="AF26" i="19"/>
  <c r="AE26" i="19"/>
  <c r="AD26" i="19"/>
  <c r="AC26" i="19"/>
  <c r="AI25" i="19"/>
  <c r="AH25" i="19"/>
  <c r="AG25" i="19"/>
  <c r="AF25" i="19"/>
  <c r="AE25" i="19"/>
  <c r="AD25" i="19"/>
  <c r="AC25" i="19"/>
  <c r="AI24" i="19"/>
  <c r="AH24" i="19"/>
  <c r="AG24" i="19"/>
  <c r="AF24" i="19"/>
  <c r="AE24" i="19"/>
  <c r="AD24" i="19"/>
  <c r="AC24" i="19"/>
  <c r="AI23" i="19"/>
  <c r="AH23" i="19"/>
  <c r="AG23" i="19"/>
  <c r="AF23" i="19"/>
  <c r="AE23" i="19"/>
  <c r="AD23" i="19"/>
  <c r="AC23" i="19"/>
  <c r="AI22" i="19"/>
  <c r="AH22" i="19"/>
  <c r="AG22" i="19"/>
  <c r="AF22" i="19"/>
  <c r="AE22" i="19"/>
  <c r="AD22" i="19"/>
  <c r="AC22" i="19"/>
  <c r="AI21" i="19"/>
  <c r="AH21" i="19"/>
  <c r="AG21" i="19"/>
  <c r="AF21" i="19"/>
  <c r="AE21" i="19"/>
  <c r="AD21" i="19"/>
  <c r="AC21" i="19"/>
  <c r="AI20" i="19"/>
  <c r="AH20" i="19"/>
  <c r="AG20" i="19"/>
  <c r="AF20" i="19"/>
  <c r="AE20" i="19"/>
  <c r="AD20" i="19"/>
  <c r="AC20" i="19"/>
  <c r="AI19" i="19"/>
  <c r="AH19" i="19"/>
  <c r="AG19" i="19"/>
  <c r="AF19" i="19"/>
  <c r="AE19" i="19"/>
  <c r="AD19" i="19"/>
  <c r="AC19" i="19"/>
  <c r="AI17" i="19"/>
  <c r="AH17" i="19"/>
  <c r="AG17" i="19"/>
  <c r="AF17" i="19"/>
  <c r="AE17" i="19"/>
  <c r="AD17" i="19"/>
  <c r="AC17" i="19"/>
  <c r="AI16" i="19"/>
  <c r="AH16" i="19"/>
  <c r="AG16" i="19"/>
  <c r="AF16" i="19"/>
  <c r="AE16" i="19"/>
  <c r="AD16" i="19"/>
  <c r="AC16" i="19"/>
  <c r="AI15" i="19"/>
  <c r="AH15" i="19"/>
  <c r="AG15" i="19"/>
  <c r="AF15" i="19"/>
  <c r="AE15" i="19"/>
  <c r="AD15" i="19"/>
  <c r="AC15" i="19"/>
  <c r="AI14" i="19"/>
  <c r="AH14" i="19"/>
  <c r="AG14" i="19"/>
  <c r="AF14" i="19"/>
  <c r="AE14" i="19"/>
  <c r="AD14" i="19"/>
  <c r="AC14" i="19"/>
  <c r="AI13" i="19"/>
  <c r="AH13" i="19"/>
  <c r="AG13" i="19"/>
  <c r="AF13" i="19"/>
  <c r="AE13" i="19"/>
  <c r="AD13" i="19"/>
  <c r="AC13" i="19"/>
  <c r="AI12" i="19"/>
  <c r="AH12" i="19"/>
  <c r="AG12" i="19"/>
  <c r="AF12" i="19"/>
  <c r="AE12" i="19"/>
  <c r="AD12" i="19"/>
  <c r="AC12" i="19"/>
  <c r="AI11" i="19"/>
  <c r="AH11" i="19"/>
  <c r="AG11" i="19"/>
  <c r="AF11" i="19"/>
  <c r="AE11" i="19"/>
  <c r="AD11" i="19"/>
  <c r="AC11" i="19"/>
  <c r="AI10" i="19"/>
  <c r="AH10" i="19"/>
  <c r="AG10" i="19"/>
  <c r="AF10" i="19"/>
  <c r="AE10" i="19"/>
  <c r="AD10" i="19"/>
  <c r="AC10" i="19"/>
  <c r="AI9" i="19"/>
  <c r="AH9" i="19"/>
  <c r="AG9" i="19"/>
  <c r="AF9" i="19"/>
  <c r="AE9" i="19"/>
  <c r="AD9" i="19"/>
  <c r="AC9" i="19"/>
  <c r="AI8" i="19"/>
  <c r="AH8" i="19"/>
  <c r="AG8" i="19"/>
  <c r="AF8" i="19"/>
  <c r="AE8" i="19"/>
  <c r="AD8" i="19"/>
  <c r="AC8" i="19"/>
  <c r="AI7" i="19"/>
  <c r="AH7" i="19"/>
  <c r="AG7" i="19"/>
  <c r="AF7" i="19"/>
  <c r="AE7" i="19"/>
  <c r="AD7" i="19"/>
  <c r="AC7" i="19"/>
  <c r="AI6" i="19"/>
  <c r="AH6" i="19"/>
  <c r="AG6" i="19"/>
  <c r="AF6" i="19"/>
  <c r="AE6" i="19"/>
  <c r="AD6" i="19"/>
  <c r="AC6" i="19"/>
  <c r="AI5" i="19"/>
  <c r="AH5" i="19"/>
  <c r="AG5" i="19"/>
  <c r="AF5" i="19"/>
  <c r="AE5" i="19"/>
  <c r="AD5" i="19"/>
  <c r="AC5" i="19"/>
  <c r="AI4" i="19"/>
  <c r="AH4" i="19"/>
  <c r="AG4" i="19"/>
  <c r="AF4" i="19"/>
  <c r="AE4" i="19"/>
  <c r="AD4" i="19"/>
  <c r="AC4" i="19"/>
  <c r="Y149" i="19"/>
  <c r="X149" i="19"/>
  <c r="W149" i="19"/>
  <c r="V149" i="19"/>
  <c r="U149" i="19"/>
  <c r="T149" i="19"/>
  <c r="S149" i="19"/>
  <c r="R149" i="19"/>
  <c r="Q149" i="19"/>
  <c r="P149" i="19"/>
  <c r="O149" i="19"/>
  <c r="N149" i="19"/>
  <c r="M149" i="19"/>
  <c r="L149" i="19"/>
  <c r="K149" i="19"/>
  <c r="BU149" i="19"/>
  <c r="AG46" i="12"/>
  <c r="AB148" i="19"/>
  <c r="AA148" i="19"/>
  <c r="Z148" i="19"/>
  <c r="AB147" i="19"/>
  <c r="AD147" i="19" s="1"/>
  <c r="AA147" i="19"/>
  <c r="Z147" i="19"/>
  <c r="AB146" i="19"/>
  <c r="AA146" i="19"/>
  <c r="Z146" i="19"/>
  <c r="AB145" i="19"/>
  <c r="AG145" i="19" s="1"/>
  <c r="AA145" i="19"/>
  <c r="Z145" i="19"/>
  <c r="AB144" i="19"/>
  <c r="AA144" i="19"/>
  <c r="Z144" i="19"/>
  <c r="AB143" i="19"/>
  <c r="AA143" i="19"/>
  <c r="Z143" i="19"/>
  <c r="AB142" i="19"/>
  <c r="AA142" i="19"/>
  <c r="Z142" i="19"/>
  <c r="AB141" i="19"/>
  <c r="AA141" i="19"/>
  <c r="Z141" i="19"/>
  <c r="AB140" i="19"/>
  <c r="AI140" i="19" s="1"/>
  <c r="AA140" i="19"/>
  <c r="Z140" i="19"/>
  <c r="AB139" i="19"/>
  <c r="BT139" i="19" s="1"/>
  <c r="AA139" i="19"/>
  <c r="Z139" i="19"/>
  <c r="AB138" i="19"/>
  <c r="BE138" i="19" s="1"/>
  <c r="AA138" i="19"/>
  <c r="Z138" i="19"/>
  <c r="AB137" i="19"/>
  <c r="BT137" i="19" s="1"/>
  <c r="AA137" i="19"/>
  <c r="Z137" i="19"/>
  <c r="AB134" i="19"/>
  <c r="BD134" i="19" s="1"/>
  <c r="AA134" i="19"/>
  <c r="Z134" i="19"/>
  <c r="AB133" i="19"/>
  <c r="AA133" i="19"/>
  <c r="Z133" i="19"/>
  <c r="AB132" i="19"/>
  <c r="AA132" i="19"/>
  <c r="Z132" i="19"/>
  <c r="AB131" i="19"/>
  <c r="AA131" i="19"/>
  <c r="Z131" i="19"/>
  <c r="AB130" i="19"/>
  <c r="AA130" i="19"/>
  <c r="Z130" i="19"/>
  <c r="AB129" i="19"/>
  <c r="AA129" i="19"/>
  <c r="Z129" i="19"/>
  <c r="AB128" i="19"/>
  <c r="AA128" i="19"/>
  <c r="Z128" i="19"/>
  <c r="AB127" i="19"/>
  <c r="AA127" i="19"/>
  <c r="Z127" i="19"/>
  <c r="AB126" i="19"/>
  <c r="AA126" i="19"/>
  <c r="Z126" i="19"/>
  <c r="AB122" i="19"/>
  <c r="AA122" i="19"/>
  <c r="Z122" i="19"/>
  <c r="AB121" i="19"/>
  <c r="AA121" i="19"/>
  <c r="Z121" i="19"/>
  <c r="AB120" i="19"/>
  <c r="AA120" i="19"/>
  <c r="Z120" i="19"/>
  <c r="AB119" i="19"/>
  <c r="AA119" i="19"/>
  <c r="Z119" i="19"/>
  <c r="AB118" i="19"/>
  <c r="AA118" i="19"/>
  <c r="Z118" i="19"/>
  <c r="AB117" i="19"/>
  <c r="AA117" i="19"/>
  <c r="Z117" i="19"/>
  <c r="AB116" i="19"/>
  <c r="AA116" i="19"/>
  <c r="Z116" i="19"/>
  <c r="AB115" i="19"/>
  <c r="AA115" i="19"/>
  <c r="Z115" i="19"/>
  <c r="AB114" i="19"/>
  <c r="AA114" i="19"/>
  <c r="Z114" i="19"/>
  <c r="Z100" i="19"/>
  <c r="AA100" i="19"/>
  <c r="AB100" i="19"/>
  <c r="Z101" i="19"/>
  <c r="AA101" i="19"/>
  <c r="AB101" i="19"/>
  <c r="Z102" i="19"/>
  <c r="AA102" i="19"/>
  <c r="AB102" i="19"/>
  <c r="Z103" i="19"/>
  <c r="AA103" i="19"/>
  <c r="AB103" i="19"/>
  <c r="Z104" i="19"/>
  <c r="AA104" i="19"/>
  <c r="AB104" i="19"/>
  <c r="Z105" i="19"/>
  <c r="AA105" i="19"/>
  <c r="AB105" i="19"/>
  <c r="Z106" i="19"/>
  <c r="AA106" i="19"/>
  <c r="AB106" i="19"/>
  <c r="Z107" i="19"/>
  <c r="AA107" i="19"/>
  <c r="AB107" i="19"/>
  <c r="Z108" i="19"/>
  <c r="AA108" i="19"/>
  <c r="AB108" i="19"/>
  <c r="Z109" i="19"/>
  <c r="AA109" i="19"/>
  <c r="AB109" i="19"/>
  <c r="BF109" i="19" s="1"/>
  <c r="Z79" i="19"/>
  <c r="AA79" i="19"/>
  <c r="AB79" i="19"/>
  <c r="Z80" i="19"/>
  <c r="AA80" i="19"/>
  <c r="AB80" i="19"/>
  <c r="Z81" i="19"/>
  <c r="AA81" i="19"/>
  <c r="AB81" i="19"/>
  <c r="Z82" i="19"/>
  <c r="AA82" i="19"/>
  <c r="AB82" i="19"/>
  <c r="Z83" i="19"/>
  <c r="AA83" i="19"/>
  <c r="AB83" i="19"/>
  <c r="Z84" i="19"/>
  <c r="AA84" i="19"/>
  <c r="AB84" i="19"/>
  <c r="Z85" i="19"/>
  <c r="AA85" i="19"/>
  <c r="AB85" i="19"/>
  <c r="Z86" i="19"/>
  <c r="AA86" i="19"/>
  <c r="AB86" i="19"/>
  <c r="Z87" i="19"/>
  <c r="AA87" i="19"/>
  <c r="AB87" i="19"/>
  <c r="Z88" i="19"/>
  <c r="AA88" i="19"/>
  <c r="AB88" i="19"/>
  <c r="Z89" i="19"/>
  <c r="AA89" i="19"/>
  <c r="AB89" i="19"/>
  <c r="Z90" i="19"/>
  <c r="AA90" i="19"/>
  <c r="AB90" i="19"/>
  <c r="Z91" i="19"/>
  <c r="AA91" i="19"/>
  <c r="AB91" i="19"/>
  <c r="BJ91" i="19" s="1"/>
  <c r="Z92" i="19"/>
  <c r="AA92" i="19"/>
  <c r="AB92" i="19"/>
  <c r="BI92" i="19" s="1"/>
  <c r="Z93" i="19"/>
  <c r="AA93" i="19"/>
  <c r="AB93" i="19"/>
  <c r="Z94" i="19"/>
  <c r="AA94" i="19"/>
  <c r="AB94" i="19"/>
  <c r="BT94" i="19" s="1"/>
  <c r="Z51" i="19"/>
  <c r="AA51" i="19"/>
  <c r="AB51" i="19"/>
  <c r="Z52" i="19"/>
  <c r="AA52" i="19"/>
  <c r="AB52" i="19"/>
  <c r="BG52" i="19" s="1"/>
  <c r="BT148" i="19"/>
  <c r="BS148" i="19"/>
  <c r="BR148" i="19"/>
  <c r="BQ148" i="19"/>
  <c r="BP148" i="19"/>
  <c r="BO148" i="19"/>
  <c r="BN148" i="19"/>
  <c r="BM148" i="19"/>
  <c r="BL148" i="19"/>
  <c r="BK148" i="19"/>
  <c r="BJ148" i="19"/>
  <c r="BI148" i="19"/>
  <c r="BH148" i="19"/>
  <c r="BG148" i="19"/>
  <c r="BF148" i="19"/>
  <c r="BE148" i="19"/>
  <c r="BD148" i="19"/>
  <c r="BS147" i="19"/>
  <c r="BR147" i="19"/>
  <c r="BQ147" i="19"/>
  <c r="BP147" i="19"/>
  <c r="BO147" i="19"/>
  <c r="BN147" i="19"/>
  <c r="BM147" i="19"/>
  <c r="BL147" i="19"/>
  <c r="BK147" i="19"/>
  <c r="BJ147" i="19"/>
  <c r="BI147" i="19"/>
  <c r="BH147" i="19"/>
  <c r="BG147" i="19"/>
  <c r="BD147" i="19"/>
  <c r="BT146" i="19"/>
  <c r="BS146" i="19"/>
  <c r="BR146" i="19"/>
  <c r="BQ146" i="19"/>
  <c r="BP146" i="19"/>
  <c r="BO146" i="19"/>
  <c r="BN146" i="19"/>
  <c r="BM146" i="19"/>
  <c r="BL146" i="19"/>
  <c r="BK146" i="19"/>
  <c r="BJ146" i="19"/>
  <c r="BI146" i="19"/>
  <c r="BH146" i="19"/>
  <c r="BG146" i="19"/>
  <c r="BF146" i="19"/>
  <c r="BE146" i="19"/>
  <c r="BD146" i="19"/>
  <c r="BT145" i="19"/>
  <c r="BS145" i="19"/>
  <c r="BR145" i="19"/>
  <c r="BQ145" i="19"/>
  <c r="BP145" i="19"/>
  <c r="BO145" i="19"/>
  <c r="BN145" i="19"/>
  <c r="BM145" i="19"/>
  <c r="BL145" i="19"/>
  <c r="BK145" i="19"/>
  <c r="BJ145" i="19"/>
  <c r="BI145" i="19"/>
  <c r="BH145" i="19"/>
  <c r="BG145" i="19"/>
  <c r="BF145" i="19"/>
  <c r="BE145" i="19"/>
  <c r="BD145" i="19"/>
  <c r="BT144" i="19"/>
  <c r="BS144" i="19"/>
  <c r="BR144" i="19"/>
  <c r="BQ144" i="19"/>
  <c r="BP144" i="19"/>
  <c r="BO144" i="19"/>
  <c r="BN144" i="19"/>
  <c r="BM144" i="19"/>
  <c r="BL144" i="19"/>
  <c r="BK144" i="19"/>
  <c r="BJ144" i="19"/>
  <c r="BI144" i="19"/>
  <c r="BH144" i="19"/>
  <c r="BG144" i="19"/>
  <c r="BF144" i="19"/>
  <c r="BE144" i="19"/>
  <c r="BD144" i="19"/>
  <c r="BT143" i="19"/>
  <c r="BS143" i="19"/>
  <c r="BR143" i="19"/>
  <c r="BQ143" i="19"/>
  <c r="BP143" i="19"/>
  <c r="BO143" i="19"/>
  <c r="BN143" i="19"/>
  <c r="BM143" i="19"/>
  <c r="BL143" i="19"/>
  <c r="BK143" i="19"/>
  <c r="BJ143" i="19"/>
  <c r="BI143" i="19"/>
  <c r="BH143" i="19"/>
  <c r="BG143" i="19"/>
  <c r="BF143" i="19"/>
  <c r="BE143" i="19"/>
  <c r="BD143" i="19"/>
  <c r="BT142" i="19"/>
  <c r="BS142" i="19"/>
  <c r="BR142" i="19"/>
  <c r="BQ142" i="19"/>
  <c r="BP142" i="19"/>
  <c r="BO142" i="19"/>
  <c r="BN142" i="19"/>
  <c r="BM142" i="19"/>
  <c r="BL142" i="19"/>
  <c r="BK142" i="19"/>
  <c r="BJ142" i="19"/>
  <c r="BI142" i="19"/>
  <c r="BH142" i="19"/>
  <c r="BG142" i="19"/>
  <c r="BF142" i="19"/>
  <c r="BE142" i="19"/>
  <c r="BD142" i="19"/>
  <c r="BT141" i="19"/>
  <c r="BS141" i="19"/>
  <c r="BR141" i="19"/>
  <c r="BQ141" i="19"/>
  <c r="BP141" i="19"/>
  <c r="BO141" i="19"/>
  <c r="BN141" i="19"/>
  <c r="BM141" i="19"/>
  <c r="BL141" i="19"/>
  <c r="BK141" i="19"/>
  <c r="BJ141" i="19"/>
  <c r="BI141" i="19"/>
  <c r="BH141" i="19"/>
  <c r="BG141" i="19"/>
  <c r="BF141" i="19"/>
  <c r="BE141" i="19"/>
  <c r="BD141" i="19"/>
  <c r="BS140" i="19"/>
  <c r="BR140" i="19"/>
  <c r="BQ140" i="19"/>
  <c r="BP140" i="19"/>
  <c r="BO140" i="19"/>
  <c r="BN140" i="19"/>
  <c r="BM140" i="19"/>
  <c r="BL140" i="19"/>
  <c r="BK140" i="19"/>
  <c r="BJ140" i="19"/>
  <c r="BI140" i="19"/>
  <c r="BH140" i="19"/>
  <c r="BG140" i="19"/>
  <c r="BD140" i="19"/>
  <c r="BS139" i="19"/>
  <c r="BR139" i="19"/>
  <c r="BQ139" i="19"/>
  <c r="BP139" i="19"/>
  <c r="BO139" i="19"/>
  <c r="BN139" i="19"/>
  <c r="BM139" i="19"/>
  <c r="BL139" i="19"/>
  <c r="BK139" i="19"/>
  <c r="BH139" i="19"/>
  <c r="BE139" i="19"/>
  <c r="BD139" i="19"/>
  <c r="BS138" i="19"/>
  <c r="BR138" i="19"/>
  <c r="BQ138" i="19"/>
  <c r="BP138" i="19"/>
  <c r="BO138" i="19"/>
  <c r="BN138" i="19"/>
  <c r="BM138" i="19"/>
  <c r="BL138" i="19"/>
  <c r="BK138" i="19"/>
  <c r="BJ138" i="19"/>
  <c r="BI138" i="19"/>
  <c r="BH138" i="19"/>
  <c r="BG138" i="19"/>
  <c r="BF138" i="19"/>
  <c r="BD138" i="19"/>
  <c r="BS137" i="19"/>
  <c r="BR137" i="19"/>
  <c r="BQ137" i="19"/>
  <c r="BP137" i="19"/>
  <c r="BO137" i="19"/>
  <c r="BN137" i="19"/>
  <c r="BM137" i="19"/>
  <c r="BL137" i="19"/>
  <c r="BK137" i="19"/>
  <c r="BJ137" i="19"/>
  <c r="BI137" i="19"/>
  <c r="BH137" i="19"/>
  <c r="BG137" i="19"/>
  <c r="BF137" i="19"/>
  <c r="BE137" i="19"/>
  <c r="BD137" i="19"/>
  <c r="BS135" i="19"/>
  <c r="BR135" i="19"/>
  <c r="BQ135" i="19"/>
  <c r="BP135" i="19"/>
  <c r="BO135" i="19"/>
  <c r="BN135" i="19"/>
  <c r="BM135" i="19"/>
  <c r="BL135" i="19"/>
  <c r="BK135" i="19"/>
  <c r="BJ135" i="19"/>
  <c r="BI135" i="19"/>
  <c r="BH135" i="19"/>
  <c r="BG135" i="19"/>
  <c r="BD135" i="19"/>
  <c r="BT134" i="19"/>
  <c r="BS134" i="19"/>
  <c r="BR134" i="19"/>
  <c r="BQ134" i="19"/>
  <c r="BP134" i="19"/>
  <c r="BO134" i="19"/>
  <c r="BN134" i="19"/>
  <c r="BM134" i="19"/>
  <c r="BL134" i="19"/>
  <c r="BK134" i="19"/>
  <c r="BJ134" i="19"/>
  <c r="BI134" i="19"/>
  <c r="BH134" i="19"/>
  <c r="BG134" i="19"/>
  <c r="BF134" i="19"/>
  <c r="BE134" i="19"/>
  <c r="BT133" i="19"/>
  <c r="BS133" i="19"/>
  <c r="BR133" i="19"/>
  <c r="BQ133" i="19"/>
  <c r="BP133" i="19"/>
  <c r="BO133" i="19"/>
  <c r="BN133" i="19"/>
  <c r="BM133" i="19"/>
  <c r="BL133" i="19"/>
  <c r="BK133" i="19"/>
  <c r="BJ133" i="19"/>
  <c r="BI133" i="19"/>
  <c r="BH133" i="19"/>
  <c r="BG133" i="19"/>
  <c r="BF133" i="19"/>
  <c r="BE133" i="19"/>
  <c r="BD133" i="19"/>
  <c r="BT132" i="19"/>
  <c r="BS132" i="19"/>
  <c r="BR132" i="19"/>
  <c r="BQ132" i="19"/>
  <c r="BP132" i="19"/>
  <c r="BO132" i="19"/>
  <c r="BN132" i="19"/>
  <c r="BM132" i="19"/>
  <c r="BL132" i="19"/>
  <c r="BK132" i="19"/>
  <c r="BJ132" i="19"/>
  <c r="BI132" i="19"/>
  <c r="BH132" i="19"/>
  <c r="BG132" i="19"/>
  <c r="BF132" i="19"/>
  <c r="BE132" i="19"/>
  <c r="BD132" i="19"/>
  <c r="BT131" i="19"/>
  <c r="BS131" i="19"/>
  <c r="BR131" i="19"/>
  <c r="BQ131" i="19"/>
  <c r="BP131" i="19"/>
  <c r="BO131" i="19"/>
  <c r="BN131" i="19"/>
  <c r="BM131" i="19"/>
  <c r="BL131" i="19"/>
  <c r="BK131" i="19"/>
  <c r="BJ131" i="19"/>
  <c r="BI131" i="19"/>
  <c r="BH131" i="19"/>
  <c r="BG131" i="19"/>
  <c r="BF131" i="19"/>
  <c r="BE131" i="19"/>
  <c r="BD131" i="19"/>
  <c r="BT130" i="19"/>
  <c r="BS130" i="19"/>
  <c r="BR130" i="19"/>
  <c r="BQ130" i="19"/>
  <c r="BP130" i="19"/>
  <c r="BO130" i="19"/>
  <c r="BN130" i="19"/>
  <c r="BM130" i="19"/>
  <c r="BL130" i="19"/>
  <c r="BK130" i="19"/>
  <c r="BJ130" i="19"/>
  <c r="BI130" i="19"/>
  <c r="BH130" i="19"/>
  <c r="BG130" i="19"/>
  <c r="BF130" i="19"/>
  <c r="BE130" i="19"/>
  <c r="BD130" i="19"/>
  <c r="BT129" i="19"/>
  <c r="BS129" i="19"/>
  <c r="BR129" i="19"/>
  <c r="BQ129" i="19"/>
  <c r="BP129" i="19"/>
  <c r="BO129" i="19"/>
  <c r="BN129" i="19"/>
  <c r="BM129" i="19"/>
  <c r="BL129" i="19"/>
  <c r="BK129" i="19"/>
  <c r="BJ129" i="19"/>
  <c r="BI129" i="19"/>
  <c r="BH129" i="19"/>
  <c r="BG129" i="19"/>
  <c r="BF129" i="19"/>
  <c r="BE129" i="19"/>
  <c r="BD129" i="19"/>
  <c r="BT128" i="19"/>
  <c r="BS128" i="19"/>
  <c r="BR128" i="19"/>
  <c r="BQ128" i="19"/>
  <c r="BP128" i="19"/>
  <c r="BO128" i="19"/>
  <c r="BN128" i="19"/>
  <c r="BM128" i="19"/>
  <c r="BL128" i="19"/>
  <c r="BK128" i="19"/>
  <c r="BJ128" i="19"/>
  <c r="BI128" i="19"/>
  <c r="BH128" i="19"/>
  <c r="BG128" i="19"/>
  <c r="BF128" i="19"/>
  <c r="BE128" i="19"/>
  <c r="BD128" i="19"/>
  <c r="BT127" i="19"/>
  <c r="BS127" i="19"/>
  <c r="BR127" i="19"/>
  <c r="BQ127" i="19"/>
  <c r="BP127" i="19"/>
  <c r="BO127" i="19"/>
  <c r="BN127" i="19"/>
  <c r="BM127" i="19"/>
  <c r="BL127" i="19"/>
  <c r="BK127" i="19"/>
  <c r="BJ127" i="19"/>
  <c r="BI127" i="19"/>
  <c r="BH127" i="19"/>
  <c r="BG127" i="19"/>
  <c r="BF127" i="19"/>
  <c r="BE127" i="19"/>
  <c r="BD127" i="19"/>
  <c r="BT126" i="19"/>
  <c r="BS126" i="19"/>
  <c r="BR126" i="19"/>
  <c r="BQ126" i="19"/>
  <c r="BP126" i="19"/>
  <c r="BO126" i="19"/>
  <c r="BN126" i="19"/>
  <c r="BM126" i="19"/>
  <c r="BL126" i="19"/>
  <c r="BK126" i="19"/>
  <c r="BJ126" i="19"/>
  <c r="BI126" i="19"/>
  <c r="BH126" i="19"/>
  <c r="BG126" i="19"/>
  <c r="BF126" i="19"/>
  <c r="BE126" i="19"/>
  <c r="BD126" i="19"/>
  <c r="BS125" i="19"/>
  <c r="BR125" i="19"/>
  <c r="BQ125" i="19"/>
  <c r="BP125" i="19"/>
  <c r="BO125" i="19"/>
  <c r="BN125" i="19"/>
  <c r="BM125" i="19"/>
  <c r="BL125" i="19"/>
  <c r="BK125" i="19"/>
  <c r="BJ125" i="19"/>
  <c r="BI125" i="19"/>
  <c r="BH125" i="19"/>
  <c r="BG125" i="19"/>
  <c r="BT124" i="19"/>
  <c r="BS124" i="19"/>
  <c r="BR124" i="19"/>
  <c r="BQ124" i="19"/>
  <c r="BP124" i="19"/>
  <c r="BO124" i="19"/>
  <c r="BN124" i="19"/>
  <c r="BM124" i="19"/>
  <c r="BL124" i="19"/>
  <c r="BK124" i="19"/>
  <c r="BJ124" i="19"/>
  <c r="BI124" i="19"/>
  <c r="BH124" i="19"/>
  <c r="BG124" i="19"/>
  <c r="BD124" i="19"/>
  <c r="BT122" i="19"/>
  <c r="BS122" i="19"/>
  <c r="BR122" i="19"/>
  <c r="BQ122" i="19"/>
  <c r="BP122" i="19"/>
  <c r="BO122" i="19"/>
  <c r="BN122" i="19"/>
  <c r="BM122" i="19"/>
  <c r="BL122" i="19"/>
  <c r="BK122" i="19"/>
  <c r="BJ122" i="19"/>
  <c r="BI122" i="19"/>
  <c r="BH122" i="19"/>
  <c r="BG122" i="19"/>
  <c r="BF122" i="19"/>
  <c r="BE122" i="19"/>
  <c r="BD122" i="19"/>
  <c r="BT121" i="19"/>
  <c r="BS121" i="19"/>
  <c r="BR121" i="19"/>
  <c r="BQ121" i="19"/>
  <c r="BP121" i="19"/>
  <c r="BO121" i="19"/>
  <c r="BN121" i="19"/>
  <c r="BM121" i="19"/>
  <c r="BL121" i="19"/>
  <c r="BK121" i="19"/>
  <c r="BJ121" i="19"/>
  <c r="BI121" i="19"/>
  <c r="BH121" i="19"/>
  <c r="BG121" i="19"/>
  <c r="BF121" i="19"/>
  <c r="BE121" i="19"/>
  <c r="BD121" i="19"/>
  <c r="BT120" i="19"/>
  <c r="BS120" i="19"/>
  <c r="BR120" i="19"/>
  <c r="BQ120" i="19"/>
  <c r="BP120" i="19"/>
  <c r="BO120" i="19"/>
  <c r="BN120" i="19"/>
  <c r="BM120" i="19"/>
  <c r="BL120" i="19"/>
  <c r="BK120" i="19"/>
  <c r="BJ120" i="19"/>
  <c r="BI120" i="19"/>
  <c r="BH120" i="19"/>
  <c r="BG120" i="19"/>
  <c r="BF120" i="19"/>
  <c r="BE120" i="19"/>
  <c r="BD120" i="19"/>
  <c r="BT119" i="19"/>
  <c r="BS119" i="19"/>
  <c r="BR119" i="19"/>
  <c r="BQ119" i="19"/>
  <c r="BP119" i="19"/>
  <c r="BO119" i="19"/>
  <c r="BN119" i="19"/>
  <c r="BM119" i="19"/>
  <c r="BL119" i="19"/>
  <c r="BK119" i="19"/>
  <c r="BJ119" i="19"/>
  <c r="BI119" i="19"/>
  <c r="BH119" i="19"/>
  <c r="BG119" i="19"/>
  <c r="BF119" i="19"/>
  <c r="BE119" i="19"/>
  <c r="BD119" i="19"/>
  <c r="BT118" i="19"/>
  <c r="BS118" i="19"/>
  <c r="BR118" i="19"/>
  <c r="BQ118" i="19"/>
  <c r="BP118" i="19"/>
  <c r="BO118" i="19"/>
  <c r="BN118" i="19"/>
  <c r="BM118" i="19"/>
  <c r="BL118" i="19"/>
  <c r="BK118" i="19"/>
  <c r="BJ118" i="19"/>
  <c r="BI118" i="19"/>
  <c r="BH118" i="19"/>
  <c r="BG118" i="19"/>
  <c r="BF118" i="19"/>
  <c r="BE118" i="19"/>
  <c r="BD118" i="19"/>
  <c r="BT117" i="19"/>
  <c r="BS117" i="19"/>
  <c r="BR117" i="19"/>
  <c r="BQ117" i="19"/>
  <c r="BP117" i="19"/>
  <c r="BO117" i="19"/>
  <c r="BN117" i="19"/>
  <c r="BM117" i="19"/>
  <c r="BL117" i="19"/>
  <c r="BK117" i="19"/>
  <c r="BJ117" i="19"/>
  <c r="BI117" i="19"/>
  <c r="BH117" i="19"/>
  <c r="BG117" i="19"/>
  <c r="BF117" i="19"/>
  <c r="BE117" i="19"/>
  <c r="BD117" i="19"/>
  <c r="BT116" i="19"/>
  <c r="BS116" i="19"/>
  <c r="BR116" i="19"/>
  <c r="BQ116" i="19"/>
  <c r="BP116" i="19"/>
  <c r="BO116" i="19"/>
  <c r="BN116" i="19"/>
  <c r="BM116" i="19"/>
  <c r="BL116" i="19"/>
  <c r="BK116" i="19"/>
  <c r="BJ116" i="19"/>
  <c r="BI116" i="19"/>
  <c r="BH116" i="19"/>
  <c r="BG116" i="19"/>
  <c r="BF116" i="19"/>
  <c r="BE116" i="19"/>
  <c r="BD116" i="19"/>
  <c r="BT115" i="19"/>
  <c r="BS115" i="19"/>
  <c r="BR115" i="19"/>
  <c r="BQ115" i="19"/>
  <c r="BP115" i="19"/>
  <c r="BO115" i="19"/>
  <c r="BN115" i="19"/>
  <c r="BM115" i="19"/>
  <c r="BL115" i="19"/>
  <c r="BK115" i="19"/>
  <c r="BJ115" i="19"/>
  <c r="BI115" i="19"/>
  <c r="BH115" i="19"/>
  <c r="BG115" i="19"/>
  <c r="BF115" i="19"/>
  <c r="BE115" i="19"/>
  <c r="BD115" i="19"/>
  <c r="BT114" i="19"/>
  <c r="BS114" i="19"/>
  <c r="BR114" i="19"/>
  <c r="BQ114" i="19"/>
  <c r="BP114" i="19"/>
  <c r="BO114" i="19"/>
  <c r="BN114" i="19"/>
  <c r="BM114" i="19"/>
  <c r="BL114" i="19"/>
  <c r="BK114" i="19"/>
  <c r="BJ114" i="19"/>
  <c r="BI114" i="19"/>
  <c r="BH114" i="19"/>
  <c r="BG114" i="19"/>
  <c r="BF114" i="19"/>
  <c r="BE114" i="19"/>
  <c r="BD114" i="19"/>
  <c r="BT112" i="19"/>
  <c r="BS112" i="19"/>
  <c r="BR112" i="19"/>
  <c r="BQ112" i="19"/>
  <c r="BP112" i="19"/>
  <c r="BO112" i="19"/>
  <c r="BN112" i="19"/>
  <c r="BM112" i="19"/>
  <c r="BL112" i="19"/>
  <c r="BK112" i="19"/>
  <c r="BJ112" i="19"/>
  <c r="BI112" i="19"/>
  <c r="BH112" i="19"/>
  <c r="BF112" i="19"/>
  <c r="BE112" i="19"/>
  <c r="BD112" i="19"/>
  <c r="BT111" i="19"/>
  <c r="BS111" i="19"/>
  <c r="BR111" i="19"/>
  <c r="BQ111" i="19"/>
  <c r="BP111" i="19"/>
  <c r="BO111" i="19"/>
  <c r="BN111" i="19"/>
  <c r="BM111" i="19"/>
  <c r="BL111" i="19"/>
  <c r="BK111" i="19"/>
  <c r="BJ111" i="19"/>
  <c r="BI111" i="19"/>
  <c r="BG111" i="19"/>
  <c r="BF111" i="19"/>
  <c r="BE111" i="19"/>
  <c r="BD111" i="19"/>
  <c r="BS110" i="19"/>
  <c r="BR110" i="19"/>
  <c r="BQ110" i="19"/>
  <c r="BP110" i="19"/>
  <c r="BO110" i="19"/>
  <c r="BN110" i="19"/>
  <c r="BM110" i="19"/>
  <c r="BL110" i="19"/>
  <c r="BK110" i="19"/>
  <c r="BJ110" i="19"/>
  <c r="BI110" i="19"/>
  <c r="BH110" i="19"/>
  <c r="BG110" i="19"/>
  <c r="BE110" i="19"/>
  <c r="BD110" i="19"/>
  <c r="BS109" i="19"/>
  <c r="BR109" i="19"/>
  <c r="BQ109" i="19"/>
  <c r="BP109" i="19"/>
  <c r="BO109" i="19"/>
  <c r="BN109" i="19"/>
  <c r="BM109" i="19"/>
  <c r="BL109" i="19"/>
  <c r="BK109" i="19"/>
  <c r="BJ109" i="19"/>
  <c r="BI109" i="19"/>
  <c r="BH109" i="19"/>
  <c r="BG109" i="19"/>
  <c r="BE109" i="19"/>
  <c r="BD109" i="19"/>
  <c r="BT108" i="19"/>
  <c r="BS108" i="19"/>
  <c r="BR108" i="19"/>
  <c r="BQ108" i="19"/>
  <c r="BP108" i="19"/>
  <c r="BO108" i="19"/>
  <c r="BN108" i="19"/>
  <c r="BM108" i="19"/>
  <c r="BL108" i="19"/>
  <c r="BK108" i="19"/>
  <c r="BJ108" i="19"/>
  <c r="BI108" i="19"/>
  <c r="BH108" i="19"/>
  <c r="BG108" i="19"/>
  <c r="BF108" i="19"/>
  <c r="BE108" i="19"/>
  <c r="BD108" i="19"/>
  <c r="BT107" i="19"/>
  <c r="BS107" i="19"/>
  <c r="BR107" i="19"/>
  <c r="BQ107" i="19"/>
  <c r="BP107" i="19"/>
  <c r="BO107" i="19"/>
  <c r="BN107" i="19"/>
  <c r="BM107" i="19"/>
  <c r="BL107" i="19"/>
  <c r="BK107" i="19"/>
  <c r="BJ107" i="19"/>
  <c r="BI107" i="19"/>
  <c r="BH107" i="19"/>
  <c r="BG107" i="19"/>
  <c r="BF107" i="19"/>
  <c r="BE107" i="19"/>
  <c r="BD107" i="19"/>
  <c r="BT106" i="19"/>
  <c r="BS106" i="19"/>
  <c r="BR106" i="19"/>
  <c r="BQ106" i="19"/>
  <c r="BP106" i="19"/>
  <c r="BO106" i="19"/>
  <c r="BN106" i="19"/>
  <c r="BM106" i="19"/>
  <c r="BL106" i="19"/>
  <c r="BK106" i="19"/>
  <c r="BJ106" i="19"/>
  <c r="BI106" i="19"/>
  <c r="BH106" i="19"/>
  <c r="BG106" i="19"/>
  <c r="BF106" i="19"/>
  <c r="BE106" i="19"/>
  <c r="BD106" i="19"/>
  <c r="BT105" i="19"/>
  <c r="BS105" i="19"/>
  <c r="BR105" i="19"/>
  <c r="BQ105" i="19"/>
  <c r="BP105" i="19"/>
  <c r="BO105" i="19"/>
  <c r="BN105" i="19"/>
  <c r="BM105" i="19"/>
  <c r="BL105" i="19"/>
  <c r="BK105" i="19"/>
  <c r="BJ105" i="19"/>
  <c r="BI105" i="19"/>
  <c r="BH105" i="19"/>
  <c r="BG105" i="19"/>
  <c r="BF105" i="19"/>
  <c r="BE105" i="19"/>
  <c r="BD105" i="19"/>
  <c r="BT104" i="19"/>
  <c r="BS104" i="19"/>
  <c r="BR104" i="19"/>
  <c r="BQ104" i="19"/>
  <c r="BP104" i="19"/>
  <c r="BO104" i="19"/>
  <c r="BN104" i="19"/>
  <c r="BM104" i="19"/>
  <c r="BL104" i="19"/>
  <c r="BK104" i="19"/>
  <c r="BJ104" i="19"/>
  <c r="BI104" i="19"/>
  <c r="BH104" i="19"/>
  <c r="BG104" i="19"/>
  <c r="BF104" i="19"/>
  <c r="BE104" i="19"/>
  <c r="BD104" i="19"/>
  <c r="BT103" i="19"/>
  <c r="BS103" i="19"/>
  <c r="BR103" i="19"/>
  <c r="BQ103" i="19"/>
  <c r="BP103" i="19"/>
  <c r="BO103" i="19"/>
  <c r="BN103" i="19"/>
  <c r="BM103" i="19"/>
  <c r="BL103" i="19"/>
  <c r="BK103" i="19"/>
  <c r="BJ103" i="19"/>
  <c r="BI103" i="19"/>
  <c r="BH103" i="19"/>
  <c r="BG103" i="19"/>
  <c r="BF103" i="19"/>
  <c r="BE103" i="19"/>
  <c r="BD103" i="19"/>
  <c r="BT102" i="19"/>
  <c r="BS102" i="19"/>
  <c r="BR102" i="19"/>
  <c r="BQ102" i="19"/>
  <c r="BP102" i="19"/>
  <c r="BO102" i="19"/>
  <c r="BN102" i="19"/>
  <c r="BM102" i="19"/>
  <c r="BL102" i="19"/>
  <c r="BK102" i="19"/>
  <c r="BJ102" i="19"/>
  <c r="BI102" i="19"/>
  <c r="BH102" i="19"/>
  <c r="BG102" i="19"/>
  <c r="BF102" i="19"/>
  <c r="BE102" i="19"/>
  <c r="BD102" i="19"/>
  <c r="BT101" i="19"/>
  <c r="BS101" i="19"/>
  <c r="BR101" i="19"/>
  <c r="BQ101" i="19"/>
  <c r="BP101" i="19"/>
  <c r="BO101" i="19"/>
  <c r="BN101" i="19"/>
  <c r="BM101" i="19"/>
  <c r="BL101" i="19"/>
  <c r="BK101" i="19"/>
  <c r="BJ101" i="19"/>
  <c r="BI101" i="19"/>
  <c r="BH101" i="19"/>
  <c r="BG101" i="19"/>
  <c r="BF101" i="19"/>
  <c r="BE101" i="19"/>
  <c r="BD101" i="19"/>
  <c r="BT100" i="19"/>
  <c r="BS100" i="19"/>
  <c r="BR100" i="19"/>
  <c r="BQ100" i="19"/>
  <c r="BP100" i="19"/>
  <c r="BO100" i="19"/>
  <c r="BN100" i="19"/>
  <c r="BM100" i="19"/>
  <c r="BL100" i="19"/>
  <c r="BK100" i="19"/>
  <c r="BJ100" i="19"/>
  <c r="BI100" i="19"/>
  <c r="BH100" i="19"/>
  <c r="BG100" i="19"/>
  <c r="BF100" i="19"/>
  <c r="BE100" i="19"/>
  <c r="BD100" i="19"/>
  <c r="BS99" i="19"/>
  <c r="BR99" i="19"/>
  <c r="BQ99" i="19"/>
  <c r="BP99" i="19"/>
  <c r="BO99" i="19"/>
  <c r="BN99" i="19"/>
  <c r="BM99" i="19"/>
  <c r="BL99" i="19"/>
  <c r="BK99" i="19"/>
  <c r="BJ99" i="19"/>
  <c r="BI99" i="19"/>
  <c r="BH99" i="19"/>
  <c r="BG99" i="19"/>
  <c r="BE99" i="19"/>
  <c r="BD99" i="19"/>
  <c r="BS98" i="19"/>
  <c r="BR98" i="19"/>
  <c r="BQ98" i="19"/>
  <c r="BP98" i="19"/>
  <c r="BO98" i="19"/>
  <c r="BN98" i="19"/>
  <c r="BM98" i="19"/>
  <c r="BL98" i="19"/>
  <c r="BK98" i="19"/>
  <c r="BJ98" i="19"/>
  <c r="BI98" i="19"/>
  <c r="BH98" i="19"/>
  <c r="BG98" i="19"/>
  <c r="BE98" i="19"/>
  <c r="BD98" i="19"/>
  <c r="BT97" i="19"/>
  <c r="BS97" i="19"/>
  <c r="BR97" i="19"/>
  <c r="BQ97" i="19"/>
  <c r="BP97" i="19"/>
  <c r="BO97" i="19"/>
  <c r="BN97" i="19"/>
  <c r="BM97" i="19"/>
  <c r="BL97" i="19"/>
  <c r="BK97" i="19"/>
  <c r="BJ97" i="19"/>
  <c r="BI97" i="19"/>
  <c r="BH97" i="19"/>
  <c r="BG97" i="19"/>
  <c r="BE97" i="19"/>
  <c r="BD97" i="19"/>
  <c r="BS95" i="19"/>
  <c r="BR95" i="19"/>
  <c r="BQ95" i="19"/>
  <c r="BP95" i="19"/>
  <c r="BO95" i="19"/>
  <c r="BN95" i="19"/>
  <c r="BM95" i="19"/>
  <c r="BL95" i="19"/>
  <c r="BK95" i="19"/>
  <c r="BJ95" i="19"/>
  <c r="BI95" i="19"/>
  <c r="BH95" i="19"/>
  <c r="BG95" i="19"/>
  <c r="BF95" i="19"/>
  <c r="BE95" i="19"/>
  <c r="BD95" i="19"/>
  <c r="BS94" i="19"/>
  <c r="BR94" i="19"/>
  <c r="BQ94" i="19"/>
  <c r="BP94" i="19"/>
  <c r="BO94" i="19"/>
  <c r="BN94" i="19"/>
  <c r="BM94" i="19"/>
  <c r="BL94" i="19"/>
  <c r="BK94" i="19"/>
  <c r="BJ94" i="19"/>
  <c r="BI94" i="19"/>
  <c r="BH94" i="19"/>
  <c r="BG94" i="19"/>
  <c r="BF94" i="19"/>
  <c r="BE94" i="19"/>
  <c r="BD94" i="19"/>
  <c r="BT93" i="19"/>
  <c r="BS93" i="19"/>
  <c r="BR93" i="19"/>
  <c r="BQ93" i="19"/>
  <c r="BP93" i="19"/>
  <c r="BO93" i="19"/>
  <c r="BN93" i="19"/>
  <c r="BM93" i="19"/>
  <c r="BL93" i="19"/>
  <c r="BK93" i="19"/>
  <c r="BJ93" i="19"/>
  <c r="BI93" i="19"/>
  <c r="BH93" i="19"/>
  <c r="BG93" i="19"/>
  <c r="BF93" i="19"/>
  <c r="BE93" i="19"/>
  <c r="BD93" i="19"/>
  <c r="BS92" i="19"/>
  <c r="BR92" i="19"/>
  <c r="BQ92" i="19"/>
  <c r="BP92" i="19"/>
  <c r="BO92" i="19"/>
  <c r="BN92" i="19"/>
  <c r="BM92" i="19"/>
  <c r="BL92" i="19"/>
  <c r="BK92" i="19"/>
  <c r="BJ92" i="19"/>
  <c r="BH92" i="19"/>
  <c r="BG92" i="19"/>
  <c r="BF92" i="19"/>
  <c r="BE92" i="19"/>
  <c r="BD92" i="19"/>
  <c r="BS91" i="19"/>
  <c r="BR91" i="19"/>
  <c r="BQ91" i="19"/>
  <c r="BP91" i="19"/>
  <c r="BO91" i="19"/>
  <c r="BN91" i="19"/>
  <c r="BM91" i="19"/>
  <c r="BL91" i="19"/>
  <c r="BK91" i="19"/>
  <c r="BI91" i="19"/>
  <c r="BF91" i="19"/>
  <c r="BE91" i="19"/>
  <c r="BD91" i="19"/>
  <c r="BT90" i="19"/>
  <c r="BS90" i="19"/>
  <c r="BR90" i="19"/>
  <c r="BQ90" i="19"/>
  <c r="BP90" i="19"/>
  <c r="BO90" i="19"/>
  <c r="BN90" i="19"/>
  <c r="BM90" i="19"/>
  <c r="BL90" i="19"/>
  <c r="BK90" i="19"/>
  <c r="BJ90" i="19"/>
  <c r="BI90" i="19"/>
  <c r="BH90" i="19"/>
  <c r="BG90" i="19"/>
  <c r="BF90" i="19"/>
  <c r="BE90" i="19"/>
  <c r="BD90" i="19"/>
  <c r="BT89" i="19"/>
  <c r="BS89" i="19"/>
  <c r="BR89" i="19"/>
  <c r="BQ89" i="19"/>
  <c r="BP89" i="19"/>
  <c r="BO89" i="19"/>
  <c r="BN89" i="19"/>
  <c r="BM89" i="19"/>
  <c r="BL89" i="19"/>
  <c r="BK89" i="19"/>
  <c r="BJ89" i="19"/>
  <c r="BI89" i="19"/>
  <c r="BH89" i="19"/>
  <c r="BG89" i="19"/>
  <c r="BF89" i="19"/>
  <c r="BE89" i="19"/>
  <c r="BD89" i="19"/>
  <c r="BT88" i="19"/>
  <c r="BS88" i="19"/>
  <c r="BR88" i="19"/>
  <c r="BQ88" i="19"/>
  <c r="BP88" i="19"/>
  <c r="BO88" i="19"/>
  <c r="BN88" i="19"/>
  <c r="BM88" i="19"/>
  <c r="BL88" i="19"/>
  <c r="BK88" i="19"/>
  <c r="BJ88" i="19"/>
  <c r="BI88" i="19"/>
  <c r="BH88" i="19"/>
  <c r="BG88" i="19"/>
  <c r="BF88" i="19"/>
  <c r="BE88" i="19"/>
  <c r="BD88" i="19"/>
  <c r="BT87" i="19"/>
  <c r="BS87" i="19"/>
  <c r="BR87" i="19"/>
  <c r="BQ87" i="19"/>
  <c r="BP87" i="19"/>
  <c r="BO87" i="19"/>
  <c r="BN87" i="19"/>
  <c r="BM87" i="19"/>
  <c r="BL87" i="19"/>
  <c r="BK87" i="19"/>
  <c r="BJ87" i="19"/>
  <c r="BI87" i="19"/>
  <c r="BH87" i="19"/>
  <c r="BG87" i="19"/>
  <c r="BF87" i="19"/>
  <c r="BE87" i="19"/>
  <c r="BD87" i="19"/>
  <c r="BT86" i="19"/>
  <c r="BS86" i="19"/>
  <c r="BR86" i="19"/>
  <c r="BQ86" i="19"/>
  <c r="BP86" i="19"/>
  <c r="BO86" i="19"/>
  <c r="BN86" i="19"/>
  <c r="BM86" i="19"/>
  <c r="BL86" i="19"/>
  <c r="BK86" i="19"/>
  <c r="BJ86" i="19"/>
  <c r="BI86" i="19"/>
  <c r="BH86" i="19"/>
  <c r="BG86" i="19"/>
  <c r="BF86" i="19"/>
  <c r="BE86" i="19"/>
  <c r="BD86" i="19"/>
  <c r="BT85" i="19"/>
  <c r="BS85" i="19"/>
  <c r="BR85" i="19"/>
  <c r="BQ85" i="19"/>
  <c r="BP85" i="19"/>
  <c r="BO85" i="19"/>
  <c r="BN85" i="19"/>
  <c r="BM85" i="19"/>
  <c r="BL85" i="19"/>
  <c r="BK85" i="19"/>
  <c r="BJ85" i="19"/>
  <c r="BI85" i="19"/>
  <c r="BH85" i="19"/>
  <c r="BG85" i="19"/>
  <c r="BF85" i="19"/>
  <c r="BE85" i="19"/>
  <c r="BD85" i="19"/>
  <c r="BT84" i="19"/>
  <c r="BS84" i="19"/>
  <c r="BR84" i="19"/>
  <c r="BQ84" i="19"/>
  <c r="BP84" i="19"/>
  <c r="BO84" i="19"/>
  <c r="BN84" i="19"/>
  <c r="BM84" i="19"/>
  <c r="BL84" i="19"/>
  <c r="BK84" i="19"/>
  <c r="BJ84" i="19"/>
  <c r="BI84" i="19"/>
  <c r="BH84" i="19"/>
  <c r="BG84" i="19"/>
  <c r="BF84" i="19"/>
  <c r="BE84" i="19"/>
  <c r="BD84" i="19"/>
  <c r="BT83" i="19"/>
  <c r="BS83" i="19"/>
  <c r="BR83" i="19"/>
  <c r="BQ83" i="19"/>
  <c r="BP83" i="19"/>
  <c r="BO83" i="19"/>
  <c r="BN83" i="19"/>
  <c r="BM83" i="19"/>
  <c r="BL83" i="19"/>
  <c r="BK83" i="19"/>
  <c r="BJ83" i="19"/>
  <c r="BI83" i="19"/>
  <c r="BH83" i="19"/>
  <c r="BG83" i="19"/>
  <c r="BF83" i="19"/>
  <c r="BE83" i="19"/>
  <c r="BD83" i="19"/>
  <c r="BT82" i="19"/>
  <c r="BS82" i="19"/>
  <c r="BR82" i="19"/>
  <c r="BQ82" i="19"/>
  <c r="BP82" i="19"/>
  <c r="BO82" i="19"/>
  <c r="BN82" i="19"/>
  <c r="BM82" i="19"/>
  <c r="BL82" i="19"/>
  <c r="BK82" i="19"/>
  <c r="BJ82" i="19"/>
  <c r="BI82" i="19"/>
  <c r="BH82" i="19"/>
  <c r="BG82" i="19"/>
  <c r="BF82" i="19"/>
  <c r="BE82" i="19"/>
  <c r="BD82" i="19"/>
  <c r="BT81" i="19"/>
  <c r="BS81" i="19"/>
  <c r="BR81" i="19"/>
  <c r="BQ81" i="19"/>
  <c r="BP81" i="19"/>
  <c r="BO81" i="19"/>
  <c r="BN81" i="19"/>
  <c r="BM81" i="19"/>
  <c r="BL81" i="19"/>
  <c r="BK81" i="19"/>
  <c r="BJ81" i="19"/>
  <c r="BI81" i="19"/>
  <c r="BH81" i="19"/>
  <c r="BG81" i="19"/>
  <c r="BF81" i="19"/>
  <c r="BE81" i="19"/>
  <c r="BD81" i="19"/>
  <c r="BT80" i="19"/>
  <c r="BS80" i="19"/>
  <c r="BR80" i="19"/>
  <c r="BQ80" i="19"/>
  <c r="BP80" i="19"/>
  <c r="BO80" i="19"/>
  <c r="BN80" i="19"/>
  <c r="BM80" i="19"/>
  <c r="BL80" i="19"/>
  <c r="BK80" i="19"/>
  <c r="BJ80" i="19"/>
  <c r="BI80" i="19"/>
  <c r="BH80" i="19"/>
  <c r="BG80" i="19"/>
  <c r="BF80" i="19"/>
  <c r="BE80" i="19"/>
  <c r="BD80" i="19"/>
  <c r="BT79" i="19"/>
  <c r="BS79" i="19"/>
  <c r="BR79" i="19"/>
  <c r="BQ79" i="19"/>
  <c r="BP79" i="19"/>
  <c r="BO79" i="19"/>
  <c r="BN79" i="19"/>
  <c r="BM79" i="19"/>
  <c r="BL79" i="19"/>
  <c r="BK79" i="19"/>
  <c r="BJ79" i="19"/>
  <c r="BI79" i="19"/>
  <c r="BH79" i="19"/>
  <c r="BG79" i="19"/>
  <c r="BF79" i="19"/>
  <c r="BE79" i="19"/>
  <c r="BD79" i="19"/>
  <c r="BS78" i="19"/>
  <c r="BR78" i="19"/>
  <c r="BQ78" i="19"/>
  <c r="BP78" i="19"/>
  <c r="BO78" i="19"/>
  <c r="BN78" i="19"/>
  <c r="BM78" i="19"/>
  <c r="BL78" i="19"/>
  <c r="BK78" i="19"/>
  <c r="BJ78" i="19"/>
  <c r="BH78" i="19"/>
  <c r="BF78" i="19"/>
  <c r="BE78" i="19"/>
  <c r="BD78" i="19"/>
  <c r="BS77" i="19"/>
  <c r="BR77" i="19"/>
  <c r="BQ77" i="19"/>
  <c r="BP77" i="19"/>
  <c r="BO77" i="19"/>
  <c r="BN77" i="19"/>
  <c r="BM77" i="19"/>
  <c r="BL77" i="19"/>
  <c r="BK77" i="19"/>
  <c r="BJ77" i="19"/>
  <c r="BI77" i="19"/>
  <c r="BH77" i="19"/>
  <c r="BF77" i="19"/>
  <c r="BD77" i="19"/>
  <c r="BS76" i="19"/>
  <c r="BR76" i="19"/>
  <c r="BQ76" i="19"/>
  <c r="BP76" i="19"/>
  <c r="BO76" i="19"/>
  <c r="BN76" i="19"/>
  <c r="BM76" i="19"/>
  <c r="BL76" i="19"/>
  <c r="BK76" i="19"/>
  <c r="BJ76" i="19"/>
  <c r="BI76" i="19"/>
  <c r="BH76" i="19"/>
  <c r="BD76" i="19"/>
  <c r="BS75" i="19"/>
  <c r="BR75" i="19"/>
  <c r="BQ75" i="19"/>
  <c r="BP75" i="19"/>
  <c r="BO75" i="19"/>
  <c r="BN75" i="19"/>
  <c r="BM75" i="19"/>
  <c r="BL75" i="19"/>
  <c r="BK75" i="19"/>
  <c r="BJ75" i="19"/>
  <c r="BI75" i="19"/>
  <c r="BH75" i="19"/>
  <c r="BE75" i="19"/>
  <c r="BD75" i="19"/>
  <c r="BS74" i="19"/>
  <c r="BR74" i="19"/>
  <c r="BQ74" i="19"/>
  <c r="BP74" i="19"/>
  <c r="BO74" i="19"/>
  <c r="BN74" i="19"/>
  <c r="BM74" i="19"/>
  <c r="BL74" i="19"/>
  <c r="BK74" i="19"/>
  <c r="BJ74" i="19"/>
  <c r="BI74" i="19"/>
  <c r="BF74" i="19"/>
  <c r="BE74" i="19"/>
  <c r="BD74" i="19"/>
  <c r="BS73" i="19"/>
  <c r="BR73" i="19"/>
  <c r="BQ73" i="19"/>
  <c r="BP73" i="19"/>
  <c r="BO73" i="19"/>
  <c r="BN73" i="19"/>
  <c r="BM73" i="19"/>
  <c r="BL73" i="19"/>
  <c r="BK73" i="19"/>
  <c r="BJ73" i="19"/>
  <c r="BI73" i="19"/>
  <c r="BE73" i="19"/>
  <c r="BD73" i="19"/>
  <c r="BS72" i="19"/>
  <c r="BR72" i="19"/>
  <c r="BQ72" i="19"/>
  <c r="BP72" i="19"/>
  <c r="BO72" i="19"/>
  <c r="BN72" i="19"/>
  <c r="BM72" i="19"/>
  <c r="BL72" i="19"/>
  <c r="BK72" i="19"/>
  <c r="BJ72" i="19"/>
  <c r="BI72" i="19"/>
  <c r="BH72" i="19"/>
  <c r="BE72" i="19"/>
  <c r="BD72" i="19"/>
  <c r="BS71" i="19"/>
  <c r="BR71" i="19"/>
  <c r="BQ71" i="19"/>
  <c r="BP71" i="19"/>
  <c r="BO71" i="19"/>
  <c r="BN71" i="19"/>
  <c r="BM71" i="19"/>
  <c r="BL71" i="19"/>
  <c r="BK71" i="19"/>
  <c r="BJ71" i="19"/>
  <c r="BI71" i="19"/>
  <c r="BH71" i="19"/>
  <c r="BG71" i="19"/>
  <c r="BF71" i="19"/>
  <c r="BD71" i="19"/>
  <c r="BS70" i="19"/>
  <c r="BR70" i="19"/>
  <c r="BQ70" i="19"/>
  <c r="BP70" i="19"/>
  <c r="BO70" i="19"/>
  <c r="BN70" i="19"/>
  <c r="BM70" i="19"/>
  <c r="BL70" i="19"/>
  <c r="BK70" i="19"/>
  <c r="BJ70" i="19"/>
  <c r="BI70" i="19"/>
  <c r="BH70" i="19"/>
  <c r="BG70" i="19"/>
  <c r="BF70" i="19"/>
  <c r="BD70" i="19"/>
  <c r="BS69" i="19"/>
  <c r="BR69" i="19"/>
  <c r="BQ69" i="19"/>
  <c r="BP69" i="19"/>
  <c r="BO69" i="19"/>
  <c r="BN69" i="19"/>
  <c r="BM69" i="19"/>
  <c r="BL69" i="19"/>
  <c r="BK69" i="19"/>
  <c r="BJ69" i="19"/>
  <c r="BI69" i="19"/>
  <c r="BH69" i="19"/>
  <c r="BG69" i="19"/>
  <c r="BF69" i="19"/>
  <c r="BD69" i="19"/>
  <c r="BS68" i="19"/>
  <c r="BR68" i="19"/>
  <c r="BQ68" i="19"/>
  <c r="BP68" i="19"/>
  <c r="BO68" i="19"/>
  <c r="BN68" i="19"/>
  <c r="BM68" i="19"/>
  <c r="BL68" i="19"/>
  <c r="BK68" i="19"/>
  <c r="BJ68" i="19"/>
  <c r="BI68" i="19"/>
  <c r="BH68" i="19"/>
  <c r="BG68" i="19"/>
  <c r="BS67" i="19"/>
  <c r="BR67" i="19"/>
  <c r="BQ67" i="19"/>
  <c r="BP67" i="19"/>
  <c r="BO67" i="19"/>
  <c r="BN67" i="19"/>
  <c r="BM67" i="19"/>
  <c r="BL67" i="19"/>
  <c r="BK67" i="19"/>
  <c r="BJ67" i="19"/>
  <c r="BI67" i="19"/>
  <c r="BH67" i="19"/>
  <c r="BG67" i="19"/>
  <c r="BD67" i="19"/>
  <c r="BS66" i="19"/>
  <c r="BR66" i="19"/>
  <c r="BQ66" i="19"/>
  <c r="BP66" i="19"/>
  <c r="BO66" i="19"/>
  <c r="BN66" i="19"/>
  <c r="BM66" i="19"/>
  <c r="BL66" i="19"/>
  <c r="BK66" i="19"/>
  <c r="BJ66" i="19"/>
  <c r="BI66" i="19"/>
  <c r="BH66" i="19"/>
  <c r="BG66" i="19"/>
  <c r="BD66" i="19"/>
  <c r="BS65" i="19"/>
  <c r="BR65" i="19"/>
  <c r="BQ65" i="19"/>
  <c r="BP65" i="19"/>
  <c r="BO65" i="19"/>
  <c r="BN65" i="19"/>
  <c r="BM65" i="19"/>
  <c r="BL65" i="19"/>
  <c r="BK65" i="19"/>
  <c r="BJ65" i="19"/>
  <c r="BI65" i="19"/>
  <c r="BH65" i="19"/>
  <c r="BG65" i="19"/>
  <c r="BD65" i="19"/>
  <c r="BT64" i="19"/>
  <c r="BS64" i="19"/>
  <c r="BR64" i="19"/>
  <c r="BQ64" i="19"/>
  <c r="BP64" i="19"/>
  <c r="BO64" i="19"/>
  <c r="BN64" i="19"/>
  <c r="BM64" i="19"/>
  <c r="BL64" i="19"/>
  <c r="BK64" i="19"/>
  <c r="BJ64" i="19"/>
  <c r="BI64" i="19"/>
  <c r="BH64" i="19"/>
  <c r="BG64" i="19"/>
  <c r="BF64" i="19"/>
  <c r="BS62" i="19"/>
  <c r="BR62" i="19"/>
  <c r="BQ62" i="19"/>
  <c r="BP62" i="19"/>
  <c r="BO62" i="19"/>
  <c r="BN62" i="19"/>
  <c r="BM62" i="19"/>
  <c r="BL62" i="19"/>
  <c r="BJ62" i="19"/>
  <c r="BI62" i="19"/>
  <c r="BH62" i="19"/>
  <c r="BG62" i="19"/>
  <c r="BF62" i="19"/>
  <c r="BE62" i="19"/>
  <c r="BD62" i="19"/>
  <c r="BS61" i="19"/>
  <c r="BR61" i="19"/>
  <c r="BQ61" i="19"/>
  <c r="BP61" i="19"/>
  <c r="BO61" i="19"/>
  <c r="BN61" i="19"/>
  <c r="BM61" i="19"/>
  <c r="BL61" i="19"/>
  <c r="BK61" i="19"/>
  <c r="BJ61" i="19"/>
  <c r="BI61" i="19"/>
  <c r="BH61" i="19"/>
  <c r="BG61" i="19"/>
  <c r="BF61" i="19"/>
  <c r="BE61" i="19"/>
  <c r="BS60" i="19"/>
  <c r="BR60" i="19"/>
  <c r="BQ60" i="19"/>
  <c r="BP60" i="19"/>
  <c r="BO60" i="19"/>
  <c r="BN60" i="19"/>
  <c r="BM60" i="19"/>
  <c r="BL60" i="19"/>
  <c r="BK60" i="19"/>
  <c r="BJ60" i="19"/>
  <c r="BI60" i="19"/>
  <c r="BH60" i="19"/>
  <c r="BG60" i="19"/>
  <c r="BD60" i="19"/>
  <c r="BS59" i="19"/>
  <c r="BR59" i="19"/>
  <c r="BQ59" i="19"/>
  <c r="BP59" i="19"/>
  <c r="BO59" i="19"/>
  <c r="BN59" i="19"/>
  <c r="BM59" i="19"/>
  <c r="BL59" i="19"/>
  <c r="BK59" i="19"/>
  <c r="BJ59" i="19"/>
  <c r="BI59" i="19"/>
  <c r="BH59" i="19"/>
  <c r="BG59" i="19"/>
  <c r="BS58" i="19"/>
  <c r="BR58" i="19"/>
  <c r="BQ58" i="19"/>
  <c r="BP58" i="19"/>
  <c r="BO58" i="19"/>
  <c r="BN58" i="19"/>
  <c r="BM58" i="19"/>
  <c r="BL58" i="19"/>
  <c r="BK58" i="19"/>
  <c r="BJ58" i="19"/>
  <c r="BI58" i="19"/>
  <c r="BH58" i="19"/>
  <c r="BG58" i="19"/>
  <c r="BS57" i="19"/>
  <c r="BR57" i="19"/>
  <c r="BQ57" i="19"/>
  <c r="BP57" i="19"/>
  <c r="BO57" i="19"/>
  <c r="BN57" i="19"/>
  <c r="BM57" i="19"/>
  <c r="BL57" i="19"/>
  <c r="BK57" i="19"/>
  <c r="BJ57" i="19"/>
  <c r="BI57" i="19"/>
  <c r="BH57" i="19"/>
  <c r="BG57" i="19"/>
  <c r="BS56" i="19"/>
  <c r="BR56" i="19"/>
  <c r="BQ56" i="19"/>
  <c r="BP56" i="19"/>
  <c r="BO56" i="19"/>
  <c r="BN56" i="19"/>
  <c r="BM56" i="19"/>
  <c r="BL56" i="19"/>
  <c r="BK56" i="19"/>
  <c r="BJ56" i="19"/>
  <c r="BI56" i="19"/>
  <c r="BH56" i="19"/>
  <c r="BG56" i="19"/>
  <c r="BS54" i="19"/>
  <c r="BR54" i="19"/>
  <c r="BQ54" i="19"/>
  <c r="BP54" i="19"/>
  <c r="BO54" i="19"/>
  <c r="BN54" i="19"/>
  <c r="BM54" i="19"/>
  <c r="BL54" i="19"/>
  <c r="BK54" i="19"/>
  <c r="BJ54" i="19"/>
  <c r="BI54" i="19"/>
  <c r="BF54" i="19"/>
  <c r="BE54" i="19"/>
  <c r="BD54" i="19"/>
  <c r="BS53" i="19"/>
  <c r="BR53" i="19"/>
  <c r="BQ53" i="19"/>
  <c r="BP53" i="19"/>
  <c r="BO53" i="19"/>
  <c r="BN53" i="19"/>
  <c r="BM53" i="19"/>
  <c r="BL53" i="19"/>
  <c r="BK53" i="19"/>
  <c r="BJ53" i="19"/>
  <c r="BI53" i="19"/>
  <c r="BH53" i="19"/>
  <c r="BF53" i="19"/>
  <c r="BD53" i="19"/>
  <c r="BS52" i="19"/>
  <c r="BR52" i="19"/>
  <c r="BQ52" i="19"/>
  <c r="BP52" i="19"/>
  <c r="BO52" i="19"/>
  <c r="BN52" i="19"/>
  <c r="BM52" i="19"/>
  <c r="BL52" i="19"/>
  <c r="BK52" i="19"/>
  <c r="BJ52" i="19"/>
  <c r="BI52" i="19"/>
  <c r="BH52" i="19"/>
  <c r="BD52" i="19"/>
  <c r="BT51" i="19"/>
  <c r="BS51" i="19"/>
  <c r="BR51" i="19"/>
  <c r="BQ51" i="19"/>
  <c r="BP51" i="19"/>
  <c r="BO51" i="19"/>
  <c r="BN51" i="19"/>
  <c r="BM51" i="19"/>
  <c r="BL51" i="19"/>
  <c r="BK51" i="19"/>
  <c r="BJ51" i="19"/>
  <c r="BI51" i="19"/>
  <c r="BH51" i="19"/>
  <c r="BG51" i="19"/>
  <c r="BF51" i="19"/>
  <c r="BE51" i="19"/>
  <c r="BD51" i="19"/>
  <c r="BS50" i="19"/>
  <c r="BR50" i="19"/>
  <c r="BQ50" i="19"/>
  <c r="BP50" i="19"/>
  <c r="BO50" i="19"/>
  <c r="BN50" i="19"/>
  <c r="BM50" i="19"/>
  <c r="BL50" i="19"/>
  <c r="BK50" i="19"/>
  <c r="BJ50" i="19"/>
  <c r="BI50" i="19"/>
  <c r="BH50" i="19"/>
  <c r="BD50" i="19"/>
  <c r="BS49" i="19"/>
  <c r="BR49" i="19"/>
  <c r="BQ49" i="19"/>
  <c r="BP49" i="19"/>
  <c r="BO49" i="19"/>
  <c r="BN49" i="19"/>
  <c r="BM49" i="19"/>
  <c r="BL49" i="19"/>
  <c r="BK49" i="19"/>
  <c r="BJ49" i="19"/>
  <c r="BI49" i="19"/>
  <c r="BH49" i="19"/>
  <c r="BG49" i="19"/>
  <c r="BD49" i="19"/>
  <c r="BS48" i="19"/>
  <c r="BR48" i="19"/>
  <c r="BQ48" i="19"/>
  <c r="BP48" i="19"/>
  <c r="BO48" i="19"/>
  <c r="BN48" i="19"/>
  <c r="BM48" i="19"/>
  <c r="BL48" i="19"/>
  <c r="BK48" i="19"/>
  <c r="BJ48" i="19"/>
  <c r="BI48" i="19"/>
  <c r="BH48" i="19"/>
  <c r="BG48" i="19"/>
  <c r="BF48" i="19"/>
  <c r="BS47" i="19"/>
  <c r="BR47" i="19"/>
  <c r="BQ47" i="19"/>
  <c r="BP47" i="19"/>
  <c r="BO47" i="19"/>
  <c r="BN47" i="19"/>
  <c r="BM47" i="19"/>
  <c r="BL47" i="19"/>
  <c r="BK47" i="19"/>
  <c r="BJ47" i="19"/>
  <c r="BI47" i="19"/>
  <c r="BH47" i="19"/>
  <c r="BG47" i="19"/>
  <c r="BF47" i="19"/>
  <c r="BS46" i="19"/>
  <c r="BR46" i="19"/>
  <c r="BQ46" i="19"/>
  <c r="BP46" i="19"/>
  <c r="BO46" i="19"/>
  <c r="BN46" i="19"/>
  <c r="BM46" i="19"/>
  <c r="BL46" i="19"/>
  <c r="BK46" i="19"/>
  <c r="BJ46" i="19"/>
  <c r="BI46" i="19"/>
  <c r="BH46" i="19"/>
  <c r="BG46" i="19"/>
  <c r="BE46" i="19"/>
  <c r="BD46" i="19"/>
  <c r="BT45" i="19"/>
  <c r="BS45" i="19"/>
  <c r="BR45" i="19"/>
  <c r="BQ45" i="19"/>
  <c r="BP45" i="19"/>
  <c r="BO45" i="19"/>
  <c r="BN45" i="19"/>
  <c r="BM45" i="19"/>
  <c r="BL45" i="19"/>
  <c r="BK45" i="19"/>
  <c r="BJ45" i="19"/>
  <c r="BI45" i="19"/>
  <c r="BH45" i="19"/>
  <c r="BG45" i="19"/>
  <c r="BF45" i="19"/>
  <c r="BS44" i="19"/>
  <c r="BR44" i="19"/>
  <c r="BQ44" i="19"/>
  <c r="BP44" i="19"/>
  <c r="BO44" i="19"/>
  <c r="BN44" i="19"/>
  <c r="BM44" i="19"/>
  <c r="BL44" i="19"/>
  <c r="BK44" i="19"/>
  <c r="BJ44" i="19"/>
  <c r="BI44" i="19"/>
  <c r="BH44" i="19"/>
  <c r="BG44" i="19"/>
  <c r="BF44" i="19"/>
  <c r="BS43" i="19"/>
  <c r="BR43" i="19"/>
  <c r="BQ43" i="19"/>
  <c r="BP43" i="19"/>
  <c r="BO43" i="19"/>
  <c r="BN43" i="19"/>
  <c r="BM43" i="19"/>
  <c r="BL43" i="19"/>
  <c r="BK43" i="19"/>
  <c r="BJ43" i="19"/>
  <c r="BI43" i="19"/>
  <c r="BH43" i="19"/>
  <c r="BG43" i="19"/>
  <c r="BF43" i="19"/>
  <c r="BD43" i="19"/>
  <c r="BS42" i="19"/>
  <c r="BR42" i="19"/>
  <c r="BQ42" i="19"/>
  <c r="BP42" i="19"/>
  <c r="BO42" i="19"/>
  <c r="BN42" i="19"/>
  <c r="BM42" i="19"/>
  <c r="BL42" i="19"/>
  <c r="BK42" i="19"/>
  <c r="BJ42" i="19"/>
  <c r="BI42" i="19"/>
  <c r="BH42" i="19"/>
  <c r="BG42" i="19"/>
  <c r="BF42" i="19"/>
  <c r="BD42" i="19"/>
  <c r="BT41" i="19"/>
  <c r="BS41" i="19"/>
  <c r="BR41" i="19"/>
  <c r="BQ41" i="19"/>
  <c r="BP41" i="19"/>
  <c r="BO41" i="19"/>
  <c r="BN41" i="19"/>
  <c r="BM41" i="19"/>
  <c r="BL41" i="19"/>
  <c r="BK41" i="19"/>
  <c r="BJ41" i="19"/>
  <c r="BI41" i="19"/>
  <c r="BH41" i="19"/>
  <c r="BG41" i="19"/>
  <c r="BF41" i="19"/>
  <c r="BT40" i="19"/>
  <c r="BS40" i="19"/>
  <c r="BR40" i="19"/>
  <c r="BQ40" i="19"/>
  <c r="BP40" i="19"/>
  <c r="BO40" i="19"/>
  <c r="BN40" i="19"/>
  <c r="BM40" i="19"/>
  <c r="BL40" i="19"/>
  <c r="BK40" i="19"/>
  <c r="BJ40" i="19"/>
  <c r="BI40" i="19"/>
  <c r="BH40" i="19"/>
  <c r="BG40" i="19"/>
  <c r="BF40" i="19"/>
  <c r="BD40" i="19"/>
  <c r="BT39" i="19"/>
  <c r="BS39" i="19"/>
  <c r="BR39" i="19"/>
  <c r="BQ39" i="19"/>
  <c r="BP39" i="19"/>
  <c r="BO39" i="19"/>
  <c r="BN39" i="19"/>
  <c r="BM39" i="19"/>
  <c r="BL39" i="19"/>
  <c r="BK39" i="19"/>
  <c r="BJ39" i="19"/>
  <c r="BI39" i="19"/>
  <c r="BH39" i="19"/>
  <c r="BG39" i="19"/>
  <c r="BF39" i="19"/>
  <c r="BE39" i="19"/>
  <c r="BS37" i="19"/>
  <c r="BR37" i="19"/>
  <c r="BQ37" i="19"/>
  <c r="BP37" i="19"/>
  <c r="BO37" i="19"/>
  <c r="BN37" i="19"/>
  <c r="BM37" i="19"/>
  <c r="BL37" i="19"/>
  <c r="BK37" i="19"/>
  <c r="BJ37" i="19"/>
  <c r="BI37" i="19"/>
  <c r="BH37" i="19"/>
  <c r="BG37" i="19"/>
  <c r="BF37" i="19"/>
  <c r="BE37" i="19"/>
  <c r="BD37" i="19"/>
  <c r="BS36" i="19"/>
  <c r="BR36" i="19"/>
  <c r="BQ36" i="19"/>
  <c r="BP36" i="19"/>
  <c r="BO36" i="19"/>
  <c r="BN36" i="19"/>
  <c r="BM36" i="19"/>
  <c r="BL36" i="19"/>
  <c r="BK36" i="19"/>
  <c r="BJ36" i="19"/>
  <c r="BI36" i="19"/>
  <c r="BH36" i="19"/>
  <c r="BG36" i="19"/>
  <c r="BF36" i="19"/>
  <c r="BE36" i="19"/>
  <c r="BD36" i="19"/>
  <c r="BS35" i="19"/>
  <c r="BR35" i="19"/>
  <c r="BQ35" i="19"/>
  <c r="BP35" i="19"/>
  <c r="BO35" i="19"/>
  <c r="BN35" i="19"/>
  <c r="BM35" i="19"/>
  <c r="BL35" i="19"/>
  <c r="BK35" i="19"/>
  <c r="BJ35" i="19"/>
  <c r="BI35" i="19"/>
  <c r="BH35" i="19"/>
  <c r="BD35" i="19"/>
  <c r="BS34" i="19"/>
  <c r="BR34" i="19"/>
  <c r="BQ34" i="19"/>
  <c r="BP34" i="19"/>
  <c r="BO34" i="19"/>
  <c r="BN34" i="19"/>
  <c r="BM34" i="19"/>
  <c r="BL34" i="19"/>
  <c r="BK34" i="19"/>
  <c r="BJ34" i="19"/>
  <c r="BI34" i="19"/>
  <c r="BH34" i="19"/>
  <c r="BS33" i="19"/>
  <c r="BR33" i="19"/>
  <c r="BQ33" i="19"/>
  <c r="BP33" i="19"/>
  <c r="BO33" i="19"/>
  <c r="BN33" i="19"/>
  <c r="BM33" i="19"/>
  <c r="BL33" i="19"/>
  <c r="BK33" i="19"/>
  <c r="BJ33" i="19"/>
  <c r="BI33" i="19"/>
  <c r="BH33" i="19"/>
  <c r="BG33" i="19"/>
  <c r="BS32" i="19"/>
  <c r="BR32" i="19"/>
  <c r="BQ32" i="19"/>
  <c r="BP32" i="19"/>
  <c r="BO32" i="19"/>
  <c r="BN32" i="19"/>
  <c r="BM32" i="19"/>
  <c r="BL32" i="19"/>
  <c r="BK32" i="19"/>
  <c r="BJ32" i="19"/>
  <c r="BI32" i="19"/>
  <c r="BH32" i="19"/>
  <c r="BG32" i="19"/>
  <c r="BF32" i="19"/>
  <c r="BD32" i="19"/>
  <c r="BS31" i="19"/>
  <c r="BR31" i="19"/>
  <c r="BQ31" i="19"/>
  <c r="BP31" i="19"/>
  <c r="BO31" i="19"/>
  <c r="BN31" i="19"/>
  <c r="BM31" i="19"/>
  <c r="BL31" i="19"/>
  <c r="BK31" i="19"/>
  <c r="BJ31" i="19"/>
  <c r="BI31" i="19"/>
  <c r="BH31" i="19"/>
  <c r="BG31" i="19"/>
  <c r="BE31" i="19"/>
  <c r="BD31" i="19"/>
  <c r="BS30" i="19"/>
  <c r="BR30" i="19"/>
  <c r="BQ30" i="19"/>
  <c r="BP30" i="19"/>
  <c r="BO30" i="19"/>
  <c r="BN30" i="19"/>
  <c r="BM30" i="19"/>
  <c r="BL30" i="19"/>
  <c r="BK30" i="19"/>
  <c r="BJ30" i="19"/>
  <c r="BI30" i="19"/>
  <c r="BH30" i="19"/>
  <c r="BG30" i="19"/>
  <c r="BF30" i="19"/>
  <c r="BD30" i="19"/>
  <c r="BS29" i="19"/>
  <c r="BR29" i="19"/>
  <c r="BQ29" i="19"/>
  <c r="BP29" i="19"/>
  <c r="BO29" i="19"/>
  <c r="BN29" i="19"/>
  <c r="BM29" i="19"/>
  <c r="BL29" i="19"/>
  <c r="BK29" i="19"/>
  <c r="BJ29" i="19"/>
  <c r="BI29" i="19"/>
  <c r="BH29" i="19"/>
  <c r="BG29" i="19"/>
  <c r="BF29" i="19"/>
  <c r="BD29" i="19"/>
  <c r="BT28" i="19"/>
  <c r="BS28" i="19"/>
  <c r="BR28" i="19"/>
  <c r="BQ28" i="19"/>
  <c r="BP28" i="19"/>
  <c r="BO28" i="19"/>
  <c r="BN28" i="19"/>
  <c r="BM28" i="19"/>
  <c r="BL28" i="19"/>
  <c r="BK28" i="19"/>
  <c r="BJ28" i="19"/>
  <c r="BI28" i="19"/>
  <c r="BH28" i="19"/>
  <c r="BG28" i="19"/>
  <c r="BF28" i="19"/>
  <c r="BS26" i="19"/>
  <c r="BR26" i="19"/>
  <c r="BQ26" i="19"/>
  <c r="BP26" i="19"/>
  <c r="BO26" i="19"/>
  <c r="BN26" i="19"/>
  <c r="BM26" i="19"/>
  <c r="BL26" i="19"/>
  <c r="BD26" i="19"/>
  <c r="BS25" i="19"/>
  <c r="BR25" i="19"/>
  <c r="BQ25" i="19"/>
  <c r="BP25" i="19"/>
  <c r="BO25" i="19"/>
  <c r="BN25" i="19"/>
  <c r="BM25" i="19"/>
  <c r="BL25" i="19"/>
  <c r="BK25" i="19"/>
  <c r="BJ25" i="19"/>
  <c r="BI25" i="19"/>
  <c r="BH25" i="19"/>
  <c r="BG25" i="19"/>
  <c r="BF25" i="19"/>
  <c r="BS24" i="19"/>
  <c r="BR24" i="19"/>
  <c r="BQ24" i="19"/>
  <c r="BP24" i="19"/>
  <c r="BO24" i="19"/>
  <c r="BN24" i="19"/>
  <c r="BM24" i="19"/>
  <c r="BL24" i="19"/>
  <c r="BK24" i="19"/>
  <c r="BG24" i="19"/>
  <c r="BS23" i="19"/>
  <c r="BR23" i="19"/>
  <c r="BQ23" i="19"/>
  <c r="BP23" i="19"/>
  <c r="BO23" i="19"/>
  <c r="BN23" i="19"/>
  <c r="BM23" i="19"/>
  <c r="BL23" i="19"/>
  <c r="BK23" i="19"/>
  <c r="BJ23" i="19"/>
  <c r="BI23" i="19"/>
  <c r="BH23" i="19"/>
  <c r="BS22" i="19"/>
  <c r="BR22" i="19"/>
  <c r="BQ22" i="19"/>
  <c r="BP22" i="19"/>
  <c r="BO22" i="19"/>
  <c r="BN22" i="19"/>
  <c r="BM22" i="19"/>
  <c r="BL22" i="19"/>
  <c r="BK22" i="19"/>
  <c r="BJ22" i="19"/>
  <c r="BI22" i="19"/>
  <c r="BH22" i="19"/>
  <c r="BS21" i="19"/>
  <c r="BR21" i="19"/>
  <c r="BQ21" i="19"/>
  <c r="BP21" i="19"/>
  <c r="BO21" i="19"/>
  <c r="BN21" i="19"/>
  <c r="BM21" i="19"/>
  <c r="BL21" i="19"/>
  <c r="BK21" i="19"/>
  <c r="BJ21" i="19"/>
  <c r="BH21" i="19"/>
  <c r="BS20" i="19"/>
  <c r="BR20" i="19"/>
  <c r="BQ20" i="19"/>
  <c r="BP20" i="19"/>
  <c r="BO20" i="19"/>
  <c r="BN20" i="19"/>
  <c r="BM20" i="19"/>
  <c r="BL20" i="19"/>
  <c r="BK20" i="19"/>
  <c r="BJ20" i="19"/>
  <c r="BI20" i="19"/>
  <c r="BH20" i="19"/>
  <c r="BG20" i="19"/>
  <c r="BT19" i="19"/>
  <c r="BS19" i="19"/>
  <c r="BR19" i="19"/>
  <c r="BQ19" i="19"/>
  <c r="BP19" i="19"/>
  <c r="BO19" i="19"/>
  <c r="BN19" i="19"/>
  <c r="BM19" i="19"/>
  <c r="BL19" i="19"/>
  <c r="BK19" i="19"/>
  <c r="BJ19" i="19"/>
  <c r="BI19" i="19"/>
  <c r="BH19" i="19"/>
  <c r="BG19" i="19"/>
  <c r="BS17" i="19"/>
  <c r="BR17" i="19"/>
  <c r="BQ17" i="19"/>
  <c r="BP17" i="19"/>
  <c r="BO17" i="19"/>
  <c r="BN17" i="19"/>
  <c r="BM17" i="19"/>
  <c r="BL17" i="19"/>
  <c r="BK17" i="19"/>
  <c r="BJ17" i="19"/>
  <c r="BH17" i="19"/>
  <c r="BG17" i="19"/>
  <c r="BE17" i="19"/>
  <c r="BD17" i="19"/>
  <c r="BS16" i="19"/>
  <c r="BR16" i="19"/>
  <c r="BQ16" i="19"/>
  <c r="BP16" i="19"/>
  <c r="BO16" i="19"/>
  <c r="BN16" i="19"/>
  <c r="BM16" i="19"/>
  <c r="BL16" i="19"/>
  <c r="BK16" i="19"/>
  <c r="BJ16" i="19"/>
  <c r="BI16" i="19"/>
  <c r="BF16" i="19"/>
  <c r="BE16" i="19"/>
  <c r="BD16" i="19"/>
  <c r="BS15" i="19"/>
  <c r="BR15" i="19"/>
  <c r="BQ15" i="19"/>
  <c r="BP15" i="19"/>
  <c r="BO15" i="19"/>
  <c r="BN15" i="19"/>
  <c r="BM15" i="19"/>
  <c r="BL15" i="19"/>
  <c r="BK15" i="19"/>
  <c r="BJ15" i="19"/>
  <c r="BI15" i="19"/>
  <c r="BH15" i="19"/>
  <c r="BG15" i="19"/>
  <c r="BE15" i="19"/>
  <c r="BD15" i="19"/>
  <c r="BS14" i="19"/>
  <c r="BR14" i="19"/>
  <c r="BQ14" i="19"/>
  <c r="BP14" i="19"/>
  <c r="BO14" i="19"/>
  <c r="BN14" i="19"/>
  <c r="BM14" i="19"/>
  <c r="BL14" i="19"/>
  <c r="BK14" i="19"/>
  <c r="BJ14" i="19"/>
  <c r="BI14" i="19"/>
  <c r="BH14" i="19"/>
  <c r="BG14" i="19"/>
  <c r="BE14" i="19"/>
  <c r="BD14" i="19"/>
  <c r="BS13" i="19"/>
  <c r="BR13" i="19"/>
  <c r="BQ13" i="19"/>
  <c r="BP13" i="19"/>
  <c r="BO13" i="19"/>
  <c r="BN13" i="19"/>
  <c r="BM13" i="19"/>
  <c r="BL13" i="19"/>
  <c r="BK13" i="19"/>
  <c r="BJ13" i="19"/>
  <c r="BI13" i="19"/>
  <c r="BH13" i="19"/>
  <c r="BG13" i="19"/>
  <c r="BE13" i="19"/>
  <c r="BD13" i="19"/>
  <c r="BS12" i="19"/>
  <c r="BR12" i="19"/>
  <c r="BQ12" i="19"/>
  <c r="BP12" i="19"/>
  <c r="BO12" i="19"/>
  <c r="BN12" i="19"/>
  <c r="BM12" i="19"/>
  <c r="BL12" i="19"/>
  <c r="BK12" i="19"/>
  <c r="BJ12" i="19"/>
  <c r="BI12" i="19"/>
  <c r="BH12" i="19"/>
  <c r="BG12" i="19"/>
  <c r="BE12" i="19"/>
  <c r="BD12" i="19"/>
  <c r="BS11" i="19"/>
  <c r="BR11" i="19"/>
  <c r="BQ11" i="19"/>
  <c r="BP11" i="19"/>
  <c r="BO11" i="19"/>
  <c r="BN11" i="19"/>
  <c r="BM11" i="19"/>
  <c r="BL11" i="19"/>
  <c r="BK11" i="19"/>
  <c r="BI11" i="19"/>
  <c r="BH11" i="19"/>
  <c r="BG11" i="19"/>
  <c r="BF11" i="19"/>
  <c r="BE11" i="19"/>
  <c r="BD11" i="19"/>
  <c r="BS10" i="19"/>
  <c r="BR10" i="19"/>
  <c r="BQ10" i="19"/>
  <c r="BP10" i="19"/>
  <c r="BO10" i="19"/>
  <c r="BN10" i="19"/>
  <c r="BM10" i="19"/>
  <c r="BL10" i="19"/>
  <c r="BK10" i="19"/>
  <c r="BJ10" i="19"/>
  <c r="BI10" i="19"/>
  <c r="BH10" i="19"/>
  <c r="BG10" i="19"/>
  <c r="BE10" i="19"/>
  <c r="BD10" i="19"/>
  <c r="BS9" i="19"/>
  <c r="BR9" i="19"/>
  <c r="BQ9" i="19"/>
  <c r="BP9" i="19"/>
  <c r="BO9" i="19"/>
  <c r="BN9" i="19"/>
  <c r="BM9" i="19"/>
  <c r="BL9" i="19"/>
  <c r="BK9" i="19"/>
  <c r="BJ9" i="19"/>
  <c r="BI9" i="19"/>
  <c r="BH9" i="19"/>
  <c r="BG9" i="19"/>
  <c r="BE9" i="19"/>
  <c r="BD9" i="19"/>
  <c r="BS8" i="19"/>
  <c r="BR8" i="19"/>
  <c r="BQ8" i="19"/>
  <c r="BP8" i="19"/>
  <c r="BO8" i="19"/>
  <c r="BN8" i="19"/>
  <c r="BM8" i="19"/>
  <c r="BL8" i="19"/>
  <c r="BK8" i="19"/>
  <c r="BJ8" i="19"/>
  <c r="BI8" i="19"/>
  <c r="BH8" i="19"/>
  <c r="BD8" i="19"/>
  <c r="BS7" i="19"/>
  <c r="BR7" i="19"/>
  <c r="BQ7" i="19"/>
  <c r="BP7" i="19"/>
  <c r="BO7" i="19"/>
  <c r="BN7" i="19"/>
  <c r="BM7" i="19"/>
  <c r="BL7" i="19"/>
  <c r="BK7" i="19"/>
  <c r="BJ7" i="19"/>
  <c r="BI7" i="19"/>
  <c r="BH7" i="19"/>
  <c r="BG7" i="19"/>
  <c r="BF7" i="19"/>
  <c r="BD7" i="19"/>
  <c r="BS6" i="19"/>
  <c r="BR6" i="19"/>
  <c r="BQ6" i="19"/>
  <c r="BP6" i="19"/>
  <c r="BO6" i="19"/>
  <c r="BN6" i="19"/>
  <c r="BM6" i="19"/>
  <c r="BL6" i="19"/>
  <c r="BK6" i="19"/>
  <c r="BJ6" i="19"/>
  <c r="BI6" i="19"/>
  <c r="BH6" i="19"/>
  <c r="BG6" i="19"/>
  <c r="BD6" i="19"/>
  <c r="BS5" i="19"/>
  <c r="BR5" i="19"/>
  <c r="BQ5" i="19"/>
  <c r="BP5" i="19"/>
  <c r="BO5" i="19"/>
  <c r="BN5" i="19"/>
  <c r="BM5" i="19"/>
  <c r="BL5" i="19"/>
  <c r="BK5" i="19"/>
  <c r="BJ5" i="19"/>
  <c r="BI5" i="19"/>
  <c r="BH5" i="19"/>
  <c r="BG5" i="19"/>
  <c r="BF5" i="19"/>
  <c r="BD5" i="19"/>
  <c r="BS4" i="19"/>
  <c r="BR4" i="19"/>
  <c r="BQ4" i="19"/>
  <c r="BP4" i="19"/>
  <c r="BO4" i="19"/>
  <c r="BN4" i="19"/>
  <c r="BM4" i="19"/>
  <c r="BL4" i="19"/>
  <c r="BK4" i="19"/>
  <c r="BJ4" i="19"/>
  <c r="BI4" i="19"/>
  <c r="BH4" i="19"/>
  <c r="BG4" i="19"/>
  <c r="BD4" i="19"/>
  <c r="BS3" i="19"/>
  <c r="BR3" i="19"/>
  <c r="BQ3" i="19"/>
  <c r="BP3" i="19"/>
  <c r="BO3" i="19"/>
  <c r="BN3" i="19"/>
  <c r="BM3" i="19"/>
  <c r="BL3" i="19"/>
  <c r="BK3" i="19"/>
  <c r="BJ3" i="19"/>
  <c r="BI3" i="19"/>
  <c r="BH3" i="19"/>
  <c r="BG3" i="19"/>
  <c r="BF3" i="19"/>
  <c r="BD3" i="19"/>
  <c r="B138" i="19"/>
  <c r="B139" i="19"/>
  <c r="B140" i="19"/>
  <c r="B141" i="19"/>
  <c r="B142" i="19"/>
  <c r="B143" i="19"/>
  <c r="B144" i="19"/>
  <c r="B145" i="19"/>
  <c r="B146" i="19"/>
  <c r="B147" i="19"/>
  <c r="B148" i="19"/>
  <c r="B137" i="19"/>
  <c r="B115" i="19"/>
  <c r="B116" i="19"/>
  <c r="B117" i="19"/>
  <c r="B118" i="19"/>
  <c r="B119" i="19"/>
  <c r="B120" i="19"/>
  <c r="B121" i="19"/>
  <c r="B122" i="19"/>
  <c r="B114" i="19"/>
  <c r="B126" i="19"/>
  <c r="B127" i="19"/>
  <c r="B128" i="19"/>
  <c r="B129" i="19"/>
  <c r="B130" i="19"/>
  <c r="B131" i="19"/>
  <c r="B132" i="19"/>
  <c r="B133" i="19"/>
  <c r="B134" i="19"/>
  <c r="B135" i="19"/>
  <c r="B100" i="19"/>
  <c r="B101" i="19"/>
  <c r="B102" i="19"/>
  <c r="B103" i="19"/>
  <c r="B104" i="19"/>
  <c r="B105" i="19"/>
  <c r="B106" i="19"/>
  <c r="B107" i="19"/>
  <c r="B108" i="19"/>
  <c r="B109" i="19"/>
  <c r="B110" i="19"/>
  <c r="B111" i="19"/>
  <c r="B112" i="19"/>
  <c r="B79" i="19"/>
  <c r="B80" i="19"/>
  <c r="B81" i="19"/>
  <c r="B82" i="19"/>
  <c r="B83" i="19"/>
  <c r="B84" i="19"/>
  <c r="B85" i="19"/>
  <c r="B86" i="19"/>
  <c r="B87" i="19"/>
  <c r="B88" i="19"/>
  <c r="B89" i="19"/>
  <c r="B90" i="19"/>
  <c r="B51" i="19"/>
  <c r="AB135" i="19"/>
  <c r="AA135" i="19"/>
  <c r="Z135" i="19"/>
  <c r="AB125" i="19"/>
  <c r="AA125" i="19"/>
  <c r="Z125" i="19"/>
  <c r="B125" i="19"/>
  <c r="AB124" i="19"/>
  <c r="BF124" i="19" s="1"/>
  <c r="AA124" i="19"/>
  <c r="Z124" i="19"/>
  <c r="B124" i="19"/>
  <c r="AB112" i="19"/>
  <c r="AA112" i="19"/>
  <c r="Z112" i="19"/>
  <c r="AB111" i="19"/>
  <c r="BH111" i="19" s="1"/>
  <c r="AA111" i="19"/>
  <c r="Z111" i="19"/>
  <c r="AB110" i="19"/>
  <c r="AA110" i="19"/>
  <c r="Z110" i="19"/>
  <c r="AB99" i="19"/>
  <c r="AA99" i="19"/>
  <c r="Z99" i="19"/>
  <c r="B99" i="19"/>
  <c r="AB98" i="19"/>
  <c r="AA98" i="19"/>
  <c r="Z98" i="19"/>
  <c r="B98" i="19"/>
  <c r="AB97" i="19"/>
  <c r="BF97" i="19" s="1"/>
  <c r="AA97" i="19"/>
  <c r="Z97" i="19"/>
  <c r="B97" i="19"/>
  <c r="AB95" i="19"/>
  <c r="BT95" i="19" s="1"/>
  <c r="AA95" i="19"/>
  <c r="Z95" i="19"/>
  <c r="B95" i="19"/>
  <c r="B94" i="19"/>
  <c r="B93" i="19"/>
  <c r="B92" i="19"/>
  <c r="B91" i="19"/>
  <c r="AB78" i="19"/>
  <c r="BI78" i="19" s="1"/>
  <c r="AA78" i="19"/>
  <c r="Z78" i="19"/>
  <c r="B78" i="19"/>
  <c r="AB77" i="19"/>
  <c r="BT77" i="19" s="1"/>
  <c r="AA77" i="19"/>
  <c r="Z77" i="19"/>
  <c r="B77" i="19"/>
  <c r="AB76" i="19"/>
  <c r="BG76" i="19" s="1"/>
  <c r="AA76" i="19"/>
  <c r="Z76" i="19"/>
  <c r="B76" i="19"/>
  <c r="AB75" i="19"/>
  <c r="BG75" i="19" s="1"/>
  <c r="AA75" i="19"/>
  <c r="Z75" i="19"/>
  <c r="B75" i="19"/>
  <c r="AB74" i="19"/>
  <c r="AA74" i="19"/>
  <c r="Z74" i="19"/>
  <c r="B74" i="19"/>
  <c r="AB73" i="19"/>
  <c r="BF73" i="19" s="1"/>
  <c r="AA73" i="19"/>
  <c r="Z73" i="19"/>
  <c r="B73" i="19"/>
  <c r="AB72" i="19"/>
  <c r="BG72" i="19" s="1"/>
  <c r="AA72" i="19"/>
  <c r="Z72" i="19"/>
  <c r="B72" i="19"/>
  <c r="AB71" i="19"/>
  <c r="BT71" i="19" s="1"/>
  <c r="AA71" i="19"/>
  <c r="Z71" i="19"/>
  <c r="B71" i="19"/>
  <c r="AB70" i="19"/>
  <c r="AA70" i="19"/>
  <c r="Z70" i="19"/>
  <c r="B70" i="19"/>
  <c r="AB69" i="19"/>
  <c r="AA69" i="19"/>
  <c r="Z69" i="19"/>
  <c r="B69" i="19"/>
  <c r="AB68" i="19"/>
  <c r="AA68" i="19"/>
  <c r="Z68" i="19"/>
  <c r="B68" i="19"/>
  <c r="AB67" i="19"/>
  <c r="BF67" i="19" s="1"/>
  <c r="AA67" i="19"/>
  <c r="Z67" i="19"/>
  <c r="B67" i="19"/>
  <c r="AB66" i="19"/>
  <c r="BF66" i="19" s="1"/>
  <c r="AA66" i="19"/>
  <c r="Z66" i="19"/>
  <c r="B66" i="19"/>
  <c r="AB65" i="19"/>
  <c r="BF65" i="19" s="1"/>
  <c r="AA65" i="19"/>
  <c r="Z65" i="19"/>
  <c r="B65" i="19"/>
  <c r="AB64" i="19"/>
  <c r="BE64" i="19" s="1"/>
  <c r="AA64" i="19"/>
  <c r="Z64" i="19"/>
  <c r="B64" i="19"/>
  <c r="AB62" i="19"/>
  <c r="BT62" i="19" s="1"/>
  <c r="AA62" i="19"/>
  <c r="Z62" i="19"/>
  <c r="B62" i="19"/>
  <c r="AB61" i="19"/>
  <c r="BD61" i="19" s="1"/>
  <c r="AA61" i="19"/>
  <c r="Z61" i="19"/>
  <c r="B61" i="19"/>
  <c r="AB60" i="19"/>
  <c r="BF60" i="19" s="1"/>
  <c r="AA60" i="19"/>
  <c r="Z60" i="19"/>
  <c r="B60" i="19"/>
  <c r="AB59" i="19"/>
  <c r="BF59" i="19" s="1"/>
  <c r="AA59" i="19"/>
  <c r="Z59" i="19"/>
  <c r="B59" i="19"/>
  <c r="AB58" i="19"/>
  <c r="AA58" i="19"/>
  <c r="Z58" i="19"/>
  <c r="B58" i="19"/>
  <c r="AB57" i="19"/>
  <c r="BD57" i="19" s="1"/>
  <c r="AA57" i="19"/>
  <c r="Z57" i="19"/>
  <c r="B57" i="19"/>
  <c r="AB56" i="19"/>
  <c r="BF56" i="19" s="1"/>
  <c r="AA56" i="19"/>
  <c r="Z56" i="19"/>
  <c r="B56" i="19"/>
  <c r="AB54" i="19"/>
  <c r="BH54" i="19" s="1"/>
  <c r="AA54" i="19"/>
  <c r="Z54" i="19"/>
  <c r="B54" i="19"/>
  <c r="AB53" i="19"/>
  <c r="BG53" i="19" s="1"/>
  <c r="AA53" i="19"/>
  <c r="Z53" i="19"/>
  <c r="B53" i="19"/>
  <c r="B52" i="19"/>
  <c r="AB50" i="19"/>
  <c r="BG50" i="19" s="1"/>
  <c r="AA50" i="19"/>
  <c r="Z50" i="19"/>
  <c r="B50" i="19"/>
  <c r="AB49" i="19"/>
  <c r="BF49" i="19" s="1"/>
  <c r="AA49" i="19"/>
  <c r="Z49" i="19"/>
  <c r="B49" i="19"/>
  <c r="AB48" i="19"/>
  <c r="AA48" i="19"/>
  <c r="Z48" i="19"/>
  <c r="B48" i="19"/>
  <c r="AB47" i="19"/>
  <c r="BT47" i="19" s="1"/>
  <c r="AA47" i="19"/>
  <c r="Z47" i="19"/>
  <c r="B47" i="19"/>
  <c r="AB46" i="19"/>
  <c r="BF46" i="19" s="1"/>
  <c r="AA46" i="19"/>
  <c r="Z46" i="19"/>
  <c r="B46" i="19"/>
  <c r="AB45" i="19"/>
  <c r="AA45" i="19"/>
  <c r="Z45" i="19"/>
  <c r="B45" i="19"/>
  <c r="AB44" i="19"/>
  <c r="BT44" i="19" s="1"/>
  <c r="AA44" i="19"/>
  <c r="Z44" i="19"/>
  <c r="B44" i="19"/>
  <c r="AB43" i="19"/>
  <c r="AA43" i="19"/>
  <c r="Z43" i="19"/>
  <c r="B43" i="19"/>
  <c r="AB42" i="19"/>
  <c r="BT42" i="19" s="1"/>
  <c r="AA42" i="19"/>
  <c r="Z42" i="19"/>
  <c r="B42" i="19"/>
  <c r="AB41" i="19"/>
  <c r="BE41" i="19" s="1"/>
  <c r="AA41" i="19"/>
  <c r="Z41" i="19"/>
  <c r="B41" i="19"/>
  <c r="AB40" i="19"/>
  <c r="AA40" i="19"/>
  <c r="Z40" i="19"/>
  <c r="B40" i="19"/>
  <c r="AB39" i="19"/>
  <c r="BD39" i="19" s="1"/>
  <c r="AA39" i="19"/>
  <c r="Z39" i="19"/>
  <c r="B39" i="19"/>
  <c r="AB37" i="19"/>
  <c r="AA37" i="19"/>
  <c r="Z37" i="19"/>
  <c r="B37" i="19"/>
  <c r="AB36" i="19"/>
  <c r="BT36" i="19" s="1"/>
  <c r="AA36" i="19"/>
  <c r="Z36" i="19"/>
  <c r="B36" i="19"/>
  <c r="AB35" i="19"/>
  <c r="BG35" i="19" s="1"/>
  <c r="AA35" i="19"/>
  <c r="Z35" i="19"/>
  <c r="B35" i="19"/>
  <c r="AB34" i="19"/>
  <c r="BG34" i="19" s="1"/>
  <c r="AA34" i="19"/>
  <c r="Z34" i="19"/>
  <c r="B34" i="19"/>
  <c r="AB33" i="19"/>
  <c r="BD33" i="19" s="1"/>
  <c r="AA33" i="19"/>
  <c r="Z33" i="19"/>
  <c r="B33" i="19"/>
  <c r="AB32" i="19"/>
  <c r="BT32" i="19" s="1"/>
  <c r="AA32" i="19"/>
  <c r="Z32" i="19"/>
  <c r="B32" i="19"/>
  <c r="AB31" i="19"/>
  <c r="BF31" i="19" s="1"/>
  <c r="AA31" i="19"/>
  <c r="Z31" i="19"/>
  <c r="B31" i="19"/>
  <c r="AB30" i="19"/>
  <c r="AA30" i="19"/>
  <c r="Z30" i="19"/>
  <c r="B30" i="19"/>
  <c r="AB29" i="19"/>
  <c r="BT29" i="19" s="1"/>
  <c r="AA29" i="19"/>
  <c r="Z29" i="19"/>
  <c r="B29" i="19"/>
  <c r="AB28" i="19"/>
  <c r="AA28" i="19"/>
  <c r="Z28" i="19"/>
  <c r="B28" i="19"/>
  <c r="AB26" i="19"/>
  <c r="BH26" i="19" s="1"/>
  <c r="AA26" i="19"/>
  <c r="Z26" i="19"/>
  <c r="B26" i="19"/>
  <c r="AB25" i="19"/>
  <c r="BT25" i="19" s="1"/>
  <c r="AA25" i="19"/>
  <c r="Z25" i="19"/>
  <c r="B25" i="19"/>
  <c r="AB24" i="19"/>
  <c r="BD24" i="19" s="1"/>
  <c r="AA24" i="19"/>
  <c r="Z24" i="19"/>
  <c r="B24" i="19"/>
  <c r="AB23" i="19"/>
  <c r="BF23" i="19" s="1"/>
  <c r="AA23" i="19"/>
  <c r="Z23" i="19"/>
  <c r="B23" i="19"/>
  <c r="AB22" i="19"/>
  <c r="AA22" i="19"/>
  <c r="Z22" i="19"/>
  <c r="B22" i="19"/>
  <c r="AB21" i="19"/>
  <c r="BI21" i="19" s="1"/>
  <c r="AA21" i="19"/>
  <c r="Z21" i="19"/>
  <c r="B21" i="19"/>
  <c r="AB20" i="19"/>
  <c r="AA20" i="19"/>
  <c r="Z20" i="19"/>
  <c r="B20" i="19"/>
  <c r="AB19" i="19"/>
  <c r="BF19" i="19" s="1"/>
  <c r="AA19" i="19"/>
  <c r="Z19" i="19"/>
  <c r="B19" i="19"/>
  <c r="AB17" i="19"/>
  <c r="BF17" i="19" s="1"/>
  <c r="AA17" i="19"/>
  <c r="Z17" i="19"/>
  <c r="B17" i="19"/>
  <c r="AB16" i="19"/>
  <c r="AA16" i="19"/>
  <c r="Z16" i="19"/>
  <c r="B16" i="19"/>
  <c r="AB15" i="19"/>
  <c r="AA15" i="19"/>
  <c r="Z15" i="19"/>
  <c r="B15" i="19"/>
  <c r="AB14" i="19"/>
  <c r="AA14" i="19"/>
  <c r="Z14" i="19"/>
  <c r="B14" i="19"/>
  <c r="AB13" i="19"/>
  <c r="AA13" i="19"/>
  <c r="Z13" i="19"/>
  <c r="B13" i="19"/>
  <c r="AB12" i="19"/>
  <c r="BF12" i="19" s="1"/>
  <c r="AA12" i="19"/>
  <c r="Z12" i="19"/>
  <c r="B12" i="19"/>
  <c r="AB11" i="19"/>
  <c r="BT11" i="19" s="1"/>
  <c r="AA11" i="19"/>
  <c r="Z11" i="19"/>
  <c r="B11" i="19"/>
  <c r="AB10" i="19"/>
  <c r="BF10" i="19" s="1"/>
  <c r="AA10" i="19"/>
  <c r="Z10" i="19"/>
  <c r="B10" i="19"/>
  <c r="AB9" i="19"/>
  <c r="BF9" i="19" s="1"/>
  <c r="AA9" i="19"/>
  <c r="Z9" i="19"/>
  <c r="B9" i="19"/>
  <c r="AB8" i="19"/>
  <c r="BG8" i="19" s="1"/>
  <c r="AA8" i="19"/>
  <c r="Z8" i="19"/>
  <c r="B8" i="19"/>
  <c r="AB7" i="19"/>
  <c r="AA7" i="19"/>
  <c r="Z7" i="19"/>
  <c r="B7" i="19"/>
  <c r="AB6" i="19"/>
  <c r="BF6" i="19" s="1"/>
  <c r="AA6" i="19"/>
  <c r="Z6" i="19"/>
  <c r="B6" i="19"/>
  <c r="AB5" i="19"/>
  <c r="BT5" i="19" s="1"/>
  <c r="AA5" i="19"/>
  <c r="Z5" i="19"/>
  <c r="B5" i="19"/>
  <c r="AB4" i="19"/>
  <c r="AA4" i="19"/>
  <c r="Z4" i="19"/>
  <c r="B4" i="19"/>
  <c r="AI3" i="19"/>
  <c r="AH3" i="19"/>
  <c r="AG3" i="19"/>
  <c r="AF3" i="19"/>
  <c r="AE3" i="19"/>
  <c r="AC3" i="19"/>
  <c r="AB3" i="19"/>
  <c r="AD3" i="19" s="1"/>
  <c r="AA3" i="19"/>
  <c r="Z3" i="19"/>
  <c r="B3" i="19"/>
  <c r="Z30" i="17"/>
  <c r="AA30" i="17"/>
  <c r="AC30" i="17"/>
  <c r="AD30" i="17"/>
  <c r="AE30" i="17"/>
  <c r="AF30" i="17"/>
  <c r="X30" i="17"/>
  <c r="Y30" i="17"/>
  <c r="AZ30" i="17" s="1"/>
  <c r="W30" i="17"/>
  <c r="B30" i="17"/>
  <c r="Y72" i="17"/>
  <c r="AA72" i="17" s="1"/>
  <c r="AF72" i="17"/>
  <c r="AR31" i="17"/>
  <c r="AS31" i="17"/>
  <c r="AT31" i="17"/>
  <c r="AU31" i="17"/>
  <c r="AV31" i="17"/>
  <c r="AW31" i="17"/>
  <c r="AX31" i="17"/>
  <c r="AY31" i="17"/>
  <c r="AS32" i="17"/>
  <c r="AV32" i="17"/>
  <c r="AX32" i="17"/>
  <c r="AR33" i="17"/>
  <c r="AS33" i="17"/>
  <c r="AT33" i="17"/>
  <c r="AU33" i="17"/>
  <c r="AV33" i="17"/>
  <c r="AW33" i="17"/>
  <c r="AX33" i="17"/>
  <c r="AY33" i="17"/>
  <c r="AR34" i="17"/>
  <c r="AS34" i="17"/>
  <c r="AT34" i="17"/>
  <c r="AU34" i="17"/>
  <c r="AV34" i="17"/>
  <c r="AW34" i="17"/>
  <c r="AX34" i="17"/>
  <c r="AY34" i="17"/>
  <c r="AR35" i="17"/>
  <c r="AS35" i="17"/>
  <c r="AT35" i="17"/>
  <c r="AU35" i="17"/>
  <c r="AV35" i="17"/>
  <c r="AW35" i="17"/>
  <c r="AX35" i="17"/>
  <c r="AY35" i="17"/>
  <c r="AR36" i="17"/>
  <c r="AS36" i="17"/>
  <c r="AT36" i="17"/>
  <c r="AU36" i="17"/>
  <c r="AV36" i="17"/>
  <c r="AW36" i="17"/>
  <c r="AX36" i="17"/>
  <c r="AY36" i="17"/>
  <c r="AR37" i="17"/>
  <c r="AS37" i="17"/>
  <c r="AT37" i="17"/>
  <c r="AU37" i="17"/>
  <c r="AV37" i="17"/>
  <c r="AW37" i="17"/>
  <c r="AX37" i="17"/>
  <c r="AY37" i="17"/>
  <c r="AR38" i="17"/>
  <c r="AS38" i="17"/>
  <c r="AT38" i="17"/>
  <c r="AU38" i="17"/>
  <c r="AV38" i="17"/>
  <c r="AW38" i="17"/>
  <c r="AX38" i="17"/>
  <c r="AY38" i="17"/>
  <c r="AR39" i="17"/>
  <c r="AS39" i="17"/>
  <c r="AT39" i="17"/>
  <c r="AU39" i="17"/>
  <c r="AV39" i="17"/>
  <c r="AW39" i="17"/>
  <c r="AX39" i="17"/>
  <c r="AY39" i="17"/>
  <c r="AR40" i="17"/>
  <c r="AS40" i="17"/>
  <c r="AT40" i="17"/>
  <c r="AU40" i="17"/>
  <c r="AV40" i="17"/>
  <c r="AW40" i="17"/>
  <c r="AX40" i="17"/>
  <c r="AY40" i="17"/>
  <c r="AR41" i="17"/>
  <c r="AS41" i="17"/>
  <c r="AT41" i="17"/>
  <c r="AU41" i="17"/>
  <c r="AV41" i="17"/>
  <c r="AW41" i="17"/>
  <c r="AX41" i="17"/>
  <c r="AY41" i="17"/>
  <c r="AR42" i="17"/>
  <c r="AS42" i="17"/>
  <c r="AT42" i="17"/>
  <c r="AU42" i="17"/>
  <c r="AV42" i="17"/>
  <c r="AW42" i="17"/>
  <c r="AX42" i="17"/>
  <c r="AY42" i="17"/>
  <c r="AR43" i="17"/>
  <c r="AS43" i="17"/>
  <c r="AT43" i="17"/>
  <c r="AU43" i="17"/>
  <c r="AV43" i="17"/>
  <c r="AW43" i="17"/>
  <c r="AX43" i="17"/>
  <c r="AY43" i="17"/>
  <c r="AR44" i="17"/>
  <c r="AS44" i="17"/>
  <c r="AT44" i="17"/>
  <c r="AU44" i="17"/>
  <c r="AV44" i="17"/>
  <c r="AW44" i="17"/>
  <c r="AX44" i="17"/>
  <c r="AY44" i="17"/>
  <c r="AZ44" i="17"/>
  <c r="AR45" i="17"/>
  <c r="AS45" i="17"/>
  <c r="AT45" i="17"/>
  <c r="AU45" i="17"/>
  <c r="AV45" i="17"/>
  <c r="AW45" i="17"/>
  <c r="AX45" i="17"/>
  <c r="AY45" i="17"/>
  <c r="AR46" i="17"/>
  <c r="AS46" i="17"/>
  <c r="AT46" i="17"/>
  <c r="AU46" i="17"/>
  <c r="AV46" i="17"/>
  <c r="AW46" i="17"/>
  <c r="AX46" i="17"/>
  <c r="AY46" i="17"/>
  <c r="AR47" i="17"/>
  <c r="AS47" i="17"/>
  <c r="AT47" i="17"/>
  <c r="AU47" i="17"/>
  <c r="AV47" i="17"/>
  <c r="AW47" i="17"/>
  <c r="AX47" i="17"/>
  <c r="AY47" i="17"/>
  <c r="AR48" i="17"/>
  <c r="AS48" i="17"/>
  <c r="AT48" i="17"/>
  <c r="AU48" i="17"/>
  <c r="AV48" i="17"/>
  <c r="AW48" i="17"/>
  <c r="AX48" i="17"/>
  <c r="AY48" i="17"/>
  <c r="AR49" i="17"/>
  <c r="AS49" i="17"/>
  <c r="AT49" i="17"/>
  <c r="AU49" i="17"/>
  <c r="AV49" i="17"/>
  <c r="AW49" i="17"/>
  <c r="AX49" i="17"/>
  <c r="AY49" i="17"/>
  <c r="AR50" i="17"/>
  <c r="AS50" i="17"/>
  <c r="AT50" i="17"/>
  <c r="AU50" i="17"/>
  <c r="AV50" i="17"/>
  <c r="AW50" i="17"/>
  <c r="AX50" i="17"/>
  <c r="AY50" i="17"/>
  <c r="AR51" i="17"/>
  <c r="AS51" i="17"/>
  <c r="AT51" i="17"/>
  <c r="AU51" i="17"/>
  <c r="AV51" i="17"/>
  <c r="AW51" i="17"/>
  <c r="AX51" i="17"/>
  <c r="AY51" i="17"/>
  <c r="AR52" i="17"/>
  <c r="AS52" i="17"/>
  <c r="AT52" i="17"/>
  <c r="AU52" i="17"/>
  <c r="AV52" i="17"/>
  <c r="AW52" i="17"/>
  <c r="AX52" i="17"/>
  <c r="AY52" i="17"/>
  <c r="AR53" i="17"/>
  <c r="AS53" i="17"/>
  <c r="AT53" i="17"/>
  <c r="AU53" i="17"/>
  <c r="AV53" i="17"/>
  <c r="AW53" i="17"/>
  <c r="AX53" i="17"/>
  <c r="AY53" i="17"/>
  <c r="AR54" i="17"/>
  <c r="AS54" i="17"/>
  <c r="AT54" i="17"/>
  <c r="AU54" i="17"/>
  <c r="AV54" i="17"/>
  <c r="AW54" i="17"/>
  <c r="AX54" i="17"/>
  <c r="AY54" i="17"/>
  <c r="AZ54" i="17"/>
  <c r="AR55" i="17"/>
  <c r="AS55" i="17"/>
  <c r="AT55" i="17"/>
  <c r="AU55" i="17"/>
  <c r="AV55" i="17"/>
  <c r="AW55" i="17"/>
  <c r="AX55" i="17"/>
  <c r="AY55" i="17"/>
  <c r="AR56" i="17"/>
  <c r="AS56" i="17"/>
  <c r="AT56" i="17"/>
  <c r="AU56" i="17"/>
  <c r="AV56" i="17"/>
  <c r="AW56" i="17"/>
  <c r="AX56" i="17"/>
  <c r="AY56" i="17"/>
  <c r="AR57" i="17"/>
  <c r="AS57" i="17"/>
  <c r="AT57" i="17"/>
  <c r="AU57" i="17"/>
  <c r="AV57" i="17"/>
  <c r="AW57" i="17"/>
  <c r="AX57" i="17"/>
  <c r="AY57" i="17"/>
  <c r="AR58" i="17"/>
  <c r="AS58" i="17"/>
  <c r="AT58" i="17"/>
  <c r="AU58" i="17"/>
  <c r="AV58" i="17"/>
  <c r="AW58" i="17"/>
  <c r="AX58" i="17"/>
  <c r="AY58" i="17"/>
  <c r="AR59" i="17"/>
  <c r="AS59" i="17"/>
  <c r="AT59" i="17"/>
  <c r="AU59" i="17"/>
  <c r="AV59" i="17"/>
  <c r="AW59" i="17"/>
  <c r="AX59" i="17"/>
  <c r="AY59" i="17"/>
  <c r="AZ59" i="17"/>
  <c r="AR60" i="17"/>
  <c r="AS60" i="17"/>
  <c r="AT60" i="17"/>
  <c r="AU60" i="17"/>
  <c r="AV60" i="17"/>
  <c r="AW60" i="17"/>
  <c r="AX60" i="17"/>
  <c r="AY60" i="17"/>
  <c r="AR61" i="17"/>
  <c r="AS61" i="17"/>
  <c r="AT61" i="17"/>
  <c r="AU61" i="17"/>
  <c r="AV61" i="17"/>
  <c r="AW61" i="17"/>
  <c r="AX61" i="17"/>
  <c r="AY61" i="17"/>
  <c r="AR62" i="17"/>
  <c r="AS62" i="17"/>
  <c r="AT62" i="17"/>
  <c r="AU62" i="17"/>
  <c r="AV62" i="17"/>
  <c r="AW62" i="17"/>
  <c r="AX62" i="17"/>
  <c r="AY62" i="17"/>
  <c r="AZ62" i="17"/>
  <c r="AR63" i="17"/>
  <c r="AS63" i="17"/>
  <c r="AT63" i="17"/>
  <c r="AU63" i="17"/>
  <c r="AV63" i="17"/>
  <c r="AW63" i="17"/>
  <c r="AX63" i="17"/>
  <c r="AY63" i="17"/>
  <c r="AZ63" i="17"/>
  <c r="AR64" i="17"/>
  <c r="AS64" i="17"/>
  <c r="AT64" i="17"/>
  <c r="AU64" i="17"/>
  <c r="AV64" i="17"/>
  <c r="AW64" i="17"/>
  <c r="AX64" i="17"/>
  <c r="AY64" i="17"/>
  <c r="AR65" i="17"/>
  <c r="AS65" i="17"/>
  <c r="AT65" i="17"/>
  <c r="AU65" i="17"/>
  <c r="AV65" i="17"/>
  <c r="AW65" i="17"/>
  <c r="AX65" i="17"/>
  <c r="AY65" i="17"/>
  <c r="AR66" i="17"/>
  <c r="AS66" i="17"/>
  <c r="AT66" i="17"/>
  <c r="AU66" i="17"/>
  <c r="AV66" i="17"/>
  <c r="AW66" i="17"/>
  <c r="AX66" i="17"/>
  <c r="AY66" i="17"/>
  <c r="AR67" i="17"/>
  <c r="AS67" i="17"/>
  <c r="AT67" i="17"/>
  <c r="AU67" i="17"/>
  <c r="AV67" i="17"/>
  <c r="AW67" i="17"/>
  <c r="AX67" i="17"/>
  <c r="AY67" i="17"/>
  <c r="AZ67" i="17"/>
  <c r="AR68" i="17"/>
  <c r="AS68" i="17"/>
  <c r="AT68" i="17"/>
  <c r="AU68" i="17"/>
  <c r="AV68" i="17"/>
  <c r="AW68" i="17"/>
  <c r="AX68" i="17"/>
  <c r="AY68" i="17"/>
  <c r="AZ68" i="17"/>
  <c r="AR69" i="17"/>
  <c r="AS69" i="17"/>
  <c r="AT69" i="17"/>
  <c r="AU69" i="17"/>
  <c r="AV69" i="17"/>
  <c r="AW69" i="17"/>
  <c r="AX69" i="17"/>
  <c r="AY69" i="17"/>
  <c r="AR70" i="17"/>
  <c r="AS70" i="17"/>
  <c r="AT70" i="17"/>
  <c r="AU70" i="17"/>
  <c r="AV70" i="17"/>
  <c r="AW70" i="17"/>
  <c r="AX70" i="17"/>
  <c r="AY70" i="17"/>
  <c r="AR71" i="17"/>
  <c r="AS71" i="17"/>
  <c r="AT71" i="17"/>
  <c r="AU71" i="17"/>
  <c r="AV71" i="17"/>
  <c r="AW71" i="17"/>
  <c r="AX71" i="17"/>
  <c r="AY71" i="17"/>
  <c r="AR72" i="17"/>
  <c r="AS72" i="17"/>
  <c r="AT72" i="17"/>
  <c r="AU72" i="17"/>
  <c r="AV72" i="17"/>
  <c r="AW72" i="17"/>
  <c r="AX72" i="17"/>
  <c r="AY72" i="17"/>
  <c r="AZ72" i="17"/>
  <c r="AR73" i="17"/>
  <c r="AS73" i="17"/>
  <c r="AT73" i="17"/>
  <c r="AU73" i="17"/>
  <c r="AV73" i="17"/>
  <c r="AW73" i="17"/>
  <c r="AX73" i="17"/>
  <c r="AY73" i="17"/>
  <c r="AZ73" i="17"/>
  <c r="AY29" i="17"/>
  <c r="AX29" i="17"/>
  <c r="AW29" i="17"/>
  <c r="AV29" i="17"/>
  <c r="AU29" i="17"/>
  <c r="AT29" i="17"/>
  <c r="AS29" i="17"/>
  <c r="AR29" i="17"/>
  <c r="W72" i="17"/>
  <c r="X72" i="17"/>
  <c r="B72" i="17"/>
  <c r="AF71" i="17"/>
  <c r="Y71" i="17"/>
  <c r="AE71" i="17" s="1"/>
  <c r="AA71" i="17"/>
  <c r="Y65" i="17"/>
  <c r="AE65" i="17" s="1"/>
  <c r="Y59" i="17"/>
  <c r="Y70" i="17"/>
  <c r="AE70" i="17" s="1"/>
  <c r="AF70" i="17"/>
  <c r="AD70" i="17"/>
  <c r="AC70" i="17"/>
  <c r="AB70" i="17"/>
  <c r="AA70" i="17"/>
  <c r="AF69" i="17"/>
  <c r="Y69" i="17"/>
  <c r="AE69" i="17" s="1"/>
  <c r="AD69" i="17"/>
  <c r="AC69" i="17"/>
  <c r="AB69" i="17"/>
  <c r="AA69" i="17"/>
  <c r="AF68" i="17"/>
  <c r="Y68" i="17"/>
  <c r="AE68" i="17"/>
  <c r="AD68" i="17"/>
  <c r="AC68" i="17"/>
  <c r="AB68" i="17"/>
  <c r="AA68" i="17"/>
  <c r="AF67" i="17"/>
  <c r="Y67" i="17"/>
  <c r="AE67" i="17" s="1"/>
  <c r="AD67" i="17"/>
  <c r="AC67" i="17"/>
  <c r="AB67" i="17"/>
  <c r="AA67" i="17"/>
  <c r="AF66" i="17"/>
  <c r="Y66" i="17"/>
  <c r="AE66" i="17" s="1"/>
  <c r="AD66" i="17"/>
  <c r="AC66" i="17"/>
  <c r="AB66" i="17"/>
  <c r="AA66" i="17"/>
  <c r="AF65" i="17"/>
  <c r="AD65" i="17"/>
  <c r="AC65" i="17"/>
  <c r="AB65" i="17"/>
  <c r="AA65" i="17"/>
  <c r="AF64" i="17"/>
  <c r="AE64" i="17"/>
  <c r="Y64" i="17"/>
  <c r="AZ64" i="17" s="1"/>
  <c r="AD64" i="17"/>
  <c r="AC64" i="17"/>
  <c r="AB64" i="17"/>
  <c r="AA64" i="17"/>
  <c r="AF63" i="17"/>
  <c r="AE63" i="17"/>
  <c r="Y63" i="17"/>
  <c r="AD63" i="17" s="1"/>
  <c r="AC63" i="17"/>
  <c r="AB63" i="17"/>
  <c r="AA63" i="17"/>
  <c r="AF62" i="17"/>
  <c r="AE62" i="17"/>
  <c r="Y62" i="17"/>
  <c r="AD62" i="17" s="1"/>
  <c r="AC62" i="17"/>
  <c r="AB62" i="17"/>
  <c r="AA62" i="17"/>
  <c r="AF61" i="17"/>
  <c r="AE61" i="17"/>
  <c r="Y61" i="17"/>
  <c r="AZ61" i="17" s="1"/>
  <c r="AD61" i="17"/>
  <c r="AC61" i="17"/>
  <c r="AB61" i="17"/>
  <c r="AA61" i="17"/>
  <c r="AF60" i="17"/>
  <c r="AE60" i="17"/>
  <c r="Y60" i="17"/>
  <c r="AZ60" i="17" s="1"/>
  <c r="AC60" i="17"/>
  <c r="AB60" i="17"/>
  <c r="AA60" i="17"/>
  <c r="AF59" i="17"/>
  <c r="AE59" i="17"/>
  <c r="AD59" i="17"/>
  <c r="AC59" i="17"/>
  <c r="AB59" i="17"/>
  <c r="AA59" i="17"/>
  <c r="AF58" i="17"/>
  <c r="AE58" i="17"/>
  <c r="AD58" i="17"/>
  <c r="Y58" i="17"/>
  <c r="AZ58" i="17" s="1"/>
  <c r="AC58" i="17"/>
  <c r="AB58" i="17"/>
  <c r="AA58" i="17"/>
  <c r="AF57" i="17"/>
  <c r="AE57" i="17"/>
  <c r="AD57" i="17"/>
  <c r="Y57" i="17"/>
  <c r="AC57" i="17" s="1"/>
  <c r="AB57" i="17"/>
  <c r="AA57" i="17"/>
  <c r="AF56" i="17"/>
  <c r="AE56" i="17"/>
  <c r="AD56" i="17"/>
  <c r="Y56" i="17"/>
  <c r="AZ56" i="17" s="1"/>
  <c r="AC56" i="17"/>
  <c r="AB56" i="17"/>
  <c r="AA56" i="17"/>
  <c r="AF55" i="17"/>
  <c r="AE55" i="17"/>
  <c r="AD55" i="17"/>
  <c r="Y55" i="17"/>
  <c r="AZ55" i="17" s="1"/>
  <c r="AB55" i="17"/>
  <c r="AA55" i="17"/>
  <c r="AF54" i="17"/>
  <c r="AE54" i="17"/>
  <c r="AD54" i="17"/>
  <c r="Y54" i="17"/>
  <c r="AB54" i="17"/>
  <c r="AA54" i="17"/>
  <c r="AF53" i="17"/>
  <c r="AE53" i="17"/>
  <c r="AD53" i="17"/>
  <c r="Y53" i="17"/>
  <c r="AZ53" i="17" s="1"/>
  <c r="AC53" i="17"/>
  <c r="AB53" i="17"/>
  <c r="AA53" i="17"/>
  <c r="AF52" i="17"/>
  <c r="AE52" i="17"/>
  <c r="AD52" i="17"/>
  <c r="AC52" i="17"/>
  <c r="AB52" i="17"/>
  <c r="Y52" i="17"/>
  <c r="AA52" i="17" s="1"/>
  <c r="W70" i="17"/>
  <c r="W65" i="17"/>
  <c r="W59" i="17"/>
  <c r="X70" i="17"/>
  <c r="X65" i="17"/>
  <c r="X59" i="17"/>
  <c r="B70" i="17"/>
  <c r="B52" i="17"/>
  <c r="B53" i="17"/>
  <c r="B54" i="17"/>
  <c r="B55" i="17"/>
  <c r="B56" i="17"/>
  <c r="B57" i="17"/>
  <c r="B58" i="17"/>
  <c r="B59" i="17"/>
  <c r="B60" i="17"/>
  <c r="B61" i="17"/>
  <c r="B62" i="17"/>
  <c r="B63" i="17"/>
  <c r="B64" i="17"/>
  <c r="B65" i="17"/>
  <c r="B66" i="17"/>
  <c r="B67" i="17"/>
  <c r="B68" i="17"/>
  <c r="B69" i="17"/>
  <c r="B71" i="17"/>
  <c r="W47" i="17"/>
  <c r="X47" i="17"/>
  <c r="Y47" i="17"/>
  <c r="AA47" i="17" s="1"/>
  <c r="W48" i="17"/>
  <c r="X48" i="17"/>
  <c r="Y48" i="17"/>
  <c r="AC48" i="17" s="1"/>
  <c r="W49" i="17"/>
  <c r="X49" i="17"/>
  <c r="Y49" i="17"/>
  <c r="AE49" i="17" s="1"/>
  <c r="W50" i="17"/>
  <c r="X50" i="17"/>
  <c r="Y50" i="17"/>
  <c r="AE50" i="17" s="1"/>
  <c r="W51" i="17"/>
  <c r="X51" i="17"/>
  <c r="Y51" i="17"/>
  <c r="AE51" i="17" s="1"/>
  <c r="W52" i="17"/>
  <c r="X52" i="17"/>
  <c r="W53" i="17"/>
  <c r="X53" i="17"/>
  <c r="W54" i="17"/>
  <c r="X54" i="17"/>
  <c r="W55" i="17"/>
  <c r="X55" i="17"/>
  <c r="W56" i="17"/>
  <c r="X56" i="17"/>
  <c r="W57" i="17"/>
  <c r="X57" i="17"/>
  <c r="W58" i="17"/>
  <c r="X58" i="17"/>
  <c r="W60" i="17"/>
  <c r="X60" i="17"/>
  <c r="W61" i="17"/>
  <c r="X61" i="17"/>
  <c r="W62" i="17"/>
  <c r="X62" i="17"/>
  <c r="W63" i="17"/>
  <c r="X63" i="17"/>
  <c r="W64" i="17"/>
  <c r="X64" i="17"/>
  <c r="W66" i="17"/>
  <c r="X66" i="17"/>
  <c r="W67" i="17"/>
  <c r="X67" i="17"/>
  <c r="W68" i="17"/>
  <c r="X68" i="17"/>
  <c r="W69" i="17"/>
  <c r="X69" i="17"/>
  <c r="W71" i="17"/>
  <c r="X71" i="17"/>
  <c r="AF51" i="17"/>
  <c r="AD51" i="17"/>
  <c r="AC51" i="17"/>
  <c r="AF50" i="17"/>
  <c r="AD50" i="17"/>
  <c r="AC50" i="17"/>
  <c r="AB50" i="17"/>
  <c r="AA50" i="17"/>
  <c r="AF49" i="17"/>
  <c r="AD49" i="17"/>
  <c r="AC49" i="17"/>
  <c r="AB49" i="17"/>
  <c r="AA49" i="17"/>
  <c r="AF48" i="17"/>
  <c r="AE48" i="17"/>
  <c r="AD48" i="17"/>
  <c r="AB48" i="17"/>
  <c r="AA48" i="17"/>
  <c r="AF47" i="17"/>
  <c r="AE47" i="17"/>
  <c r="AD47" i="17"/>
  <c r="AC47" i="17"/>
  <c r="AB47" i="17"/>
  <c r="B47" i="17"/>
  <c r="B48" i="17"/>
  <c r="B49" i="17"/>
  <c r="B50" i="17"/>
  <c r="B51" i="17"/>
  <c r="Y46" i="17"/>
  <c r="AF46" i="17" s="1"/>
  <c r="AE46" i="17"/>
  <c r="AD46" i="17"/>
  <c r="Z46" i="17"/>
  <c r="Y45" i="17"/>
  <c r="AF45" i="17" s="1"/>
  <c r="Y44" i="17"/>
  <c r="AF44" i="17"/>
  <c r="Y43" i="17"/>
  <c r="AZ43" i="17" s="1"/>
  <c r="Y42" i="17"/>
  <c r="AF42" i="17" s="1"/>
  <c r="AF41" i="17"/>
  <c r="AF40" i="17"/>
  <c r="AF39" i="17"/>
  <c r="AE45" i="17"/>
  <c r="AD45" i="17"/>
  <c r="AC45" i="17"/>
  <c r="AB45" i="17"/>
  <c r="AA45" i="17"/>
  <c r="Z45" i="17"/>
  <c r="AE44" i="17"/>
  <c r="AD44" i="17"/>
  <c r="AC44" i="17"/>
  <c r="AB44" i="17"/>
  <c r="AA44" i="17"/>
  <c r="Z44" i="17"/>
  <c r="AE43" i="17"/>
  <c r="AD43" i="17"/>
  <c r="AC43" i="17"/>
  <c r="AB43" i="17"/>
  <c r="AA43" i="17"/>
  <c r="Z43" i="17"/>
  <c r="AE42" i="17"/>
  <c r="AD42" i="17"/>
  <c r="AC42" i="17"/>
  <c r="AB42" i="17"/>
  <c r="AA42" i="17"/>
  <c r="Z42" i="17"/>
  <c r="Y41" i="17"/>
  <c r="AZ41" i="17" s="1"/>
  <c r="AD41" i="17"/>
  <c r="AC41" i="17"/>
  <c r="AB41" i="17"/>
  <c r="AA41" i="17"/>
  <c r="Z41" i="17"/>
  <c r="AE40" i="17"/>
  <c r="Y40" i="17"/>
  <c r="AC40" i="17" s="1"/>
  <c r="AB40" i="17"/>
  <c r="AA40" i="17"/>
  <c r="Z40" i="17"/>
  <c r="AE39" i="17"/>
  <c r="AD39" i="17"/>
  <c r="AC39" i="17"/>
  <c r="Y39" i="17"/>
  <c r="AB39" i="17" s="1"/>
  <c r="Z39" i="17"/>
  <c r="W38" i="17"/>
  <c r="W39" i="17"/>
  <c r="W40" i="17"/>
  <c r="W41" i="17"/>
  <c r="W42" i="17"/>
  <c r="W43" i="17"/>
  <c r="W44" i="17"/>
  <c r="W45" i="17"/>
  <c r="W46" i="17"/>
  <c r="W73" i="17"/>
  <c r="Y38" i="17"/>
  <c r="AC38" i="17" s="1"/>
  <c r="Y73" i="17"/>
  <c r="X46" i="17"/>
  <c r="X45" i="17"/>
  <c r="X44" i="17"/>
  <c r="X43" i="17"/>
  <c r="X42" i="17"/>
  <c r="X41" i="17"/>
  <c r="X40" i="17"/>
  <c r="X39" i="17"/>
  <c r="B39" i="17"/>
  <c r="B40" i="17"/>
  <c r="B41" i="17"/>
  <c r="B42" i="17"/>
  <c r="B43" i="17"/>
  <c r="B44" i="17"/>
  <c r="B45" i="17"/>
  <c r="B46" i="17"/>
  <c r="W31" i="17"/>
  <c r="W32" i="17"/>
  <c r="W33" i="17"/>
  <c r="W34" i="17"/>
  <c r="W35" i="17"/>
  <c r="W36" i="17"/>
  <c r="W37" i="17"/>
  <c r="B37" i="17"/>
  <c r="Y35" i="17"/>
  <c r="AZ35" i="17" s="1"/>
  <c r="Y33" i="17"/>
  <c r="AA33" i="17" s="1"/>
  <c r="Y34" i="17"/>
  <c r="AB34" i="17" s="1"/>
  <c r="Y36" i="17"/>
  <c r="AZ36" i="17" s="1"/>
  <c r="Y37" i="17"/>
  <c r="AZ37" i="17" s="1"/>
  <c r="AE37" i="17"/>
  <c r="Z38" i="17"/>
  <c r="X38" i="17"/>
  <c r="X37" i="17"/>
  <c r="X36" i="17"/>
  <c r="X35" i="17"/>
  <c r="X34" i="17"/>
  <c r="X33" i="17"/>
  <c r="B38" i="17"/>
  <c r="B34" i="17"/>
  <c r="B35" i="17"/>
  <c r="B36" i="17"/>
  <c r="B33" i="17"/>
  <c r="AG85" i="12"/>
  <c r="AF85" i="12"/>
  <c r="AD85" i="12"/>
  <c r="AC85" i="12"/>
  <c r="AB85" i="12"/>
  <c r="AA85" i="12"/>
  <c r="AG84" i="12"/>
  <c r="AF84" i="12"/>
  <c r="AE84" i="12"/>
  <c r="AD84" i="12"/>
  <c r="AC84" i="12"/>
  <c r="AB84" i="12"/>
  <c r="AG83" i="12"/>
  <c r="AD83" i="12"/>
  <c r="AC83" i="12"/>
  <c r="AB83" i="12"/>
  <c r="AA83" i="12"/>
  <c r="AG82" i="12"/>
  <c r="AF82" i="12"/>
  <c r="AE82" i="12"/>
  <c r="AC82" i="12"/>
  <c r="AB82" i="12"/>
  <c r="AA82" i="12"/>
  <c r="AG81" i="12"/>
  <c r="AF81" i="12"/>
  <c r="AE81" i="12"/>
  <c r="AC81" i="12"/>
  <c r="AB81" i="12"/>
  <c r="AA81" i="12"/>
  <c r="AG80" i="12"/>
  <c r="AF80" i="12"/>
  <c r="AE80" i="12"/>
  <c r="AC80" i="12"/>
  <c r="AB80" i="12"/>
  <c r="AA80" i="12"/>
  <c r="AG79" i="12"/>
  <c r="AF79" i="12"/>
  <c r="AE79" i="12"/>
  <c r="AC79" i="12"/>
  <c r="AB79" i="12"/>
  <c r="AA79" i="12"/>
  <c r="AG78" i="12"/>
  <c r="AF78" i="12"/>
  <c r="AD78" i="12"/>
  <c r="AC78" i="12"/>
  <c r="AB78" i="12"/>
  <c r="AA78" i="12"/>
  <c r="AG77" i="12"/>
  <c r="AF77" i="12"/>
  <c r="AB77" i="12"/>
  <c r="AA77" i="12"/>
  <c r="AG76" i="12"/>
  <c r="AF76" i="12"/>
  <c r="AE76" i="12"/>
  <c r="AC76" i="12"/>
  <c r="AB76" i="12"/>
  <c r="AA76" i="12"/>
  <c r="AG75" i="12"/>
  <c r="AF75" i="12"/>
  <c r="AD75" i="12"/>
  <c r="AC75" i="12"/>
  <c r="AB75" i="12"/>
  <c r="AA75" i="12"/>
  <c r="AG74" i="12"/>
  <c r="AF74" i="12"/>
  <c r="AD74" i="12"/>
  <c r="AC74" i="12"/>
  <c r="AB74" i="12"/>
  <c r="AA74" i="12"/>
  <c r="AG73" i="12"/>
  <c r="AE73" i="12"/>
  <c r="AD73" i="12"/>
  <c r="AC73" i="12"/>
  <c r="AB73" i="12"/>
  <c r="AA73" i="12"/>
  <c r="AG72" i="12"/>
  <c r="AE72" i="12"/>
  <c r="AD72" i="12"/>
  <c r="AC72" i="12"/>
  <c r="AB72" i="12"/>
  <c r="AA72" i="12"/>
  <c r="AG71" i="12"/>
  <c r="AF71" i="12"/>
  <c r="AE71" i="12"/>
  <c r="AD71" i="12"/>
  <c r="AC71" i="12"/>
  <c r="AB71" i="12"/>
  <c r="AF70" i="12"/>
  <c r="AE70" i="12"/>
  <c r="AD70" i="12"/>
  <c r="AC70" i="12"/>
  <c r="AB70" i="12"/>
  <c r="AA70" i="12"/>
  <c r="AF69" i="12"/>
  <c r="AE69" i="12"/>
  <c r="AD69" i="12"/>
  <c r="AC69" i="12"/>
  <c r="AB69" i="12"/>
  <c r="AA69" i="12"/>
  <c r="AF68" i="12"/>
  <c r="AE68" i="12"/>
  <c r="AD68" i="12"/>
  <c r="AC68" i="12"/>
  <c r="AB68" i="12"/>
  <c r="AA68" i="12"/>
  <c r="AF67" i="12"/>
  <c r="AE67" i="12"/>
  <c r="AD67" i="12"/>
  <c r="AC67" i="12"/>
  <c r="AB67" i="12"/>
  <c r="AA67" i="12"/>
  <c r="AG66" i="12"/>
  <c r="AE66" i="12"/>
  <c r="AD66" i="12"/>
  <c r="AC66" i="12"/>
  <c r="AB66" i="12"/>
  <c r="AA66" i="12"/>
  <c r="AG65" i="12"/>
  <c r="AD65" i="12"/>
  <c r="AC65" i="12"/>
  <c r="AB65" i="12"/>
  <c r="AA65" i="12"/>
  <c r="AG64" i="12"/>
  <c r="AD64" i="12"/>
  <c r="AC64" i="12"/>
  <c r="AB64" i="12"/>
  <c r="AA64" i="12"/>
  <c r="AG63" i="12"/>
  <c r="AE63" i="12"/>
  <c r="AD63" i="12"/>
  <c r="AC63" i="12"/>
  <c r="AB63" i="12"/>
  <c r="AA63" i="12"/>
  <c r="AG62" i="12"/>
  <c r="AF62" i="12"/>
  <c r="AE62" i="12"/>
  <c r="AD62" i="12"/>
  <c r="AB62" i="12"/>
  <c r="AA62" i="12"/>
  <c r="AG61" i="12"/>
  <c r="AF61" i="12"/>
  <c r="AE61" i="12"/>
  <c r="AD61" i="12"/>
  <c r="AB61" i="12"/>
  <c r="AA61" i="12"/>
  <c r="AG60" i="12"/>
  <c r="AF60" i="12"/>
  <c r="AE60" i="12"/>
  <c r="AD60" i="12"/>
  <c r="AB60" i="12"/>
  <c r="AA60" i="12"/>
  <c r="AG59" i="12"/>
  <c r="AF59" i="12"/>
  <c r="AE59" i="12"/>
  <c r="AD59" i="12"/>
  <c r="AC59" i="12"/>
  <c r="AA59" i="12"/>
  <c r="AF55" i="12"/>
  <c r="AE55" i="12"/>
  <c r="AD55" i="12"/>
  <c r="AC55" i="12"/>
  <c r="AB55" i="12"/>
  <c r="AA55" i="12"/>
  <c r="AF54" i="12"/>
  <c r="AE54" i="12"/>
  <c r="AD54" i="12"/>
  <c r="AC54" i="12"/>
  <c r="AB54" i="12"/>
  <c r="AA54" i="12"/>
  <c r="AF53" i="12"/>
  <c r="AE53" i="12"/>
  <c r="AD53" i="12"/>
  <c r="AC53" i="12"/>
  <c r="AB53" i="12"/>
  <c r="AA53" i="12"/>
  <c r="AF52" i="12"/>
  <c r="AE52" i="12"/>
  <c r="AD52" i="12"/>
  <c r="AC52" i="12"/>
  <c r="AB52" i="12"/>
  <c r="AA52" i="12"/>
  <c r="AG50" i="12"/>
  <c r="AE50" i="12"/>
  <c r="AD50" i="12"/>
  <c r="AC50" i="12"/>
  <c r="AB50" i="12"/>
  <c r="AA50" i="12"/>
  <c r="AG49" i="12"/>
  <c r="AF49" i="12"/>
  <c r="AD49" i="12"/>
  <c r="AC49" i="12"/>
  <c r="AB49" i="12"/>
  <c r="AA49" i="12"/>
  <c r="AG48" i="12"/>
  <c r="AE48" i="12"/>
  <c r="AD48" i="12"/>
  <c r="AC48" i="12"/>
  <c r="AB48" i="12"/>
  <c r="AA48" i="12"/>
  <c r="AG47" i="12"/>
  <c r="AF47" i="12"/>
  <c r="AD47" i="12"/>
  <c r="AC47" i="12"/>
  <c r="AB47" i="12"/>
  <c r="AA47" i="12"/>
  <c r="AE46" i="12"/>
  <c r="AD46" i="12"/>
  <c r="AC46" i="12"/>
  <c r="AB46" i="12"/>
  <c r="AA46" i="12"/>
  <c r="AG45" i="12"/>
  <c r="AF45" i="12"/>
  <c r="AD45" i="12"/>
  <c r="AC45" i="12"/>
  <c r="AB45" i="12"/>
  <c r="AA45" i="12"/>
  <c r="AG44" i="12"/>
  <c r="AE44" i="12"/>
  <c r="AD44" i="12"/>
  <c r="AC44" i="12"/>
  <c r="AB44" i="12"/>
  <c r="AA44" i="12"/>
  <c r="AG43" i="12"/>
  <c r="AF43" i="12"/>
  <c r="AD43" i="12"/>
  <c r="AC43" i="12"/>
  <c r="AB43" i="12"/>
  <c r="AA43" i="12"/>
  <c r="AG42" i="12"/>
  <c r="AE42" i="12"/>
  <c r="AD42" i="12"/>
  <c r="AC42" i="12"/>
  <c r="AB42" i="12"/>
  <c r="AA42" i="12"/>
  <c r="AG41" i="12"/>
  <c r="AF41" i="12"/>
  <c r="AD41" i="12"/>
  <c r="AC41" i="12"/>
  <c r="AB41" i="12"/>
  <c r="AA41" i="12"/>
  <c r="AG40" i="12"/>
  <c r="AF40" i="12"/>
  <c r="AD40" i="12"/>
  <c r="AC40" i="12"/>
  <c r="AB40" i="12"/>
  <c r="AA40" i="12"/>
  <c r="AF39" i="12"/>
  <c r="AE39" i="12"/>
  <c r="AD39" i="12"/>
  <c r="AC39" i="12"/>
  <c r="AB39" i="12"/>
  <c r="AA39" i="12"/>
  <c r="AG38" i="12"/>
  <c r="AE38" i="12"/>
  <c r="AD38" i="12"/>
  <c r="AC38" i="12"/>
  <c r="AB38" i="12"/>
  <c r="AA38" i="12"/>
  <c r="AG37" i="12"/>
  <c r="AF37" i="12"/>
  <c r="AE37" i="12"/>
  <c r="AD37" i="12"/>
  <c r="AB37" i="12"/>
  <c r="AA37" i="12"/>
  <c r="AG36" i="12"/>
  <c r="AF36" i="12"/>
  <c r="AE36" i="12"/>
  <c r="AD36" i="12"/>
  <c r="AB36" i="12"/>
  <c r="AA36" i="12"/>
  <c r="AG35" i="12"/>
  <c r="AE35" i="12"/>
  <c r="AD35" i="12"/>
  <c r="AC35" i="12"/>
  <c r="AB35" i="12"/>
  <c r="AA35" i="12"/>
  <c r="AG30" i="12"/>
  <c r="AF30" i="12"/>
  <c r="AE30" i="12"/>
  <c r="AD30" i="12"/>
  <c r="AC30" i="12"/>
  <c r="AA30" i="12"/>
  <c r="AG29" i="12"/>
  <c r="AF29" i="12"/>
  <c r="AE29" i="12"/>
  <c r="AD29" i="12"/>
  <c r="AC29" i="12"/>
  <c r="AG14" i="12"/>
  <c r="AE14" i="12"/>
  <c r="AD14" i="12"/>
  <c r="AC14" i="12"/>
  <c r="AB14" i="12"/>
  <c r="AA14" i="12"/>
  <c r="AG13" i="12"/>
  <c r="AF13" i="12"/>
  <c r="AE13" i="12"/>
  <c r="AD13" i="12"/>
  <c r="AB13" i="12"/>
  <c r="AA13" i="12"/>
  <c r="AG12" i="12"/>
  <c r="AF12" i="12"/>
  <c r="AE12" i="12"/>
  <c r="AC12" i="12"/>
  <c r="AB12" i="12"/>
  <c r="AA12" i="12"/>
  <c r="AG11" i="12"/>
  <c r="AF11" i="12"/>
  <c r="AD11" i="12"/>
  <c r="AC11" i="12"/>
  <c r="AB11" i="12"/>
  <c r="AA11" i="12"/>
  <c r="AG10" i="12"/>
  <c r="AF10" i="12"/>
  <c r="AE10" i="12"/>
  <c r="AD10" i="12"/>
  <c r="AB10" i="12"/>
  <c r="AA10" i="12"/>
  <c r="AG9" i="12"/>
  <c r="AF9" i="12"/>
  <c r="AE9" i="12"/>
  <c r="AD9" i="12"/>
  <c r="AC9" i="12"/>
  <c r="AB9" i="12"/>
  <c r="AG8" i="12"/>
  <c r="AF8" i="12"/>
  <c r="AE8" i="12"/>
  <c r="AC8" i="12"/>
  <c r="AB8" i="12"/>
  <c r="AA8" i="12"/>
  <c r="AG7" i="12"/>
  <c r="AF7" i="12"/>
  <c r="AE7" i="12"/>
  <c r="AC7" i="12"/>
  <c r="AB7" i="12"/>
  <c r="AA7" i="12"/>
  <c r="AG6" i="12"/>
  <c r="AF6" i="12"/>
  <c r="AD6" i="12"/>
  <c r="AC6" i="12"/>
  <c r="AB6" i="12"/>
  <c r="AA6" i="12"/>
  <c r="AG5" i="12"/>
  <c r="AF5" i="12"/>
  <c r="AD5" i="12"/>
  <c r="AC5" i="12"/>
  <c r="AB5" i="12"/>
  <c r="AA5" i="12"/>
  <c r="AG4" i="12"/>
  <c r="AE4" i="12"/>
  <c r="AD4" i="12"/>
  <c r="AC4" i="12"/>
  <c r="AB4" i="12"/>
  <c r="AA4" i="12"/>
  <c r="AG3" i="12"/>
  <c r="AF3" i="12"/>
  <c r="AE3" i="12"/>
  <c r="AC3" i="12"/>
  <c r="AB3" i="12"/>
  <c r="AA3" i="12"/>
  <c r="CA3" i="12"/>
  <c r="AF75" i="17"/>
  <c r="AE75" i="17"/>
  <c r="AD75" i="17"/>
  <c r="AC75" i="17"/>
  <c r="AB75" i="17"/>
  <c r="AA75" i="17"/>
  <c r="Z75" i="17"/>
  <c r="AF73" i="17"/>
  <c r="AF32" i="17"/>
  <c r="AA32" i="17"/>
  <c r="Z32" i="17"/>
  <c r="AA31" i="17"/>
  <c r="Z31" i="17"/>
  <c r="AF29" i="17"/>
  <c r="AB29" i="17"/>
  <c r="AA29" i="17"/>
  <c r="Z29" i="17"/>
  <c r="AF27" i="17"/>
  <c r="AD27" i="17"/>
  <c r="AC27" i="17"/>
  <c r="AB27" i="17"/>
  <c r="AA27" i="17"/>
  <c r="Z27" i="17"/>
  <c r="AF26" i="17"/>
  <c r="AD26" i="17"/>
  <c r="AC26" i="17"/>
  <c r="AB26" i="17"/>
  <c r="AA26" i="17"/>
  <c r="Z26" i="17"/>
  <c r="AF25" i="17"/>
  <c r="AD25" i="17"/>
  <c r="AC25" i="17"/>
  <c r="AB25" i="17"/>
  <c r="AA25" i="17"/>
  <c r="Z25" i="17"/>
  <c r="AF24" i="17"/>
  <c r="AE24" i="17"/>
  <c r="AC24" i="17"/>
  <c r="AB24" i="17"/>
  <c r="AA24" i="17"/>
  <c r="Z24" i="17"/>
  <c r="AF23" i="17"/>
  <c r="AE23" i="17"/>
  <c r="AC23" i="17"/>
  <c r="AB23" i="17"/>
  <c r="AA23" i="17"/>
  <c r="Z23" i="17"/>
  <c r="AF22" i="17"/>
  <c r="AE22" i="17"/>
  <c r="AD22" i="17"/>
  <c r="AB22" i="17"/>
  <c r="AA22" i="17"/>
  <c r="Z22" i="17"/>
  <c r="AF21" i="17"/>
  <c r="AE21" i="17"/>
  <c r="AD21" i="17"/>
  <c r="AC21" i="17"/>
  <c r="AA21" i="17"/>
  <c r="Z21" i="17"/>
  <c r="AF20" i="17"/>
  <c r="AE20" i="17"/>
  <c r="AC20" i="17"/>
  <c r="AB20" i="17"/>
  <c r="AA20" i="17"/>
  <c r="Z20" i="17"/>
  <c r="AF19" i="17"/>
  <c r="AE19" i="17"/>
  <c r="AD19" i="17"/>
  <c r="AB19" i="17"/>
  <c r="AA19" i="17"/>
  <c r="Z19" i="17"/>
  <c r="AF18" i="17"/>
  <c r="AE18" i="17"/>
  <c r="AD18" i="17"/>
  <c r="AB18" i="17"/>
  <c r="AA18" i="17"/>
  <c r="Z18" i="17"/>
  <c r="AF17" i="17"/>
  <c r="AD17" i="17"/>
  <c r="AC17" i="17"/>
  <c r="AB17" i="17"/>
  <c r="AA17" i="17"/>
  <c r="Z17" i="17"/>
  <c r="AF16" i="17"/>
  <c r="AD16" i="17"/>
  <c r="AC16" i="17"/>
  <c r="AB16" i="17"/>
  <c r="AA16" i="17"/>
  <c r="Z16" i="17"/>
  <c r="AF15" i="17"/>
  <c r="AD15" i="17"/>
  <c r="AC15" i="17"/>
  <c r="AB15" i="17"/>
  <c r="AA15" i="17"/>
  <c r="Z15" i="17"/>
  <c r="AF14" i="17"/>
  <c r="AE14" i="17"/>
  <c r="AC14" i="17"/>
  <c r="AB14" i="17"/>
  <c r="AA14" i="17"/>
  <c r="Z14" i="17"/>
  <c r="AF13" i="17"/>
  <c r="AE13" i="17"/>
  <c r="AC13" i="17"/>
  <c r="AB13" i="17"/>
  <c r="AA13" i="17"/>
  <c r="Z13" i="17"/>
  <c r="AF12" i="17"/>
  <c r="AE12" i="17"/>
  <c r="AC12" i="17"/>
  <c r="AB12" i="17"/>
  <c r="AA12" i="17"/>
  <c r="Z12" i="17"/>
  <c r="AF11" i="17"/>
  <c r="AE11" i="17"/>
  <c r="AD11" i="17"/>
  <c r="AB11" i="17"/>
  <c r="AA11" i="17"/>
  <c r="Z11" i="17"/>
  <c r="AF10" i="17"/>
  <c r="AE10" i="17"/>
  <c r="AD10" i="17"/>
  <c r="AC10" i="17"/>
  <c r="AB10" i="17"/>
  <c r="Z10" i="17"/>
  <c r="AF9" i="17"/>
  <c r="AE9" i="17"/>
  <c r="AC9" i="17"/>
  <c r="AB9" i="17"/>
  <c r="AA9" i="17"/>
  <c r="Z9" i="17"/>
  <c r="AF8" i="17"/>
  <c r="AE8" i="17"/>
  <c r="AD8" i="17"/>
  <c r="AB8" i="17"/>
  <c r="AA8" i="17"/>
  <c r="Z8" i="17"/>
  <c r="AF7" i="17"/>
  <c r="AE7" i="17"/>
  <c r="AD7" i="17"/>
  <c r="AB7" i="17"/>
  <c r="AA7" i="17"/>
  <c r="Z7" i="17"/>
  <c r="AF6" i="17"/>
  <c r="AE6" i="17"/>
  <c r="AD6" i="17"/>
  <c r="AC6" i="17"/>
  <c r="AA6" i="17"/>
  <c r="Z6" i="17"/>
  <c r="AF5" i="17"/>
  <c r="AD5" i="17"/>
  <c r="AC5" i="17"/>
  <c r="AB5" i="17"/>
  <c r="AA5" i="17"/>
  <c r="Z5" i="17"/>
  <c r="AF4" i="17"/>
  <c r="AE4" i="17"/>
  <c r="AC4" i="17"/>
  <c r="AB4" i="17"/>
  <c r="AA4" i="17"/>
  <c r="Z4" i="17"/>
  <c r="AF3" i="17"/>
  <c r="AE3" i="17"/>
  <c r="AC3" i="17"/>
  <c r="AB3" i="17"/>
  <c r="AA3" i="17"/>
  <c r="Z3" i="17"/>
  <c r="Z76" i="17" s="1"/>
  <c r="Z81" i="17" s="1"/>
  <c r="AE38" i="17"/>
  <c r="AA38" i="17"/>
  <c r="B29" i="14"/>
  <c r="B28" i="14"/>
  <c r="B27" i="14"/>
  <c r="B26" i="14"/>
  <c r="B25" i="14"/>
  <c r="B24" i="14"/>
  <c r="B23" i="14"/>
  <c r="B22" i="14"/>
  <c r="B21" i="14"/>
  <c r="B20" i="14"/>
  <c r="B19" i="14"/>
  <c r="B18" i="14"/>
  <c r="B17" i="14"/>
  <c r="B16" i="14"/>
  <c r="B15" i="14"/>
  <c r="B14" i="14"/>
  <c r="B13" i="14"/>
  <c r="B12" i="14"/>
  <c r="B11" i="14"/>
  <c r="B10" i="14"/>
  <c r="B9" i="14"/>
  <c r="B8" i="14"/>
  <c r="B7" i="14"/>
  <c r="B6" i="14"/>
  <c r="B5" i="14"/>
  <c r="B4" i="14"/>
  <c r="B3" i="14"/>
  <c r="B84" i="12"/>
  <c r="B83" i="12"/>
  <c r="B82" i="12"/>
  <c r="B81" i="12"/>
  <c r="B80" i="12"/>
  <c r="B79" i="12"/>
  <c r="B78" i="12"/>
  <c r="B77" i="12"/>
  <c r="B76" i="12"/>
  <c r="B75" i="12"/>
  <c r="B74" i="12"/>
  <c r="B73" i="12"/>
  <c r="B72" i="12"/>
  <c r="B71" i="12"/>
  <c r="B70" i="12"/>
  <c r="B69" i="12"/>
  <c r="B68" i="12"/>
  <c r="B67" i="12"/>
  <c r="B66" i="12"/>
  <c r="B65" i="12"/>
  <c r="B64" i="12"/>
  <c r="B63" i="12"/>
  <c r="B62" i="12"/>
  <c r="B61" i="12"/>
  <c r="B60" i="12"/>
  <c r="B59" i="12"/>
  <c r="B55" i="12"/>
  <c r="B54" i="12"/>
  <c r="B53" i="12"/>
  <c r="B52" i="12"/>
  <c r="B50" i="12"/>
  <c r="B49" i="12"/>
  <c r="B48" i="12"/>
  <c r="B47" i="12"/>
  <c r="B46" i="12"/>
  <c r="B45" i="12"/>
  <c r="B44" i="12"/>
  <c r="B43" i="12"/>
  <c r="B42" i="12"/>
  <c r="B41" i="12"/>
  <c r="B40" i="12"/>
  <c r="B39" i="12"/>
  <c r="B38" i="12"/>
  <c r="B37" i="12"/>
  <c r="B36" i="12"/>
  <c r="B35" i="12"/>
  <c r="B30" i="12"/>
  <c r="B29" i="12"/>
  <c r="B14" i="12"/>
  <c r="B13" i="12"/>
  <c r="B12" i="12"/>
  <c r="B11" i="12"/>
  <c r="B10" i="12"/>
  <c r="B9" i="12"/>
  <c r="B8" i="12"/>
  <c r="B7" i="12"/>
  <c r="B6" i="12"/>
  <c r="B5" i="12"/>
  <c r="B4" i="12"/>
  <c r="B3" i="12"/>
  <c r="B75" i="17"/>
  <c r="B73" i="17"/>
  <c r="B32" i="17"/>
  <c r="B31" i="17"/>
  <c r="B29" i="17"/>
  <c r="B27" i="17"/>
  <c r="B26" i="17"/>
  <c r="B25" i="17"/>
  <c r="B24" i="17"/>
  <c r="B23" i="17"/>
  <c r="B22" i="17"/>
  <c r="B21" i="17"/>
  <c r="B20" i="17"/>
  <c r="B19" i="17"/>
  <c r="B18" i="17"/>
  <c r="B17" i="17"/>
  <c r="B16" i="17"/>
  <c r="B15" i="17"/>
  <c r="B14" i="17"/>
  <c r="B13" i="17"/>
  <c r="B12" i="17"/>
  <c r="B11" i="17"/>
  <c r="B10" i="17"/>
  <c r="B9" i="17"/>
  <c r="B8" i="17"/>
  <c r="B7" i="17"/>
  <c r="B6" i="17"/>
  <c r="B5" i="17"/>
  <c r="B4" i="17"/>
  <c r="B3" i="17"/>
  <c r="B5" i="9"/>
  <c r="B73" i="9"/>
  <c r="B72" i="9"/>
  <c r="B70" i="9"/>
  <c r="B69" i="9"/>
  <c r="B68" i="9"/>
  <c r="B67" i="9"/>
  <c r="B66" i="9"/>
  <c r="B65" i="9"/>
  <c r="B64" i="9"/>
  <c r="B63" i="9"/>
  <c r="B61" i="9"/>
  <c r="B60"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4" i="9"/>
  <c r="B6" i="9"/>
  <c r="B7" i="9"/>
  <c r="B8" i="9"/>
  <c r="B9" i="9"/>
  <c r="B10" i="9"/>
  <c r="B11" i="9"/>
  <c r="B12" i="9"/>
  <c r="B13" i="9"/>
  <c r="B14" i="9"/>
  <c r="B15" i="9"/>
  <c r="B16" i="9"/>
  <c r="B17" i="9"/>
  <c r="B18" i="9"/>
  <c r="B19" i="9"/>
  <c r="B20" i="9"/>
  <c r="B21" i="9"/>
  <c r="B22" i="9"/>
  <c r="B23" i="9"/>
  <c r="B3" i="9"/>
  <c r="X73" i="17"/>
  <c r="X32" i="17"/>
  <c r="Y32" i="17"/>
  <c r="AU32" i="17" s="1"/>
  <c r="AE73" i="17"/>
  <c r="AD73" i="17"/>
  <c r="AC73" i="17"/>
  <c r="AB73" i="17"/>
  <c r="Z73" i="17"/>
  <c r="AA73" i="17"/>
  <c r="AW61" i="9"/>
  <c r="AX61" i="9"/>
  <c r="AY61" i="9"/>
  <c r="AZ61" i="9"/>
  <c r="X61" i="9"/>
  <c r="V61" i="9"/>
  <c r="W61" i="9"/>
  <c r="AC61" i="9"/>
  <c r="AB61" i="9"/>
  <c r="AA61" i="9"/>
  <c r="Z61" i="9"/>
  <c r="Y61" i="9"/>
  <c r="AV61" i="9"/>
  <c r="AS61" i="9"/>
  <c r="AU61" i="9"/>
  <c r="AT61" i="9"/>
  <c r="BA61" i="9"/>
  <c r="X85" i="12"/>
  <c r="Z85" i="12"/>
  <c r="BS85" i="12" s="1"/>
  <c r="Y85" i="12"/>
  <c r="BR84" i="12"/>
  <c r="BQ84" i="12"/>
  <c r="BP84" i="12"/>
  <c r="BO84" i="12"/>
  <c r="BN84" i="12"/>
  <c r="BM84" i="12"/>
  <c r="BL84" i="12"/>
  <c r="BK84" i="12"/>
  <c r="BJ84" i="12"/>
  <c r="BI84" i="12"/>
  <c r="BH84" i="12"/>
  <c r="BG84" i="12"/>
  <c r="BF84" i="12"/>
  <c r="BE84" i="12"/>
  <c r="BD84" i="12"/>
  <c r="BC84" i="12"/>
  <c r="BB84" i="12"/>
  <c r="Z84" i="12"/>
  <c r="AA84" i="12" s="1"/>
  <c r="Y84" i="12"/>
  <c r="X84" i="12"/>
  <c r="T3" i="14"/>
  <c r="S3" i="14" s="1"/>
  <c r="T20" i="14"/>
  <c r="R3" i="14"/>
  <c r="W4" i="16"/>
  <c r="W5" i="16"/>
  <c r="W6" i="16"/>
  <c r="W7" i="16"/>
  <c r="W8" i="16"/>
  <c r="W9" i="16"/>
  <c r="W10" i="16"/>
  <c r="W11" i="16"/>
  <c r="W12" i="16"/>
  <c r="W13" i="16"/>
  <c r="W14" i="16"/>
  <c r="W15" i="16"/>
  <c r="W16" i="16"/>
  <c r="W17" i="16"/>
  <c r="W18" i="16"/>
  <c r="W19" i="16"/>
  <c r="W20" i="16"/>
  <c r="W3" i="16"/>
  <c r="V20" i="16"/>
  <c r="V3" i="9"/>
  <c r="B21" i="8"/>
  <c r="C21" i="8" s="1"/>
  <c r="X31" i="17"/>
  <c r="Y31" i="17"/>
  <c r="AZ31" i="17" s="1"/>
  <c r="AC31" i="17"/>
  <c r="AF31" i="17"/>
  <c r="P35" i="14"/>
  <c r="T9" i="14"/>
  <c r="R9" i="14"/>
  <c r="P30" i="14"/>
  <c r="K74" i="9"/>
  <c r="L74" i="9"/>
  <c r="M74" i="9"/>
  <c r="N74" i="9"/>
  <c r="O74" i="9"/>
  <c r="P74" i="9"/>
  <c r="Q74" i="9"/>
  <c r="R74" i="9"/>
  <c r="S74" i="9"/>
  <c r="T74" i="9"/>
  <c r="U74" i="9"/>
  <c r="J74" i="9"/>
  <c r="L76" i="17"/>
  <c r="M76" i="17"/>
  <c r="N76" i="17"/>
  <c r="O76" i="17"/>
  <c r="P76" i="17"/>
  <c r="Q76" i="17"/>
  <c r="R76" i="17"/>
  <c r="S76" i="17"/>
  <c r="T76" i="17"/>
  <c r="U76" i="17"/>
  <c r="V76" i="17"/>
  <c r="K76" i="17"/>
  <c r="AR3" i="17"/>
  <c r="AS3" i="17"/>
  <c r="AV3" i="17"/>
  <c r="AW3" i="17"/>
  <c r="AX3" i="17"/>
  <c r="AY3" i="17"/>
  <c r="AR4" i="9"/>
  <c r="AT4" i="9"/>
  <c r="AU4" i="9"/>
  <c r="AV4" i="9"/>
  <c r="AV74" i="9" s="1"/>
  <c r="AC86" i="9" s="1"/>
  <c r="AW4" i="9"/>
  <c r="AX4" i="9"/>
  <c r="AY4" i="9"/>
  <c r="AZ4" i="9"/>
  <c r="AR5" i="9"/>
  <c r="AS5" i="9"/>
  <c r="AT5" i="9"/>
  <c r="AU5" i="9"/>
  <c r="AV5" i="9"/>
  <c r="AW5" i="9"/>
  <c r="AX5" i="9"/>
  <c r="AY5" i="9"/>
  <c r="AZ5" i="9"/>
  <c r="AR6" i="9"/>
  <c r="AS6" i="9"/>
  <c r="AT6" i="9"/>
  <c r="AT74" i="9" s="1"/>
  <c r="AA86" i="9" s="1"/>
  <c r="AU6" i="9"/>
  <c r="AV6" i="9"/>
  <c r="AW6" i="9"/>
  <c r="AX6" i="9"/>
  <c r="AY6" i="9"/>
  <c r="AZ6" i="9"/>
  <c r="AR7" i="9"/>
  <c r="AS7" i="9"/>
  <c r="AS74" i="9" s="1"/>
  <c r="Z86" i="9" s="1"/>
  <c r="AT7" i="9"/>
  <c r="AU7" i="9"/>
  <c r="AV7" i="9"/>
  <c r="AW7" i="9"/>
  <c r="AX7" i="9"/>
  <c r="AY7" i="9"/>
  <c r="AZ7" i="9"/>
  <c r="AR8" i="9"/>
  <c r="AR74" i="9" s="1"/>
  <c r="Y86" i="9" s="1"/>
  <c r="AT8" i="9"/>
  <c r="AU8" i="9"/>
  <c r="AV8" i="9"/>
  <c r="AW8" i="9"/>
  <c r="AX8" i="9"/>
  <c r="AY8" i="9"/>
  <c r="AZ8" i="9"/>
  <c r="AR9" i="9"/>
  <c r="AT9" i="9"/>
  <c r="AU9" i="9"/>
  <c r="AV9" i="9"/>
  <c r="AW9" i="9"/>
  <c r="AX9" i="9"/>
  <c r="AY9" i="9"/>
  <c r="AZ9" i="9"/>
  <c r="AR10" i="9"/>
  <c r="AU10" i="9"/>
  <c r="AV10" i="9"/>
  <c r="AW10" i="9"/>
  <c r="AX10" i="9"/>
  <c r="AY10" i="9"/>
  <c r="AZ10" i="9"/>
  <c r="AR11" i="9"/>
  <c r="AS11" i="9"/>
  <c r="AT11" i="9"/>
  <c r="AU11" i="9"/>
  <c r="AV11" i="9"/>
  <c r="AW11" i="9"/>
  <c r="AX11" i="9"/>
  <c r="AY11" i="9"/>
  <c r="AZ11" i="9"/>
  <c r="AR12" i="9"/>
  <c r="AS12" i="9"/>
  <c r="AT12" i="9"/>
  <c r="AU12" i="9"/>
  <c r="AV12" i="9"/>
  <c r="AW12" i="9"/>
  <c r="AX12" i="9"/>
  <c r="AY12" i="9"/>
  <c r="AZ12" i="9"/>
  <c r="AZ74" i="9" s="1"/>
  <c r="AG86" i="9" s="1"/>
  <c r="AR13" i="9"/>
  <c r="AS13" i="9"/>
  <c r="AT13" i="9"/>
  <c r="AU13" i="9"/>
  <c r="AX13" i="9"/>
  <c r="AY13" i="9"/>
  <c r="AZ13" i="9"/>
  <c r="AR14" i="9"/>
  <c r="AS14" i="9"/>
  <c r="AT14" i="9"/>
  <c r="AU14" i="9"/>
  <c r="AV14" i="9"/>
  <c r="AW14" i="9"/>
  <c r="AX14" i="9"/>
  <c r="AY14" i="9"/>
  <c r="AZ14" i="9"/>
  <c r="AR15" i="9"/>
  <c r="AS15" i="9"/>
  <c r="AT15" i="9"/>
  <c r="AU15" i="9"/>
  <c r="AV15" i="9"/>
  <c r="AW15" i="9"/>
  <c r="AX15" i="9"/>
  <c r="AY15" i="9"/>
  <c r="AZ15" i="9"/>
  <c r="AR16" i="9"/>
  <c r="AU16" i="9"/>
  <c r="AV16" i="9"/>
  <c r="AW16" i="9"/>
  <c r="AX16" i="9"/>
  <c r="AY16" i="9"/>
  <c r="AZ16" i="9"/>
  <c r="AR17" i="9"/>
  <c r="AT17" i="9"/>
  <c r="AU17" i="9"/>
  <c r="AV17" i="9"/>
  <c r="AW17" i="9"/>
  <c r="AX17" i="9"/>
  <c r="AY17" i="9"/>
  <c r="AZ17" i="9"/>
  <c r="AR18" i="9"/>
  <c r="AT18" i="9"/>
  <c r="AU18" i="9"/>
  <c r="AV18" i="9"/>
  <c r="AW18" i="9"/>
  <c r="AX18" i="9"/>
  <c r="AY18" i="9"/>
  <c r="AZ18" i="9"/>
  <c r="AR19" i="9"/>
  <c r="AT19" i="9"/>
  <c r="AU19" i="9"/>
  <c r="AV19" i="9"/>
  <c r="AW19" i="9"/>
  <c r="AX19" i="9"/>
  <c r="AY19" i="9"/>
  <c r="AZ19" i="9"/>
  <c r="AR20" i="9"/>
  <c r="AS20" i="9"/>
  <c r="AT20" i="9"/>
  <c r="AU20" i="9"/>
  <c r="AV20" i="9"/>
  <c r="AW20" i="9"/>
  <c r="AX20" i="9"/>
  <c r="AY20" i="9"/>
  <c r="AZ20" i="9"/>
  <c r="AR21" i="9"/>
  <c r="AS21" i="9"/>
  <c r="AU21" i="9"/>
  <c r="AV21" i="9"/>
  <c r="AW21" i="9"/>
  <c r="AX21" i="9"/>
  <c r="AY21" i="9"/>
  <c r="AZ21" i="9"/>
  <c r="AR22" i="9"/>
  <c r="AS22" i="9"/>
  <c r="AT22" i="9"/>
  <c r="AU22" i="9"/>
  <c r="AV22" i="9"/>
  <c r="AW22" i="9"/>
  <c r="AX22" i="9"/>
  <c r="AX74" i="9" s="1"/>
  <c r="AE86" i="9" s="1"/>
  <c r="AY22" i="9"/>
  <c r="AZ22" i="9"/>
  <c r="AR23" i="9"/>
  <c r="AS23" i="9"/>
  <c r="AT23" i="9"/>
  <c r="AU23" i="9"/>
  <c r="AV23" i="9"/>
  <c r="AW23" i="9"/>
  <c r="AX23" i="9"/>
  <c r="AY23" i="9"/>
  <c r="AZ23" i="9"/>
  <c r="AR25" i="9"/>
  <c r="AS25" i="9"/>
  <c r="AT25" i="9"/>
  <c r="AU25" i="9"/>
  <c r="AV25" i="9"/>
  <c r="AW25" i="9"/>
  <c r="AX25" i="9"/>
  <c r="AY25" i="9"/>
  <c r="AZ25" i="9"/>
  <c r="AR26" i="9"/>
  <c r="AS26" i="9"/>
  <c r="AT26" i="9"/>
  <c r="AU26" i="9"/>
  <c r="AV26" i="9"/>
  <c r="AW26" i="9"/>
  <c r="AX26" i="9"/>
  <c r="AY26" i="9"/>
  <c r="AZ26" i="9"/>
  <c r="AS27" i="9"/>
  <c r="AT27" i="9"/>
  <c r="AU27" i="9"/>
  <c r="AV27" i="9"/>
  <c r="AW27" i="9"/>
  <c r="AX27" i="9"/>
  <c r="AY27" i="9"/>
  <c r="AZ27" i="9"/>
  <c r="AR28" i="9"/>
  <c r="AT28" i="9"/>
  <c r="AU28" i="9"/>
  <c r="AV28" i="9"/>
  <c r="AW28" i="9"/>
  <c r="AX28" i="9"/>
  <c r="AY28" i="9"/>
  <c r="AZ28" i="9"/>
  <c r="AR29" i="9"/>
  <c r="AT29" i="9"/>
  <c r="AU29" i="9"/>
  <c r="AV29" i="9"/>
  <c r="AW29" i="9"/>
  <c r="AX29" i="9"/>
  <c r="AY29" i="9"/>
  <c r="AZ29" i="9"/>
  <c r="AT30" i="9"/>
  <c r="AU30" i="9"/>
  <c r="AV30" i="9"/>
  <c r="AW30" i="9"/>
  <c r="AX30" i="9"/>
  <c r="AY30" i="9"/>
  <c r="AZ30" i="9"/>
  <c r="AR31" i="9"/>
  <c r="AT31" i="9"/>
  <c r="AU31" i="9"/>
  <c r="AV31" i="9"/>
  <c r="AW31" i="9"/>
  <c r="AX31" i="9"/>
  <c r="AY31" i="9"/>
  <c r="AZ31" i="9"/>
  <c r="AR32" i="9"/>
  <c r="AT32" i="9"/>
  <c r="AU32" i="9"/>
  <c r="AV32" i="9"/>
  <c r="AW32" i="9"/>
  <c r="AX32" i="9"/>
  <c r="AY32" i="9"/>
  <c r="AZ32" i="9"/>
  <c r="AR33" i="9"/>
  <c r="AU33" i="9"/>
  <c r="AV33" i="9"/>
  <c r="AW33" i="9"/>
  <c r="AX33" i="9"/>
  <c r="AY33" i="9"/>
  <c r="AZ33" i="9"/>
  <c r="AR34" i="9"/>
  <c r="AU34" i="9"/>
  <c r="AV34" i="9"/>
  <c r="AW34" i="9"/>
  <c r="AX34" i="9"/>
  <c r="AY34" i="9"/>
  <c r="AZ34" i="9"/>
  <c r="AR35" i="9"/>
  <c r="AU35" i="9"/>
  <c r="AV35" i="9"/>
  <c r="AW35" i="9"/>
  <c r="AX35" i="9"/>
  <c r="AY35" i="9"/>
  <c r="AZ35" i="9"/>
  <c r="AR36" i="9"/>
  <c r="AS36" i="9"/>
  <c r="AV36" i="9"/>
  <c r="AW36" i="9"/>
  <c r="AX36" i="9"/>
  <c r="AY36" i="9"/>
  <c r="AZ36" i="9"/>
  <c r="AR37" i="9"/>
  <c r="AS37" i="9"/>
  <c r="AU37" i="9"/>
  <c r="AV37" i="9"/>
  <c r="AW37" i="9"/>
  <c r="AX37" i="9"/>
  <c r="AY37" i="9"/>
  <c r="AZ37" i="9"/>
  <c r="AR38" i="9"/>
  <c r="AU38" i="9"/>
  <c r="AV38" i="9"/>
  <c r="AW38" i="9"/>
  <c r="AX38" i="9"/>
  <c r="AY38" i="9"/>
  <c r="AZ38" i="9"/>
  <c r="AR39" i="9"/>
  <c r="AS39" i="9"/>
  <c r="AU39" i="9"/>
  <c r="AW39" i="9"/>
  <c r="AX39" i="9"/>
  <c r="AY39" i="9"/>
  <c r="AZ39" i="9"/>
  <c r="AR40" i="9"/>
  <c r="AU40" i="9"/>
  <c r="AV40" i="9"/>
  <c r="AW40" i="9"/>
  <c r="AX40" i="9"/>
  <c r="AY40" i="9"/>
  <c r="AZ40" i="9"/>
  <c r="AR41" i="9"/>
  <c r="AS41" i="9"/>
  <c r="AT41" i="9"/>
  <c r="AU41" i="9"/>
  <c r="AZ41" i="9"/>
  <c r="AR42" i="9"/>
  <c r="AS42" i="9"/>
  <c r="AT42" i="9"/>
  <c r="AU42" i="9"/>
  <c r="AV42" i="9"/>
  <c r="AW42" i="9"/>
  <c r="AX42" i="9"/>
  <c r="AY42" i="9"/>
  <c r="AR43" i="9"/>
  <c r="AS43" i="9"/>
  <c r="AT43" i="9"/>
  <c r="AU43" i="9"/>
  <c r="AV43" i="9"/>
  <c r="AW43" i="9"/>
  <c r="AY43" i="9"/>
  <c r="AZ43" i="9"/>
  <c r="AR44" i="9"/>
  <c r="AS44" i="9"/>
  <c r="AU44" i="9"/>
  <c r="AV44" i="9"/>
  <c r="AW44" i="9"/>
  <c r="AX44" i="9"/>
  <c r="AY44" i="9"/>
  <c r="AZ44" i="9"/>
  <c r="AR45" i="9"/>
  <c r="AT45" i="9"/>
  <c r="AU45" i="9"/>
  <c r="AV45" i="9"/>
  <c r="AW45" i="9"/>
  <c r="AX45" i="9"/>
  <c r="AY45" i="9"/>
  <c r="AZ45" i="9"/>
  <c r="AR46" i="9"/>
  <c r="AT46" i="9"/>
  <c r="AU46" i="9"/>
  <c r="AV46" i="9"/>
  <c r="AW46" i="9"/>
  <c r="AX46" i="9"/>
  <c r="AY46" i="9"/>
  <c r="AZ46" i="9"/>
  <c r="AR47" i="9"/>
  <c r="AU47" i="9"/>
  <c r="AV47" i="9"/>
  <c r="AW47" i="9"/>
  <c r="AX47" i="9"/>
  <c r="AY47" i="9"/>
  <c r="AZ47" i="9"/>
  <c r="AR48" i="9"/>
  <c r="AS48" i="9"/>
  <c r="AV48" i="9"/>
  <c r="AW48" i="9"/>
  <c r="AX48" i="9"/>
  <c r="AY48" i="9"/>
  <c r="AZ48" i="9"/>
  <c r="AR49" i="9"/>
  <c r="AS49" i="9"/>
  <c r="AT49" i="9"/>
  <c r="AU49" i="9"/>
  <c r="AV49" i="9"/>
  <c r="AW49" i="9"/>
  <c r="AY49" i="9"/>
  <c r="AZ49" i="9"/>
  <c r="AR50" i="9"/>
  <c r="AS50" i="9"/>
  <c r="AT50" i="9"/>
  <c r="AU50" i="9"/>
  <c r="AV50" i="9"/>
  <c r="AX50" i="9"/>
  <c r="AY50" i="9"/>
  <c r="AZ50" i="9"/>
  <c r="AR51" i="9"/>
  <c r="AS51" i="9"/>
  <c r="AT51" i="9"/>
  <c r="AU51" i="9"/>
  <c r="AW51" i="9"/>
  <c r="AX51" i="9"/>
  <c r="AY51" i="9"/>
  <c r="AZ51" i="9"/>
  <c r="AR52" i="9"/>
  <c r="AS52" i="9"/>
  <c r="AT52" i="9"/>
  <c r="AU52" i="9"/>
  <c r="AV52" i="9"/>
  <c r="AW52" i="9"/>
  <c r="AY52" i="9"/>
  <c r="AZ52" i="9"/>
  <c r="AR53" i="9"/>
  <c r="AS53" i="9"/>
  <c r="AT53" i="9"/>
  <c r="AU53" i="9"/>
  <c r="AV53" i="9"/>
  <c r="AW53" i="9"/>
  <c r="AY53" i="9"/>
  <c r="AZ53" i="9"/>
  <c r="AR54" i="9"/>
  <c r="AS54" i="9"/>
  <c r="AV54" i="9"/>
  <c r="AW54" i="9"/>
  <c r="AX54" i="9"/>
  <c r="AY54" i="9"/>
  <c r="AZ54" i="9"/>
  <c r="AR55" i="9"/>
  <c r="AU55" i="9"/>
  <c r="AV55" i="9"/>
  <c r="AW55" i="9"/>
  <c r="AX55" i="9"/>
  <c r="AY55" i="9"/>
  <c r="AZ55" i="9"/>
  <c r="AR56" i="9"/>
  <c r="AS56" i="9"/>
  <c r="AU56" i="9"/>
  <c r="AV56" i="9"/>
  <c r="AW56" i="9"/>
  <c r="AX56" i="9"/>
  <c r="AY56" i="9"/>
  <c r="AZ56" i="9"/>
  <c r="AR57" i="9"/>
  <c r="AU57" i="9"/>
  <c r="AV57" i="9"/>
  <c r="AW57" i="9"/>
  <c r="AX57" i="9"/>
  <c r="AY57" i="9"/>
  <c r="AZ57" i="9"/>
  <c r="AR58" i="9"/>
  <c r="AT58" i="9"/>
  <c r="AW58" i="9"/>
  <c r="AX58" i="9"/>
  <c r="AY58" i="9"/>
  <c r="AZ58" i="9"/>
  <c r="AR60" i="9"/>
  <c r="AU60" i="9"/>
  <c r="AV60" i="9"/>
  <c r="AW60" i="9"/>
  <c r="AX60" i="9"/>
  <c r="AY60" i="9"/>
  <c r="AZ60" i="9"/>
  <c r="AS63" i="9"/>
  <c r="AT63" i="9"/>
  <c r="AU63" i="9"/>
  <c r="AV63" i="9"/>
  <c r="AW63" i="9"/>
  <c r="AX63" i="9"/>
  <c r="AY63" i="9"/>
  <c r="AZ63" i="9"/>
  <c r="AR64" i="9"/>
  <c r="AS64" i="9"/>
  <c r="AT64" i="9"/>
  <c r="AU64" i="9"/>
  <c r="AV64" i="9"/>
  <c r="AW64" i="9"/>
  <c r="AX64" i="9"/>
  <c r="AY64" i="9"/>
  <c r="AZ64" i="9"/>
  <c r="AR65" i="9"/>
  <c r="AS65" i="9"/>
  <c r="AT65" i="9"/>
  <c r="AU65" i="9"/>
  <c r="AV65" i="9"/>
  <c r="AW65" i="9"/>
  <c r="AX65" i="9"/>
  <c r="AY65" i="9"/>
  <c r="AZ65" i="9"/>
  <c r="AR66" i="9"/>
  <c r="AS66" i="9"/>
  <c r="AT66" i="9"/>
  <c r="AU66" i="9"/>
  <c r="AV66" i="9"/>
  <c r="AW66" i="9"/>
  <c r="AX66" i="9"/>
  <c r="AY66" i="9"/>
  <c r="AZ66" i="9"/>
  <c r="AR67" i="9"/>
  <c r="AS67" i="9"/>
  <c r="AT67" i="9"/>
  <c r="AU67" i="9"/>
  <c r="AV67" i="9"/>
  <c r="AW67" i="9"/>
  <c r="AX67" i="9"/>
  <c r="AY67" i="9"/>
  <c r="AZ67" i="9"/>
  <c r="AS68" i="9"/>
  <c r="AT68" i="9"/>
  <c r="AU68" i="9"/>
  <c r="AV68" i="9"/>
  <c r="AW68" i="9"/>
  <c r="AX68" i="9"/>
  <c r="AY68" i="9"/>
  <c r="AZ68" i="9"/>
  <c r="AS69" i="9"/>
  <c r="AT69" i="9"/>
  <c r="AU69" i="9"/>
  <c r="AV69" i="9"/>
  <c r="AW69" i="9"/>
  <c r="AX69" i="9"/>
  <c r="AY69" i="9"/>
  <c r="AZ69" i="9"/>
  <c r="AR70" i="9"/>
  <c r="AS70" i="9"/>
  <c r="AT70" i="9"/>
  <c r="AU70" i="9"/>
  <c r="AV70" i="9"/>
  <c r="AW70" i="9"/>
  <c r="AX70" i="9"/>
  <c r="AY70" i="9"/>
  <c r="AZ70" i="9"/>
  <c r="AS72" i="9"/>
  <c r="AT72" i="9"/>
  <c r="AU72" i="9"/>
  <c r="AV72" i="9"/>
  <c r="AW72" i="9"/>
  <c r="AX72" i="9"/>
  <c r="AY72" i="9"/>
  <c r="AZ72" i="9"/>
  <c r="AT73" i="9"/>
  <c r="AU73" i="9"/>
  <c r="AV73" i="9"/>
  <c r="AW73" i="9"/>
  <c r="AX73" i="9"/>
  <c r="AY73" i="9"/>
  <c r="AZ73" i="9"/>
  <c r="AT3" i="9"/>
  <c r="AU3" i="9"/>
  <c r="AU74" i="9" s="1"/>
  <c r="AB86" i="9" s="1"/>
  <c r="AV3" i="9"/>
  <c r="AW3" i="9"/>
  <c r="AX3" i="9"/>
  <c r="AY3" i="9"/>
  <c r="AZ3" i="9"/>
  <c r="AR3" i="9"/>
  <c r="AY75" i="17"/>
  <c r="AX75" i="17"/>
  <c r="AW75" i="17"/>
  <c r="AR4" i="17"/>
  <c r="AS4" i="17"/>
  <c r="AT4" i="17"/>
  <c r="AU4" i="17"/>
  <c r="AV4" i="17"/>
  <c r="AW4" i="17"/>
  <c r="AX4" i="17"/>
  <c r="AY4" i="17"/>
  <c r="AS5" i="17"/>
  <c r="AU5" i="17"/>
  <c r="AV5" i="17"/>
  <c r="AX5" i="17"/>
  <c r="AR6" i="17"/>
  <c r="AS6" i="17"/>
  <c r="AT6" i="17"/>
  <c r="AU6" i="17"/>
  <c r="AV6" i="17"/>
  <c r="AW6" i="17"/>
  <c r="AX6" i="17"/>
  <c r="AY6" i="17"/>
  <c r="AR7" i="17"/>
  <c r="AS7" i="17"/>
  <c r="AT7" i="17"/>
  <c r="AU7" i="17"/>
  <c r="AV7" i="17"/>
  <c r="AW7" i="17"/>
  <c r="AX7" i="17"/>
  <c r="AY7" i="17"/>
  <c r="AS8" i="17"/>
  <c r="AT8" i="17"/>
  <c r="AU8" i="17"/>
  <c r="AV8" i="17"/>
  <c r="AW8" i="17"/>
  <c r="AX8" i="17"/>
  <c r="AY8" i="17"/>
  <c r="AR9" i="17"/>
  <c r="AS9" i="17"/>
  <c r="AU9" i="17"/>
  <c r="AV9" i="17"/>
  <c r="AW9" i="17"/>
  <c r="AX9" i="17"/>
  <c r="AY9" i="17"/>
  <c r="AR10" i="17"/>
  <c r="AS10" i="17"/>
  <c r="AT10" i="17"/>
  <c r="AU10" i="17"/>
  <c r="AV10" i="17"/>
  <c r="AW10" i="17"/>
  <c r="AX10" i="17"/>
  <c r="AY10" i="17"/>
  <c r="AS11" i="17"/>
  <c r="AT11" i="17"/>
  <c r="AU11" i="17"/>
  <c r="AV11" i="17"/>
  <c r="AW11" i="17"/>
  <c r="AX11" i="17"/>
  <c r="AY11" i="17"/>
  <c r="AR12" i="17"/>
  <c r="AT12" i="17"/>
  <c r="AU12" i="17"/>
  <c r="AV12" i="17"/>
  <c r="AW12" i="17"/>
  <c r="AX12" i="17"/>
  <c r="AY12" i="17"/>
  <c r="AR13" i="17"/>
  <c r="AT13" i="17"/>
  <c r="AU13" i="17"/>
  <c r="AV13" i="17"/>
  <c r="AW13" i="17"/>
  <c r="AX13" i="17"/>
  <c r="AY13" i="17"/>
  <c r="AR14" i="17"/>
  <c r="AT14" i="17"/>
  <c r="AU14" i="17"/>
  <c r="AV14" i="17"/>
  <c r="AW14" i="17"/>
  <c r="AX14" i="17"/>
  <c r="AY14" i="17"/>
  <c r="AR15" i="17"/>
  <c r="AS15" i="17"/>
  <c r="AT15" i="17"/>
  <c r="AU15" i="17"/>
  <c r="AW15" i="17"/>
  <c r="AX15" i="17"/>
  <c r="AY15" i="17"/>
  <c r="AR16" i="17"/>
  <c r="AS16" i="17"/>
  <c r="AT16" i="17"/>
  <c r="AU16" i="17"/>
  <c r="AW16" i="17"/>
  <c r="AX16" i="17"/>
  <c r="AY16" i="17"/>
  <c r="AR17" i="17"/>
  <c r="AS17" i="17"/>
  <c r="AT17" i="17"/>
  <c r="AU17" i="17"/>
  <c r="AW17" i="17"/>
  <c r="AX17" i="17"/>
  <c r="AY17" i="17"/>
  <c r="AS18" i="17"/>
  <c r="AT18" i="17"/>
  <c r="AU18" i="17"/>
  <c r="AV18" i="17"/>
  <c r="AW18" i="17"/>
  <c r="AX18" i="17"/>
  <c r="AY18" i="17"/>
  <c r="AR19" i="17"/>
  <c r="AS19" i="17"/>
  <c r="AT19" i="17"/>
  <c r="AU19" i="17"/>
  <c r="AV19" i="17"/>
  <c r="AW19" i="17"/>
  <c r="AX19" i="17"/>
  <c r="AY19" i="17"/>
  <c r="AS20" i="17"/>
  <c r="AT20" i="17"/>
  <c r="AU20" i="17"/>
  <c r="AV20" i="17"/>
  <c r="AW20" i="17"/>
  <c r="AX20" i="17"/>
  <c r="AY20" i="17"/>
  <c r="AR21" i="17"/>
  <c r="AS21" i="17"/>
  <c r="AT21" i="17"/>
  <c r="AU21" i="17"/>
  <c r="AV21" i="17"/>
  <c r="AW21" i="17"/>
  <c r="AX21" i="17"/>
  <c r="AY21" i="17"/>
  <c r="AR22" i="17"/>
  <c r="AS22" i="17"/>
  <c r="AV22" i="17"/>
  <c r="AW22" i="17"/>
  <c r="AX22" i="17"/>
  <c r="AY22" i="17"/>
  <c r="AU23" i="17"/>
  <c r="AV23" i="17"/>
  <c r="AW23" i="17"/>
  <c r="AX23" i="17"/>
  <c r="AY23" i="17"/>
  <c r="AR24" i="17"/>
  <c r="AS24" i="17"/>
  <c r="AT24" i="17"/>
  <c r="AW24" i="17"/>
  <c r="AX24" i="17"/>
  <c r="AY24" i="17"/>
  <c r="AR25" i="17"/>
  <c r="AS25" i="17"/>
  <c r="AU25" i="17"/>
  <c r="AV25" i="17"/>
  <c r="AW25" i="17"/>
  <c r="AX25" i="17"/>
  <c r="AY25" i="17"/>
  <c r="AR26" i="17"/>
  <c r="AS26" i="17"/>
  <c r="AT26" i="17"/>
  <c r="AU26" i="17"/>
  <c r="AV26" i="17"/>
  <c r="AW26" i="17"/>
  <c r="AY26" i="17"/>
  <c r="AR27" i="17"/>
  <c r="AS27" i="17"/>
  <c r="AT27" i="17"/>
  <c r="AU27" i="17"/>
  <c r="AV27" i="17"/>
  <c r="AW27" i="17"/>
  <c r="AY27" i="17"/>
  <c r="BB3" i="12"/>
  <c r="BB4" i="12"/>
  <c r="BC4" i="12"/>
  <c r="BD4" i="12"/>
  <c r="BE4" i="12"/>
  <c r="BF4" i="12"/>
  <c r="BG4" i="12"/>
  <c r="BH4" i="12"/>
  <c r="BJ4" i="12"/>
  <c r="BK4" i="12"/>
  <c r="BL4" i="12"/>
  <c r="BM4" i="12"/>
  <c r="BN4" i="12"/>
  <c r="BO4" i="12"/>
  <c r="BP4" i="12"/>
  <c r="BQ4" i="12"/>
  <c r="BR4" i="12"/>
  <c r="BB5" i="12"/>
  <c r="BC5" i="12"/>
  <c r="BF5" i="12"/>
  <c r="BG5" i="12"/>
  <c r="BH5" i="12"/>
  <c r="BI5" i="12"/>
  <c r="BJ5" i="12"/>
  <c r="BK5" i="12"/>
  <c r="BL5" i="12"/>
  <c r="BM5" i="12"/>
  <c r="BN5" i="12"/>
  <c r="BO5" i="12"/>
  <c r="BP5" i="12"/>
  <c r="BQ5" i="12"/>
  <c r="BR5" i="12"/>
  <c r="BB6" i="12"/>
  <c r="BC6" i="12"/>
  <c r="BF6" i="12"/>
  <c r="BG6" i="12"/>
  <c r="BH6" i="12"/>
  <c r="BI6" i="12"/>
  <c r="BJ6" i="12"/>
  <c r="BK6" i="12"/>
  <c r="BL6" i="12"/>
  <c r="BM6" i="12"/>
  <c r="BN6" i="12"/>
  <c r="BO6" i="12"/>
  <c r="BP6" i="12"/>
  <c r="BQ6" i="12"/>
  <c r="BR6" i="12"/>
  <c r="BB7" i="12"/>
  <c r="BC7" i="12"/>
  <c r="BF7" i="12"/>
  <c r="BG7" i="12"/>
  <c r="BH7" i="12"/>
  <c r="BI7" i="12"/>
  <c r="BJ7" i="12"/>
  <c r="BK7" i="12"/>
  <c r="BL7" i="12"/>
  <c r="BM7" i="12"/>
  <c r="BN7" i="12"/>
  <c r="BO7" i="12"/>
  <c r="BP7" i="12"/>
  <c r="BQ7" i="12"/>
  <c r="BR7" i="12"/>
  <c r="BB8" i="12"/>
  <c r="BC8" i="12"/>
  <c r="BD8" i="12"/>
  <c r="BF8" i="12"/>
  <c r="BG8" i="12"/>
  <c r="BH8" i="12"/>
  <c r="BI8" i="12"/>
  <c r="BJ8" i="12"/>
  <c r="BK8" i="12"/>
  <c r="BL8" i="12"/>
  <c r="BM8" i="12"/>
  <c r="BN8" i="12"/>
  <c r="BO8" i="12"/>
  <c r="BP8" i="12"/>
  <c r="BQ8" i="12"/>
  <c r="BR8" i="12"/>
  <c r="BB9" i="12"/>
  <c r="BC9" i="12"/>
  <c r="BD9" i="12"/>
  <c r="BE9" i="12"/>
  <c r="BF9" i="12"/>
  <c r="BG9" i="12"/>
  <c r="BH9" i="12"/>
  <c r="BI9" i="12"/>
  <c r="BJ9" i="12"/>
  <c r="BK9" i="12"/>
  <c r="BL9" i="12"/>
  <c r="BM9" i="12"/>
  <c r="BN9" i="12"/>
  <c r="BO9" i="12"/>
  <c r="BP9" i="12"/>
  <c r="BQ9" i="12"/>
  <c r="BR9" i="12"/>
  <c r="BB10" i="12"/>
  <c r="BC10" i="12"/>
  <c r="BD10" i="12"/>
  <c r="BE10" i="12"/>
  <c r="BF10" i="12"/>
  <c r="BG10" i="12"/>
  <c r="BH10" i="12"/>
  <c r="BI10" i="12"/>
  <c r="BJ10" i="12"/>
  <c r="BK10" i="12"/>
  <c r="BL10" i="12"/>
  <c r="BM10" i="12"/>
  <c r="BN10" i="12"/>
  <c r="BO10" i="12"/>
  <c r="BP10" i="12"/>
  <c r="BQ10" i="12"/>
  <c r="BR10" i="12"/>
  <c r="BB11" i="12"/>
  <c r="BC11" i="12"/>
  <c r="BG11" i="12"/>
  <c r="BH11" i="12"/>
  <c r="BI11" i="12"/>
  <c r="BJ11" i="12"/>
  <c r="BK11" i="12"/>
  <c r="BL11" i="12"/>
  <c r="BM11" i="12"/>
  <c r="BN11" i="12"/>
  <c r="BO11" i="12"/>
  <c r="BP11" i="12"/>
  <c r="BQ11" i="12"/>
  <c r="BR11" i="12"/>
  <c r="BB12" i="12"/>
  <c r="BC12" i="12"/>
  <c r="BD12" i="12"/>
  <c r="BE12" i="12"/>
  <c r="BH12" i="12"/>
  <c r="BI12" i="12"/>
  <c r="BJ12" i="12"/>
  <c r="BK12" i="12"/>
  <c r="BL12" i="12"/>
  <c r="BM12" i="12"/>
  <c r="BN12" i="12"/>
  <c r="BO12" i="12"/>
  <c r="BP12" i="12"/>
  <c r="BQ12" i="12"/>
  <c r="BR12" i="12"/>
  <c r="BB13" i="12"/>
  <c r="BD13" i="12"/>
  <c r="BE13" i="12"/>
  <c r="BF13" i="12"/>
  <c r="BG13" i="12"/>
  <c r="BH13" i="12"/>
  <c r="BI13" i="12"/>
  <c r="BJ13" i="12"/>
  <c r="BK13" i="12"/>
  <c r="BL13" i="12"/>
  <c r="BM13" i="12"/>
  <c r="BN13" i="12"/>
  <c r="BO13" i="12"/>
  <c r="BP13" i="12"/>
  <c r="BQ13" i="12"/>
  <c r="BR13" i="12"/>
  <c r="BB14" i="12"/>
  <c r="BC14" i="12"/>
  <c r="BD14" i="12"/>
  <c r="BE14" i="12"/>
  <c r="BF14" i="12"/>
  <c r="BG14" i="12"/>
  <c r="BH14" i="12"/>
  <c r="BI14" i="12"/>
  <c r="BJ14" i="12"/>
  <c r="BK14" i="12"/>
  <c r="BL14" i="12"/>
  <c r="BM14" i="12"/>
  <c r="BN14" i="12"/>
  <c r="BO14" i="12"/>
  <c r="BP14" i="12"/>
  <c r="BQ14" i="12"/>
  <c r="BR14" i="12"/>
  <c r="BB29" i="12"/>
  <c r="BC29" i="12"/>
  <c r="BD29" i="12"/>
  <c r="BE29" i="12"/>
  <c r="BF29" i="12"/>
  <c r="BG29" i="12"/>
  <c r="BH29" i="12"/>
  <c r="BI29" i="12"/>
  <c r="BJ29" i="12"/>
  <c r="BK29" i="12"/>
  <c r="BL29" i="12"/>
  <c r="BM29" i="12"/>
  <c r="BN29" i="12"/>
  <c r="BO29" i="12"/>
  <c r="BP29" i="12"/>
  <c r="BQ29" i="12"/>
  <c r="BR29" i="12"/>
  <c r="BB30" i="12"/>
  <c r="BC30" i="12"/>
  <c r="BD30" i="12"/>
  <c r="BE30" i="12"/>
  <c r="BF30" i="12"/>
  <c r="BG30" i="12"/>
  <c r="BH30" i="12"/>
  <c r="BI30" i="12"/>
  <c r="BJ30" i="12"/>
  <c r="BK30" i="12"/>
  <c r="BL30" i="12"/>
  <c r="BM30" i="12"/>
  <c r="BN30" i="12"/>
  <c r="BO30" i="12"/>
  <c r="BP30" i="12"/>
  <c r="BQ30" i="12"/>
  <c r="BR30" i="12"/>
  <c r="BB35" i="12"/>
  <c r="BC35" i="12"/>
  <c r="BD35" i="12"/>
  <c r="BE35" i="12"/>
  <c r="BF35" i="12"/>
  <c r="BG35" i="12"/>
  <c r="BH35" i="12"/>
  <c r="BI35" i="12"/>
  <c r="BJ35" i="12"/>
  <c r="BK35" i="12"/>
  <c r="BL35" i="12"/>
  <c r="BM35" i="12"/>
  <c r="BN35" i="12"/>
  <c r="BO35" i="12"/>
  <c r="BP35" i="12"/>
  <c r="BQ35" i="12"/>
  <c r="BR35" i="12"/>
  <c r="BB36" i="12"/>
  <c r="BC36" i="12"/>
  <c r="BD36" i="12"/>
  <c r="BE36" i="12"/>
  <c r="BF36" i="12"/>
  <c r="BG36" i="12"/>
  <c r="BH36" i="12"/>
  <c r="BI36" i="12"/>
  <c r="BJ36" i="12"/>
  <c r="BK36" i="12"/>
  <c r="BL36" i="12"/>
  <c r="BM36" i="12"/>
  <c r="BN36" i="12"/>
  <c r="BO36" i="12"/>
  <c r="BP36" i="12"/>
  <c r="BQ36" i="12"/>
  <c r="BR36" i="12"/>
  <c r="BB37" i="12"/>
  <c r="BC37" i="12"/>
  <c r="BD37" i="12"/>
  <c r="BE37" i="12"/>
  <c r="BF37" i="12"/>
  <c r="BG37" i="12"/>
  <c r="BH37" i="12"/>
  <c r="BI37" i="12"/>
  <c r="BJ37" i="12"/>
  <c r="BK37" i="12"/>
  <c r="BL37" i="12"/>
  <c r="BM37" i="12"/>
  <c r="BN37" i="12"/>
  <c r="BO37" i="12"/>
  <c r="BP37" i="12"/>
  <c r="BQ37" i="12"/>
  <c r="BR37" i="12"/>
  <c r="BS37" i="12"/>
  <c r="BB38" i="12"/>
  <c r="BD38" i="12"/>
  <c r="BG38" i="12"/>
  <c r="BH38" i="12"/>
  <c r="BI38" i="12"/>
  <c r="BJ38" i="12"/>
  <c r="BK38" i="12"/>
  <c r="BL38" i="12"/>
  <c r="BM38" i="12"/>
  <c r="BN38" i="12"/>
  <c r="BO38" i="12"/>
  <c r="BP38" i="12"/>
  <c r="BQ38" i="12"/>
  <c r="BR38" i="12"/>
  <c r="BB39" i="12"/>
  <c r="BC39" i="12"/>
  <c r="BD39" i="12"/>
  <c r="BE39" i="12"/>
  <c r="BF39" i="12"/>
  <c r="BG39" i="12"/>
  <c r="BH39" i="12"/>
  <c r="BI39" i="12"/>
  <c r="BJ39" i="12"/>
  <c r="BK39" i="12"/>
  <c r="BL39" i="12"/>
  <c r="BM39" i="12"/>
  <c r="BN39" i="12"/>
  <c r="BO39" i="12"/>
  <c r="BP39" i="12"/>
  <c r="BQ39" i="12"/>
  <c r="BR39" i="12"/>
  <c r="BB40" i="12"/>
  <c r="BC40" i="12"/>
  <c r="BF40" i="12"/>
  <c r="BG40" i="12"/>
  <c r="BH40" i="12"/>
  <c r="BI40" i="12"/>
  <c r="BJ40" i="12"/>
  <c r="BK40" i="12"/>
  <c r="BL40" i="12"/>
  <c r="BM40" i="12"/>
  <c r="BN40" i="12"/>
  <c r="BO40" i="12"/>
  <c r="BP40" i="12"/>
  <c r="BQ40" i="12"/>
  <c r="BR40" i="12"/>
  <c r="BB41" i="12"/>
  <c r="BC41" i="12"/>
  <c r="BF41" i="12"/>
  <c r="BG41" i="12"/>
  <c r="BH41" i="12"/>
  <c r="BI41" i="12"/>
  <c r="BJ41" i="12"/>
  <c r="BK41" i="12"/>
  <c r="BL41" i="12"/>
  <c r="BM41" i="12"/>
  <c r="BN41" i="12"/>
  <c r="BO41" i="12"/>
  <c r="BP41" i="12"/>
  <c r="BQ41" i="12"/>
  <c r="BR41" i="12"/>
  <c r="BB42" i="12"/>
  <c r="BC42" i="12"/>
  <c r="BD42" i="12"/>
  <c r="BE42" i="12"/>
  <c r="BF42" i="12"/>
  <c r="BG42" i="12"/>
  <c r="BH42" i="12"/>
  <c r="BI42" i="12"/>
  <c r="BJ42" i="12"/>
  <c r="BK42" i="12"/>
  <c r="BL42" i="12"/>
  <c r="BM42" i="12"/>
  <c r="BN42" i="12"/>
  <c r="BO42" i="12"/>
  <c r="BP42" i="12"/>
  <c r="BQ42" i="12"/>
  <c r="BR42" i="12"/>
  <c r="BB43" i="12"/>
  <c r="BC43" i="12"/>
  <c r="BD43" i="12"/>
  <c r="BE43" i="12"/>
  <c r="BF43" i="12"/>
  <c r="BG43" i="12"/>
  <c r="BH43" i="12"/>
  <c r="BJ43" i="12"/>
  <c r="BK43" i="12"/>
  <c r="BL43" i="12"/>
  <c r="BM43" i="12"/>
  <c r="BN43" i="12"/>
  <c r="BO43" i="12"/>
  <c r="BP43" i="12"/>
  <c r="BQ43" i="12"/>
  <c r="BR43" i="12"/>
  <c r="BB44" i="12"/>
  <c r="BC44" i="12"/>
  <c r="BD44" i="12"/>
  <c r="BE44" i="12"/>
  <c r="BF44" i="12"/>
  <c r="BG44" i="12"/>
  <c r="BH44" i="12"/>
  <c r="BJ44" i="12"/>
  <c r="BK44" i="12"/>
  <c r="BL44" i="12"/>
  <c r="BM44" i="12"/>
  <c r="BN44" i="12"/>
  <c r="BO44" i="12"/>
  <c r="BP44" i="12"/>
  <c r="BQ44" i="12"/>
  <c r="BR44" i="12"/>
  <c r="BB45" i="12"/>
  <c r="BC45" i="12"/>
  <c r="BD45" i="12"/>
  <c r="BE45" i="12"/>
  <c r="BF45" i="12"/>
  <c r="BG45" i="12"/>
  <c r="BH45" i="12"/>
  <c r="BI45" i="12"/>
  <c r="BK45" i="12"/>
  <c r="BL45" i="12"/>
  <c r="BM45" i="12"/>
  <c r="BN45" i="12"/>
  <c r="BO45" i="12"/>
  <c r="BP45" i="12"/>
  <c r="BQ45" i="12"/>
  <c r="BR45" i="12"/>
  <c r="BB46" i="12"/>
  <c r="BC46" i="12"/>
  <c r="BD46" i="12"/>
  <c r="BE46" i="12"/>
  <c r="BF46" i="12"/>
  <c r="BG46" i="12"/>
  <c r="BH46" i="12"/>
  <c r="BI46" i="12"/>
  <c r="BK46" i="12"/>
  <c r="BL46" i="12"/>
  <c r="BM46" i="12"/>
  <c r="BN46" i="12"/>
  <c r="BO46" i="12"/>
  <c r="BP46" i="12"/>
  <c r="BQ46" i="12"/>
  <c r="BR46" i="12"/>
  <c r="BB47" i="12"/>
  <c r="BC47" i="12"/>
  <c r="BD47" i="12"/>
  <c r="BE47" i="12"/>
  <c r="BF47" i="12"/>
  <c r="BG47" i="12"/>
  <c r="BH47" i="12"/>
  <c r="BI47" i="12"/>
  <c r="BK47" i="12"/>
  <c r="BL47" i="12"/>
  <c r="BM47" i="12"/>
  <c r="BN47" i="12"/>
  <c r="BO47" i="12"/>
  <c r="BP47" i="12"/>
  <c r="BQ47" i="12"/>
  <c r="BR47" i="12"/>
  <c r="BB48" i="12"/>
  <c r="BC48" i="12"/>
  <c r="BD48" i="12"/>
  <c r="BE48" i="12"/>
  <c r="BF48" i="12"/>
  <c r="BG48" i="12"/>
  <c r="BH48" i="12"/>
  <c r="BI48" i="12"/>
  <c r="BK48" i="12"/>
  <c r="BL48" i="12"/>
  <c r="BM48" i="12"/>
  <c r="BN48" i="12"/>
  <c r="BO48" i="12"/>
  <c r="BP48" i="12"/>
  <c r="BQ48" i="12"/>
  <c r="BR48" i="12"/>
  <c r="BB49" i="12"/>
  <c r="BC49" i="12"/>
  <c r="BD49" i="12"/>
  <c r="BE49" i="12"/>
  <c r="BF49" i="12"/>
  <c r="BG49" i="12"/>
  <c r="BH49" i="12"/>
  <c r="BJ49" i="12"/>
  <c r="BK49" i="12"/>
  <c r="BL49" i="12"/>
  <c r="BM49" i="12"/>
  <c r="BN49" i="12"/>
  <c r="BO49" i="12"/>
  <c r="BP49" i="12"/>
  <c r="BQ49" i="12"/>
  <c r="BR49" i="12"/>
  <c r="BB50" i="12"/>
  <c r="BC50" i="12"/>
  <c r="BD50" i="12"/>
  <c r="BE50" i="12"/>
  <c r="BF50" i="12"/>
  <c r="BG50" i="12"/>
  <c r="BH50" i="12"/>
  <c r="BJ50" i="12"/>
  <c r="BK50" i="12"/>
  <c r="BL50" i="12"/>
  <c r="BM50" i="12"/>
  <c r="BN50" i="12"/>
  <c r="BO50" i="12"/>
  <c r="BP50" i="12"/>
  <c r="BQ50" i="12"/>
  <c r="BR50" i="12"/>
  <c r="BB52" i="12"/>
  <c r="BC52" i="12"/>
  <c r="BD52" i="12"/>
  <c r="BE52" i="12"/>
  <c r="BF52" i="12"/>
  <c r="BG52" i="12"/>
  <c r="BH52" i="12"/>
  <c r="BJ52" i="12"/>
  <c r="BK52" i="12"/>
  <c r="BL52" i="12"/>
  <c r="BM52" i="12"/>
  <c r="BN52" i="12"/>
  <c r="BO52" i="12"/>
  <c r="BP52" i="12"/>
  <c r="BQ52" i="12"/>
  <c r="BR52" i="12"/>
  <c r="BB53" i="12"/>
  <c r="BC53" i="12"/>
  <c r="BD53" i="12"/>
  <c r="BE53" i="12"/>
  <c r="BF53" i="12"/>
  <c r="BG53" i="12"/>
  <c r="BH53" i="12"/>
  <c r="BI53" i="12"/>
  <c r="BJ53" i="12"/>
  <c r="BK53" i="12"/>
  <c r="BL53" i="12"/>
  <c r="BM53" i="12"/>
  <c r="BN53" i="12"/>
  <c r="BO53" i="12"/>
  <c r="BP53" i="12"/>
  <c r="BQ53" i="12"/>
  <c r="BR53" i="12"/>
  <c r="BB54" i="12"/>
  <c r="BC54" i="12"/>
  <c r="BD54" i="12"/>
  <c r="BE54" i="12"/>
  <c r="BF54" i="12"/>
  <c r="BG54" i="12"/>
  <c r="BH54" i="12"/>
  <c r="BI54" i="12"/>
  <c r="BJ54" i="12"/>
  <c r="BK54" i="12"/>
  <c r="BL54" i="12"/>
  <c r="BM54" i="12"/>
  <c r="BN54" i="12"/>
  <c r="BO54" i="12"/>
  <c r="BP54" i="12"/>
  <c r="BQ54" i="12"/>
  <c r="BR54" i="12"/>
  <c r="BB55" i="12"/>
  <c r="BC55" i="12"/>
  <c r="BD55" i="12"/>
  <c r="BE55" i="12"/>
  <c r="BF55" i="12"/>
  <c r="BG55" i="12"/>
  <c r="BH55" i="12"/>
  <c r="BI55" i="12"/>
  <c r="BJ55" i="12"/>
  <c r="BK55" i="12"/>
  <c r="BL55" i="12"/>
  <c r="BM55" i="12"/>
  <c r="BN55" i="12"/>
  <c r="BO55" i="12"/>
  <c r="BP55" i="12"/>
  <c r="BQ55" i="12"/>
  <c r="BR55" i="12"/>
  <c r="BB59" i="12"/>
  <c r="BC59" i="12"/>
  <c r="BD59" i="12"/>
  <c r="BE59" i="12"/>
  <c r="BF59" i="12"/>
  <c r="BG59" i="12"/>
  <c r="BH59" i="12"/>
  <c r="BI59" i="12"/>
  <c r="BJ59" i="12"/>
  <c r="BK59" i="12"/>
  <c r="BL59" i="12"/>
  <c r="BM59" i="12"/>
  <c r="BN59" i="12"/>
  <c r="BO59" i="12"/>
  <c r="BP59" i="12"/>
  <c r="BQ59" i="12"/>
  <c r="BR59" i="12"/>
  <c r="BS59" i="12"/>
  <c r="BB60" i="12"/>
  <c r="BC60" i="12"/>
  <c r="BD60" i="12"/>
  <c r="BE60" i="12"/>
  <c r="BF60" i="12"/>
  <c r="BG60" i="12"/>
  <c r="BH60" i="12"/>
  <c r="BI60" i="12"/>
  <c r="BJ60" i="12"/>
  <c r="BK60" i="12"/>
  <c r="BL60" i="12"/>
  <c r="BM60" i="12"/>
  <c r="BN60" i="12"/>
  <c r="BO60" i="12"/>
  <c r="BP60" i="12"/>
  <c r="BQ60" i="12"/>
  <c r="BR60" i="12"/>
  <c r="BS60" i="12"/>
  <c r="BB61" i="12"/>
  <c r="BC61" i="12"/>
  <c r="BD61" i="12"/>
  <c r="BE61" i="12"/>
  <c r="BF61" i="12"/>
  <c r="BG61" i="12"/>
  <c r="BH61" i="12"/>
  <c r="BI61" i="12"/>
  <c r="BJ61" i="12"/>
  <c r="BK61" i="12"/>
  <c r="BL61" i="12"/>
  <c r="BM61" i="12"/>
  <c r="BN61" i="12"/>
  <c r="BO61" i="12"/>
  <c r="BP61" i="12"/>
  <c r="BQ61" i="12"/>
  <c r="BR61" i="12"/>
  <c r="BS61" i="12"/>
  <c r="BB62" i="12"/>
  <c r="BC62" i="12"/>
  <c r="BD62" i="12"/>
  <c r="BE62" i="12"/>
  <c r="BF62" i="12"/>
  <c r="BG62" i="12"/>
  <c r="BH62" i="12"/>
  <c r="BI62" i="12"/>
  <c r="BJ62" i="12"/>
  <c r="BK62" i="12"/>
  <c r="BL62" i="12"/>
  <c r="BM62" i="12"/>
  <c r="BN62" i="12"/>
  <c r="BO62" i="12"/>
  <c r="BP62" i="12"/>
  <c r="BQ62" i="12"/>
  <c r="BR62" i="12"/>
  <c r="BS62" i="12"/>
  <c r="BB63" i="12"/>
  <c r="BC63" i="12"/>
  <c r="BD63" i="12"/>
  <c r="BE63" i="12"/>
  <c r="BF63" i="12"/>
  <c r="BG63" i="12"/>
  <c r="BH63" i="12"/>
  <c r="BI63" i="12"/>
  <c r="BJ63" i="12"/>
  <c r="BK63" i="12"/>
  <c r="BL63" i="12"/>
  <c r="BM63" i="12"/>
  <c r="BN63" i="12"/>
  <c r="BO63" i="12"/>
  <c r="BP63" i="12"/>
  <c r="BQ63" i="12"/>
  <c r="BR63" i="12"/>
  <c r="BS63" i="12"/>
  <c r="BB64" i="12"/>
  <c r="BC64" i="12"/>
  <c r="BD64" i="12"/>
  <c r="BE64" i="12"/>
  <c r="BF64" i="12"/>
  <c r="BJ64" i="12"/>
  <c r="BL64" i="12"/>
  <c r="BM64" i="12"/>
  <c r="BN64" i="12"/>
  <c r="BO64" i="12"/>
  <c r="BP64" i="12"/>
  <c r="BQ64" i="12"/>
  <c r="BR64" i="12"/>
  <c r="BB65" i="12"/>
  <c r="BC65" i="12"/>
  <c r="BD65" i="12"/>
  <c r="BE65" i="12"/>
  <c r="BF65" i="12"/>
  <c r="BJ65" i="12"/>
  <c r="BL65" i="12"/>
  <c r="BM65" i="12"/>
  <c r="BN65" i="12"/>
  <c r="BO65" i="12"/>
  <c r="BP65" i="12"/>
  <c r="BQ65" i="12"/>
  <c r="BR65" i="12"/>
  <c r="BB66" i="12"/>
  <c r="BC66" i="12"/>
  <c r="BD66" i="12"/>
  <c r="BE66" i="12"/>
  <c r="BF66" i="12"/>
  <c r="BG66" i="12"/>
  <c r="BH66" i="12"/>
  <c r="BI66" i="12"/>
  <c r="BJ66" i="12"/>
  <c r="BK66" i="12"/>
  <c r="BM66" i="12"/>
  <c r="BO66" i="12"/>
  <c r="BP66" i="12"/>
  <c r="BQ66" i="12"/>
  <c r="BR66" i="12"/>
  <c r="BB67" i="12"/>
  <c r="BC67" i="12"/>
  <c r="BD67" i="12"/>
  <c r="BE67" i="12"/>
  <c r="BF67" i="12"/>
  <c r="BG67" i="12"/>
  <c r="BH67" i="12"/>
  <c r="BI67" i="12"/>
  <c r="BJ67" i="12"/>
  <c r="BK67" i="12"/>
  <c r="BL67" i="12"/>
  <c r="BM67" i="12"/>
  <c r="BN67" i="12"/>
  <c r="BO67" i="12"/>
  <c r="BP67" i="12"/>
  <c r="BQ67" i="12"/>
  <c r="BR67" i="12"/>
  <c r="BB68" i="12"/>
  <c r="BC68" i="12"/>
  <c r="BD68" i="12"/>
  <c r="BE68" i="12"/>
  <c r="BF68" i="12"/>
  <c r="BG68" i="12"/>
  <c r="BH68" i="12"/>
  <c r="BI68" i="12"/>
  <c r="BJ68" i="12"/>
  <c r="BK68" i="12"/>
  <c r="BL68" i="12"/>
  <c r="BM68" i="12"/>
  <c r="BN68" i="12"/>
  <c r="BO68" i="12"/>
  <c r="BP68" i="12"/>
  <c r="BQ68" i="12"/>
  <c r="BR68" i="12"/>
  <c r="BB69" i="12"/>
  <c r="BC69" i="12"/>
  <c r="BD69" i="12"/>
  <c r="BE69" i="12"/>
  <c r="BF69" i="12"/>
  <c r="BG69" i="12"/>
  <c r="BH69" i="12"/>
  <c r="BI69" i="12"/>
  <c r="BJ69" i="12"/>
  <c r="BK69" i="12"/>
  <c r="BL69" i="12"/>
  <c r="BM69" i="12"/>
  <c r="BN69" i="12"/>
  <c r="BO69" i="12"/>
  <c r="BP69" i="12"/>
  <c r="BQ69" i="12"/>
  <c r="BR69" i="12"/>
  <c r="BB70" i="12"/>
  <c r="BC70" i="12"/>
  <c r="BD70" i="12"/>
  <c r="BE70" i="12"/>
  <c r="BF70" i="12"/>
  <c r="BG70" i="12"/>
  <c r="BH70" i="12"/>
  <c r="BI70" i="12"/>
  <c r="BJ70" i="12"/>
  <c r="BK70" i="12"/>
  <c r="BL70" i="12"/>
  <c r="BM70" i="12"/>
  <c r="BN70" i="12"/>
  <c r="BO70" i="12"/>
  <c r="BP70" i="12"/>
  <c r="BQ70" i="12"/>
  <c r="BR70" i="12"/>
  <c r="BB71" i="12"/>
  <c r="BC71" i="12"/>
  <c r="BD71" i="12"/>
  <c r="BE71" i="12"/>
  <c r="BF71" i="12"/>
  <c r="BG71" i="12"/>
  <c r="BH71" i="12"/>
  <c r="BI71" i="12"/>
  <c r="BJ71" i="12"/>
  <c r="BK71" i="12"/>
  <c r="BL71" i="12"/>
  <c r="BM71" i="12"/>
  <c r="BN71" i="12"/>
  <c r="BO71" i="12"/>
  <c r="BP71" i="12"/>
  <c r="BQ71" i="12"/>
  <c r="BR71" i="12"/>
  <c r="BB72" i="12"/>
  <c r="BC72" i="12"/>
  <c r="BD72" i="12"/>
  <c r="BE72" i="12"/>
  <c r="BF72" i="12"/>
  <c r="BG72" i="12"/>
  <c r="BH72" i="12"/>
  <c r="BI72" i="12"/>
  <c r="BJ72" i="12"/>
  <c r="BK72" i="12"/>
  <c r="BL72" i="12"/>
  <c r="BM72" i="12"/>
  <c r="BN72" i="12"/>
  <c r="BO72" i="12"/>
  <c r="BP72" i="12"/>
  <c r="BQ72" i="12"/>
  <c r="BR72" i="12"/>
  <c r="BB73" i="12"/>
  <c r="BC73" i="12"/>
  <c r="BD73" i="12"/>
  <c r="BE73" i="12"/>
  <c r="BF73" i="12"/>
  <c r="BG73" i="12"/>
  <c r="BH73" i="12"/>
  <c r="BI73" i="12"/>
  <c r="BJ73" i="12"/>
  <c r="BK73" i="12"/>
  <c r="BL73" i="12"/>
  <c r="BM73" i="12"/>
  <c r="BN73" i="12"/>
  <c r="BO73" i="12"/>
  <c r="BP73" i="12"/>
  <c r="BQ73" i="12"/>
  <c r="BR73" i="12"/>
  <c r="BB74" i="12"/>
  <c r="BC74" i="12"/>
  <c r="BD74" i="12"/>
  <c r="BE74" i="12"/>
  <c r="BF74" i="12"/>
  <c r="BG74" i="12"/>
  <c r="BH74" i="12"/>
  <c r="BI74" i="12"/>
  <c r="BJ74" i="12"/>
  <c r="BK74" i="12"/>
  <c r="BL74" i="12"/>
  <c r="BM74" i="12"/>
  <c r="BN74" i="12"/>
  <c r="BO74" i="12"/>
  <c r="BP74" i="12"/>
  <c r="BQ74" i="12"/>
  <c r="BR74" i="12"/>
  <c r="BS74" i="12"/>
  <c r="BB75" i="12"/>
  <c r="BC75" i="12"/>
  <c r="BD75" i="12"/>
  <c r="BE75" i="12"/>
  <c r="BI75" i="12"/>
  <c r="BJ75" i="12"/>
  <c r="BK75" i="12"/>
  <c r="BL75" i="12"/>
  <c r="BM75" i="12"/>
  <c r="BN75" i="12"/>
  <c r="BO75" i="12"/>
  <c r="BP75" i="12"/>
  <c r="BQ75" i="12"/>
  <c r="BR75" i="12"/>
  <c r="BB76" i="12"/>
  <c r="BC76" i="12"/>
  <c r="BD76" i="12"/>
  <c r="BE76" i="12"/>
  <c r="BF76" i="12"/>
  <c r="BG76" i="12"/>
  <c r="BH76" i="12"/>
  <c r="BI76" i="12"/>
  <c r="BJ76" i="12"/>
  <c r="BK76" i="12"/>
  <c r="BL76" i="12"/>
  <c r="BM76" i="12"/>
  <c r="BN76" i="12"/>
  <c r="BO76" i="12"/>
  <c r="BP76" i="12"/>
  <c r="BQ76" i="12"/>
  <c r="BR76" i="12"/>
  <c r="BB77" i="12"/>
  <c r="BC77" i="12"/>
  <c r="BD77" i="12"/>
  <c r="BE77" i="12"/>
  <c r="BF77" i="12"/>
  <c r="BG77" i="12"/>
  <c r="BH77" i="12"/>
  <c r="BI77" i="12"/>
  <c r="BJ77" i="12"/>
  <c r="BK77" i="12"/>
  <c r="BL77" i="12"/>
  <c r="BM77" i="12"/>
  <c r="BN77" i="12"/>
  <c r="BO77" i="12"/>
  <c r="BP77" i="12"/>
  <c r="BQ77" i="12"/>
  <c r="BR77" i="12"/>
  <c r="BB78" i="12"/>
  <c r="BC78" i="12"/>
  <c r="BD78" i="12"/>
  <c r="BE78" i="12"/>
  <c r="BF78" i="12"/>
  <c r="BG78" i="12"/>
  <c r="BH78" i="12"/>
  <c r="BI78" i="12"/>
  <c r="BJ78" i="12"/>
  <c r="BK78" i="12"/>
  <c r="BL78" i="12"/>
  <c r="BM78" i="12"/>
  <c r="BN78" i="12"/>
  <c r="BO78" i="12"/>
  <c r="BP78" i="12"/>
  <c r="BQ78" i="12"/>
  <c r="BR78" i="12"/>
  <c r="BB79" i="12"/>
  <c r="BC79" i="12"/>
  <c r="BD79" i="12"/>
  <c r="BE79" i="12"/>
  <c r="BF79" i="12"/>
  <c r="BI79" i="12"/>
  <c r="BJ79" i="12"/>
  <c r="BK79" i="12"/>
  <c r="BL79" i="12"/>
  <c r="BM79" i="12"/>
  <c r="BN79" i="12"/>
  <c r="BO79" i="12"/>
  <c r="BP79" i="12"/>
  <c r="BQ79" i="12"/>
  <c r="BR79" i="12"/>
  <c r="BB80" i="12"/>
  <c r="BC80" i="12"/>
  <c r="BD80" i="12"/>
  <c r="BE80" i="12"/>
  <c r="BF80" i="12"/>
  <c r="BI80" i="12"/>
  <c r="BJ80" i="12"/>
  <c r="BK80" i="12"/>
  <c r="BL80" i="12"/>
  <c r="BM80" i="12"/>
  <c r="BN80" i="12"/>
  <c r="BO80" i="12"/>
  <c r="BP80" i="12"/>
  <c r="BQ80" i="12"/>
  <c r="BR80" i="12"/>
  <c r="BB81" i="12"/>
  <c r="BC81" i="12"/>
  <c r="BD81" i="12"/>
  <c r="BE81" i="12"/>
  <c r="BF81" i="12"/>
  <c r="BH81" i="12"/>
  <c r="BJ81" i="12"/>
  <c r="BK81" i="12"/>
  <c r="BL81" i="12"/>
  <c r="BM81" i="12"/>
  <c r="BN81" i="12"/>
  <c r="BO81" i="12"/>
  <c r="BP81" i="12"/>
  <c r="BQ81" i="12"/>
  <c r="BR81" i="12"/>
  <c r="BB82" i="12"/>
  <c r="BC82" i="12"/>
  <c r="BD82" i="12"/>
  <c r="BE82" i="12"/>
  <c r="BF82" i="12"/>
  <c r="BH82" i="12"/>
  <c r="BJ82" i="12"/>
  <c r="BK82" i="12"/>
  <c r="BL82" i="12"/>
  <c r="BM82" i="12"/>
  <c r="BN82" i="12"/>
  <c r="BO82" i="12"/>
  <c r="BP82" i="12"/>
  <c r="BQ82" i="12"/>
  <c r="BR82" i="12"/>
  <c r="BB83" i="12"/>
  <c r="BC83" i="12"/>
  <c r="BD83" i="12"/>
  <c r="BE83" i="12"/>
  <c r="BG83" i="12"/>
  <c r="BJ83" i="12"/>
  <c r="BK83" i="12"/>
  <c r="BL83" i="12"/>
  <c r="BM83" i="12"/>
  <c r="BN83" i="12"/>
  <c r="BO83" i="12"/>
  <c r="BP83" i="12"/>
  <c r="BQ83" i="12"/>
  <c r="BR83" i="12"/>
  <c r="BD3" i="12"/>
  <c r="BE3" i="12"/>
  <c r="BF3" i="12"/>
  <c r="BG3" i="12"/>
  <c r="BH3" i="12"/>
  <c r="BI3" i="12"/>
  <c r="BJ3" i="12"/>
  <c r="BK3" i="12"/>
  <c r="BL3" i="12"/>
  <c r="BM3" i="12"/>
  <c r="BN3" i="12"/>
  <c r="BO3" i="12"/>
  <c r="BP3" i="12"/>
  <c r="BQ3" i="12"/>
  <c r="BR3" i="12"/>
  <c r="AP3" i="16"/>
  <c r="AP4" i="16"/>
  <c r="AQ4" i="16"/>
  <c r="AS4" i="16"/>
  <c r="AT4" i="16"/>
  <c r="AU4" i="16"/>
  <c r="AV4" i="16"/>
  <c r="AP5" i="16"/>
  <c r="AQ5" i="16"/>
  <c r="AS5" i="16"/>
  <c r="AT5" i="16"/>
  <c r="AU5" i="16"/>
  <c r="AV5" i="16"/>
  <c r="AP6" i="16"/>
  <c r="AS6" i="16"/>
  <c r="AT6" i="16"/>
  <c r="AU6" i="16"/>
  <c r="AV6" i="16"/>
  <c r="AP7" i="16"/>
  <c r="AS7" i="16"/>
  <c r="AT7" i="16"/>
  <c r="AU7" i="16"/>
  <c r="AV7" i="16"/>
  <c r="AP8" i="16"/>
  <c r="AS8" i="16"/>
  <c r="AT8" i="16"/>
  <c r="AU8" i="16"/>
  <c r="AP9" i="16"/>
  <c r="AS9" i="16"/>
  <c r="AT9" i="16"/>
  <c r="AU9" i="16"/>
  <c r="AV9" i="16"/>
  <c r="AP10" i="16"/>
  <c r="AQ10" i="16"/>
  <c r="AS10" i="16"/>
  <c r="AT10" i="16"/>
  <c r="AU10" i="16"/>
  <c r="AV10" i="16"/>
  <c r="AP11" i="16"/>
  <c r="AQ11" i="16"/>
  <c r="AR11" i="16"/>
  <c r="AS11" i="16"/>
  <c r="AT11" i="16"/>
  <c r="AU11" i="16"/>
  <c r="AV11" i="16"/>
  <c r="AR12" i="16"/>
  <c r="AS12" i="16"/>
  <c r="AT12" i="16"/>
  <c r="AU12" i="16"/>
  <c r="AV12" i="16"/>
  <c r="AP13" i="16"/>
  <c r="AQ13" i="16"/>
  <c r="AS13" i="16"/>
  <c r="AT13" i="16"/>
  <c r="AU13" i="16"/>
  <c r="AV13" i="16"/>
  <c r="AP14" i="16"/>
  <c r="AQ14" i="16"/>
  <c r="AS14" i="16"/>
  <c r="AT14" i="16"/>
  <c r="AU14" i="16"/>
  <c r="AV14" i="16"/>
  <c r="AP15" i="16"/>
  <c r="AR15" i="16"/>
  <c r="AS15" i="16"/>
  <c r="AT15" i="16"/>
  <c r="AU15" i="16"/>
  <c r="AV15" i="16"/>
  <c r="AP16" i="16"/>
  <c r="AR16" i="16"/>
  <c r="AS16" i="16"/>
  <c r="AT16" i="16"/>
  <c r="AU16" i="16"/>
  <c r="AV16" i="16"/>
  <c r="AP17" i="16"/>
  <c r="AQ17" i="16"/>
  <c r="AU17" i="16"/>
  <c r="AV17" i="16"/>
  <c r="AP18" i="16"/>
  <c r="AQ18" i="16"/>
  <c r="AT18" i="16"/>
  <c r="AV18" i="16"/>
  <c r="AP19" i="16"/>
  <c r="AQ19" i="16"/>
  <c r="AR19" i="16"/>
  <c r="AS19" i="16"/>
  <c r="AT19" i="16"/>
  <c r="AU19" i="16"/>
  <c r="AP20" i="16"/>
  <c r="AT20" i="16"/>
  <c r="AU20" i="16"/>
  <c r="AV20" i="16"/>
  <c r="AS3" i="16"/>
  <c r="AU3" i="16"/>
  <c r="AV3" i="16"/>
  <c r="F21" i="8"/>
  <c r="F22" i="8"/>
  <c r="V64" i="9"/>
  <c r="W64" i="9"/>
  <c r="X64" i="9"/>
  <c r="V65" i="9"/>
  <c r="W65" i="9"/>
  <c r="X65" i="9"/>
  <c r="V66" i="9"/>
  <c r="W66" i="9"/>
  <c r="X66" i="9"/>
  <c r="V67" i="9"/>
  <c r="W67" i="9"/>
  <c r="X67" i="9"/>
  <c r="V68" i="9"/>
  <c r="W68" i="9"/>
  <c r="X68" i="9"/>
  <c r="Y68" i="9"/>
  <c r="V69" i="9"/>
  <c r="W69" i="9"/>
  <c r="X69" i="9"/>
  <c r="Z69" i="9"/>
  <c r="V70" i="9"/>
  <c r="W70" i="9"/>
  <c r="X70" i="9"/>
  <c r="V73" i="9"/>
  <c r="W73" i="9"/>
  <c r="X73" i="9"/>
  <c r="Z73" i="9"/>
  <c r="X72" i="9"/>
  <c r="Z72" i="9"/>
  <c r="W72" i="9"/>
  <c r="V72" i="9"/>
  <c r="X63" i="9"/>
  <c r="Y63" i="9"/>
  <c r="W63" i="9"/>
  <c r="V63" i="9"/>
  <c r="X60" i="9"/>
  <c r="W60" i="9"/>
  <c r="V60" i="9"/>
  <c r="V26" i="9"/>
  <c r="W26" i="9"/>
  <c r="X26" i="9"/>
  <c r="V27" i="9"/>
  <c r="W27" i="9"/>
  <c r="X27" i="9"/>
  <c r="Z27" i="9"/>
  <c r="V28" i="9"/>
  <c r="W28" i="9"/>
  <c r="X28" i="9"/>
  <c r="Z28" i="9"/>
  <c r="V29" i="9"/>
  <c r="W29" i="9"/>
  <c r="X29" i="9"/>
  <c r="Z29" i="9"/>
  <c r="V30" i="9"/>
  <c r="W30" i="9"/>
  <c r="X30" i="9"/>
  <c r="Z30" i="9"/>
  <c r="V31" i="9"/>
  <c r="W31" i="9"/>
  <c r="X31" i="9"/>
  <c r="AA31" i="9"/>
  <c r="V32" i="9"/>
  <c r="W32" i="9"/>
  <c r="X32" i="9"/>
  <c r="AA32" i="9"/>
  <c r="V33" i="9"/>
  <c r="W33" i="9"/>
  <c r="X33" i="9"/>
  <c r="AB33" i="9"/>
  <c r="V34" i="9"/>
  <c r="W34" i="9"/>
  <c r="X34" i="9"/>
  <c r="AC34" i="9"/>
  <c r="V35" i="9"/>
  <c r="W35" i="9"/>
  <c r="X35" i="9"/>
  <c r="AC35" i="9"/>
  <c r="V36" i="9"/>
  <c r="W36" i="9"/>
  <c r="X36" i="9"/>
  <c r="AE36" i="9"/>
  <c r="AE74" i="9"/>
  <c r="V37" i="9"/>
  <c r="W37" i="9"/>
  <c r="X37" i="9"/>
  <c r="AB37" i="9"/>
  <c r="V38" i="9"/>
  <c r="W38" i="9"/>
  <c r="X38" i="9"/>
  <c r="AB38" i="9"/>
  <c r="V39" i="9"/>
  <c r="W39" i="9"/>
  <c r="X39" i="9"/>
  <c r="AB39" i="9"/>
  <c r="V40" i="9"/>
  <c r="W40" i="9"/>
  <c r="X40" i="9"/>
  <c r="AB40" i="9"/>
  <c r="V41" i="9"/>
  <c r="W41" i="9"/>
  <c r="X41" i="9"/>
  <c r="AC41" i="9"/>
  <c r="V42" i="9"/>
  <c r="W42" i="9"/>
  <c r="X42" i="9"/>
  <c r="AC42" i="9"/>
  <c r="V43" i="9"/>
  <c r="W43" i="9"/>
  <c r="X43" i="9"/>
  <c r="AC43" i="9"/>
  <c r="V44" i="9"/>
  <c r="W44" i="9"/>
  <c r="X44" i="9"/>
  <c r="AC44" i="9"/>
  <c r="V45" i="9"/>
  <c r="W45" i="9"/>
  <c r="X45" i="9"/>
  <c r="AB45" i="9"/>
  <c r="V46" i="9"/>
  <c r="W46" i="9"/>
  <c r="X46" i="9"/>
  <c r="AB46" i="9"/>
  <c r="V47" i="9"/>
  <c r="W47" i="9"/>
  <c r="X47" i="9"/>
  <c r="AC47" i="9"/>
  <c r="V48" i="9"/>
  <c r="W48" i="9"/>
  <c r="X48" i="9"/>
  <c r="AC48" i="9"/>
  <c r="V49" i="9"/>
  <c r="W49" i="9"/>
  <c r="X49" i="9"/>
  <c r="AD49" i="9"/>
  <c r="V50" i="9"/>
  <c r="W50" i="9"/>
  <c r="X50" i="9"/>
  <c r="AD50" i="9"/>
  <c r="V51" i="9"/>
  <c r="W51" i="9"/>
  <c r="X51" i="9"/>
  <c r="AD51" i="9"/>
  <c r="V52" i="9"/>
  <c r="W52" i="9"/>
  <c r="X52" i="9"/>
  <c r="AD52" i="9"/>
  <c r="V53" i="9"/>
  <c r="W53" i="9"/>
  <c r="X53" i="9"/>
  <c r="AD53" i="9"/>
  <c r="V54" i="9"/>
  <c r="W54" i="9"/>
  <c r="X54" i="9"/>
  <c r="AC54" i="9"/>
  <c r="V55" i="9"/>
  <c r="W55" i="9"/>
  <c r="X55" i="9"/>
  <c r="AD55" i="9"/>
  <c r="V56" i="9"/>
  <c r="W56" i="9"/>
  <c r="X56" i="9"/>
  <c r="AD56" i="9"/>
  <c r="V57" i="9"/>
  <c r="W57" i="9"/>
  <c r="X57" i="9"/>
  <c r="AC57" i="9"/>
  <c r="V58" i="9"/>
  <c r="W58" i="9"/>
  <c r="X58" i="9"/>
  <c r="AC58" i="9"/>
  <c r="X25" i="9"/>
  <c r="W25" i="9"/>
  <c r="V25" i="9"/>
  <c r="V19" i="9"/>
  <c r="V4" i="9"/>
  <c r="W4" i="9"/>
  <c r="X4" i="9"/>
  <c r="AA4" i="9"/>
  <c r="V5" i="9"/>
  <c r="V74" i="9" s="1"/>
  <c r="E79" i="9" s="1"/>
  <c r="W5" i="9"/>
  <c r="X5" i="9"/>
  <c r="AC5" i="9"/>
  <c r="V6" i="9"/>
  <c r="W6" i="9"/>
  <c r="X6" i="9"/>
  <c r="Z6" i="9"/>
  <c r="V7" i="9"/>
  <c r="W7" i="9"/>
  <c r="X7" i="9"/>
  <c r="Z7" i="9"/>
  <c r="V8" i="9"/>
  <c r="W8" i="9"/>
  <c r="X8" i="9"/>
  <c r="AB8" i="9"/>
  <c r="V9" i="9"/>
  <c r="W9" i="9"/>
  <c r="X9" i="9"/>
  <c r="AC9" i="9"/>
  <c r="V10" i="9"/>
  <c r="W10" i="9"/>
  <c r="X10" i="9"/>
  <c r="AC10" i="9"/>
  <c r="V11" i="9"/>
  <c r="W11" i="9"/>
  <c r="X11" i="9"/>
  <c r="AD11" i="9"/>
  <c r="V12" i="9"/>
  <c r="W12" i="9"/>
  <c r="X12" i="9"/>
  <c r="AD12" i="9"/>
  <c r="V13" i="9"/>
  <c r="W13" i="9"/>
  <c r="X13" i="9"/>
  <c r="AC13" i="9"/>
  <c r="V14" i="9"/>
  <c r="W14" i="9"/>
  <c r="X14" i="9"/>
  <c r="AC14" i="9"/>
  <c r="V15" i="9"/>
  <c r="W15" i="9"/>
  <c r="X15" i="9"/>
  <c r="AD15" i="9"/>
  <c r="V16" i="9"/>
  <c r="W16" i="9"/>
  <c r="X16" i="9"/>
  <c r="AC16" i="9"/>
  <c r="V17" i="9"/>
  <c r="W17" i="9"/>
  <c r="X17" i="9"/>
  <c r="AC17" i="9"/>
  <c r="V18" i="9"/>
  <c r="W18" i="9"/>
  <c r="X18" i="9"/>
  <c r="AB18" i="9"/>
  <c r="W19" i="9"/>
  <c r="X19" i="9"/>
  <c r="AB19" i="9"/>
  <c r="V20" i="9"/>
  <c r="W20" i="9"/>
  <c r="X20" i="9"/>
  <c r="V21" i="9"/>
  <c r="W21" i="9"/>
  <c r="X21" i="9"/>
  <c r="AB21" i="9"/>
  <c r="V22" i="9"/>
  <c r="W22" i="9"/>
  <c r="X22" i="9"/>
  <c r="V23" i="9"/>
  <c r="W23" i="9"/>
  <c r="X23" i="9"/>
  <c r="X3" i="9"/>
  <c r="AB3" i="9"/>
  <c r="W3" i="9"/>
  <c r="Y29" i="17"/>
  <c r="AC29" i="17" s="1"/>
  <c r="X29" i="17"/>
  <c r="W29" i="17"/>
  <c r="W3" i="17"/>
  <c r="X3" i="17"/>
  <c r="Y3" i="17"/>
  <c r="AU3" i="17" s="1"/>
  <c r="W4" i="17"/>
  <c r="X4" i="17"/>
  <c r="Y4" i="17"/>
  <c r="AD4" i="17"/>
  <c r="W5" i="17"/>
  <c r="X5" i="17"/>
  <c r="Y5" i="17"/>
  <c r="AY5" i="17" s="1"/>
  <c r="W6" i="17"/>
  <c r="X6" i="17"/>
  <c r="Y6" i="17"/>
  <c r="AB6" i="17"/>
  <c r="W7" i="17"/>
  <c r="X7" i="17"/>
  <c r="Y7" i="17"/>
  <c r="AC7" i="17" s="1"/>
  <c r="W8" i="17"/>
  <c r="X8" i="17"/>
  <c r="Y8" i="17"/>
  <c r="AC8" i="17" s="1"/>
  <c r="W9" i="17"/>
  <c r="X9" i="17"/>
  <c r="Y9" i="17"/>
  <c r="AD9" i="17" s="1"/>
  <c r="Y10" i="17"/>
  <c r="AA10" i="17"/>
  <c r="X10" i="17"/>
  <c r="W10" i="17"/>
  <c r="X4" i="12"/>
  <c r="Y4" i="12"/>
  <c r="Z4" i="12"/>
  <c r="AF4" i="12" s="1"/>
  <c r="X5" i="12"/>
  <c r="Y5" i="12"/>
  <c r="Z5" i="12"/>
  <c r="BE5" i="12" s="1"/>
  <c r="X6" i="12"/>
  <c r="Y6" i="12"/>
  <c r="Z6" i="12"/>
  <c r="AE6" i="12" s="1"/>
  <c r="X7" i="12"/>
  <c r="Y7" i="12"/>
  <c r="Z7" i="12"/>
  <c r="BE7" i="12" s="1"/>
  <c r="X8" i="12"/>
  <c r="Y8" i="12"/>
  <c r="Z8" i="12"/>
  <c r="AD8" i="12" s="1"/>
  <c r="X9" i="12"/>
  <c r="Y9" i="12"/>
  <c r="Z9" i="12"/>
  <c r="BS9" i="12" s="1"/>
  <c r="X10" i="12"/>
  <c r="Y10" i="12"/>
  <c r="Z10" i="12"/>
  <c r="AC10" i="12" s="1"/>
  <c r="X11" i="12"/>
  <c r="Y11" i="12"/>
  <c r="Z11" i="12"/>
  <c r="AE11" i="12" s="1"/>
  <c r="X12" i="12"/>
  <c r="Y12" i="12"/>
  <c r="Z12" i="12"/>
  <c r="BG12" i="12" s="1"/>
  <c r="X13" i="12"/>
  <c r="Y13" i="12"/>
  <c r="Z13" i="12"/>
  <c r="BC13" i="12" s="1"/>
  <c r="X14" i="12"/>
  <c r="Y14" i="12"/>
  <c r="Z14" i="12"/>
  <c r="AF14" i="12" s="1"/>
  <c r="X29" i="12"/>
  <c r="Y29" i="12"/>
  <c r="Z29" i="12"/>
  <c r="BS29" i="12" s="1"/>
  <c r="X30" i="12"/>
  <c r="Y30" i="12"/>
  <c r="Z30" i="12"/>
  <c r="BS30" i="12" s="1"/>
  <c r="Y35" i="12"/>
  <c r="AF35" i="12"/>
  <c r="Y36" i="12"/>
  <c r="Y37" i="12"/>
  <c r="Y38" i="12"/>
  <c r="AF38" i="12"/>
  <c r="Y39" i="12"/>
  <c r="BS39" i="12"/>
  <c r="Y40" i="12"/>
  <c r="AE40" i="12"/>
  <c r="X41" i="12"/>
  <c r="Y41" i="12"/>
  <c r="Z41" i="12"/>
  <c r="AE41" i="12" s="1"/>
  <c r="X42" i="12"/>
  <c r="Y42" i="12"/>
  <c r="Z42" i="12"/>
  <c r="AF42" i="12" s="1"/>
  <c r="X43" i="12"/>
  <c r="Y43" i="12"/>
  <c r="Z43" i="12"/>
  <c r="AE43" i="12" s="1"/>
  <c r="X44" i="12"/>
  <c r="Y44" i="12"/>
  <c r="Z44" i="12"/>
  <c r="AF44" i="12" s="1"/>
  <c r="X45" i="12"/>
  <c r="Y45" i="12"/>
  <c r="Z45" i="12"/>
  <c r="AE45" i="12" s="1"/>
  <c r="X46" i="12"/>
  <c r="Y46" i="12"/>
  <c r="Z46" i="12"/>
  <c r="AF46" i="12" s="1"/>
  <c r="X47" i="12"/>
  <c r="Y47" i="12"/>
  <c r="Z47" i="12"/>
  <c r="AE47" i="12" s="1"/>
  <c r="X48" i="12"/>
  <c r="Y48" i="12"/>
  <c r="Z48" i="12"/>
  <c r="AF48" i="12" s="1"/>
  <c r="X49" i="12"/>
  <c r="Y49" i="12"/>
  <c r="Z49" i="12"/>
  <c r="AE49" i="12" s="1"/>
  <c r="X50" i="12"/>
  <c r="Y50" i="12"/>
  <c r="Z50" i="12"/>
  <c r="AF50" i="12" s="1"/>
  <c r="X52" i="12"/>
  <c r="Y52" i="12"/>
  <c r="Z52" i="12"/>
  <c r="AG52" i="12" s="1"/>
  <c r="X53" i="12"/>
  <c r="Y53" i="12"/>
  <c r="Z53" i="12"/>
  <c r="AG53" i="12" s="1"/>
  <c r="X54" i="12"/>
  <c r="Y54" i="12"/>
  <c r="Z54" i="12"/>
  <c r="BS54" i="12" s="1"/>
  <c r="X55" i="12"/>
  <c r="Y55" i="12"/>
  <c r="Z55" i="12"/>
  <c r="BS55" i="12" s="1"/>
  <c r="X59" i="12"/>
  <c r="Y59" i="12"/>
  <c r="Z59" i="12"/>
  <c r="AB59" i="12" s="1"/>
  <c r="X60" i="12"/>
  <c r="Y60" i="12"/>
  <c r="Z60" i="12"/>
  <c r="AC60" i="12" s="1"/>
  <c r="X61" i="12"/>
  <c r="Y61" i="12"/>
  <c r="Z61" i="12"/>
  <c r="AC61" i="12" s="1"/>
  <c r="X62" i="12"/>
  <c r="Y62" i="12"/>
  <c r="Z62" i="12"/>
  <c r="AC62" i="12" s="1"/>
  <c r="X63" i="12"/>
  <c r="Y63" i="12"/>
  <c r="Z63" i="12"/>
  <c r="AF63" i="12" s="1"/>
  <c r="X64" i="12"/>
  <c r="Y64" i="12"/>
  <c r="Z64" i="12"/>
  <c r="AF64" i="12" s="1"/>
  <c r="X65" i="12"/>
  <c r="Y65" i="12"/>
  <c r="Z65" i="12"/>
  <c r="BI65" i="12" s="1"/>
  <c r="X66" i="12"/>
  <c r="Y66" i="12"/>
  <c r="Z66" i="12"/>
  <c r="AF66" i="12" s="1"/>
  <c r="X67" i="12"/>
  <c r="Y67" i="12"/>
  <c r="Z67" i="12"/>
  <c r="BS67" i="12" s="1"/>
  <c r="X68" i="12"/>
  <c r="Y68" i="12"/>
  <c r="Z68" i="12"/>
  <c r="X69" i="12"/>
  <c r="Y69" i="12"/>
  <c r="Z69" i="12"/>
  <c r="BS69" i="12" s="1"/>
  <c r="X70" i="12"/>
  <c r="Y70" i="12"/>
  <c r="Z70" i="12"/>
  <c r="BS70" i="12" s="1"/>
  <c r="X71" i="12"/>
  <c r="Y71" i="12"/>
  <c r="Z71" i="12"/>
  <c r="BS71" i="12" s="1"/>
  <c r="X72" i="12"/>
  <c r="Y72" i="12"/>
  <c r="Z72" i="12"/>
  <c r="BS72" i="12" s="1"/>
  <c r="X73" i="12"/>
  <c r="Y73" i="12"/>
  <c r="Z73" i="12"/>
  <c r="BS73" i="12" s="1"/>
  <c r="X74" i="12"/>
  <c r="Y74" i="12"/>
  <c r="Z74" i="12"/>
  <c r="AE74" i="12" s="1"/>
  <c r="X75" i="12"/>
  <c r="Y75" i="12"/>
  <c r="Z75" i="12"/>
  <c r="AE75" i="12" s="1"/>
  <c r="X76" i="12"/>
  <c r="Y76" i="12"/>
  <c r="Z76" i="12"/>
  <c r="X77" i="12"/>
  <c r="Y77" i="12"/>
  <c r="Z77" i="12"/>
  <c r="AC77" i="12" s="1"/>
  <c r="X78" i="12"/>
  <c r="Y78" i="12"/>
  <c r="Z78" i="12"/>
  <c r="AE78" i="12" s="1"/>
  <c r="X79" i="12"/>
  <c r="Y79" i="12"/>
  <c r="Z79" i="12"/>
  <c r="BS79" i="12" s="1"/>
  <c r="X80" i="12"/>
  <c r="Y80" i="12"/>
  <c r="Z80" i="12"/>
  <c r="AD80" i="12" s="1"/>
  <c r="X81" i="12"/>
  <c r="Y81" i="12"/>
  <c r="Z81" i="12"/>
  <c r="AD81" i="12" s="1"/>
  <c r="X82" i="12"/>
  <c r="Y82" i="12"/>
  <c r="Z82" i="12"/>
  <c r="AD82" i="12" s="1"/>
  <c r="X83" i="12"/>
  <c r="Y83" i="12"/>
  <c r="Z83" i="12"/>
  <c r="AF83" i="12" s="1"/>
  <c r="Y3" i="12"/>
  <c r="X3" i="12"/>
  <c r="X4" i="16"/>
  <c r="X5" i="16"/>
  <c r="AR5" i="16" s="1"/>
  <c r="X6" i="16"/>
  <c r="X7" i="16"/>
  <c r="X8" i="16"/>
  <c r="AR8" i="16" s="1"/>
  <c r="X9" i="16"/>
  <c r="X10" i="16"/>
  <c r="AW10" i="16" s="1"/>
  <c r="X11" i="16"/>
  <c r="Z11" i="16" s="1"/>
  <c r="X12" i="16"/>
  <c r="X13" i="16"/>
  <c r="AR13" i="16" s="1"/>
  <c r="X14" i="16"/>
  <c r="X15" i="16"/>
  <c r="AW15" i="16" s="1"/>
  <c r="X16" i="16"/>
  <c r="X17" i="16"/>
  <c r="AT17" i="16" s="1"/>
  <c r="AD17" i="16"/>
  <c r="X18" i="16"/>
  <c r="X19" i="16"/>
  <c r="X20" i="16"/>
  <c r="AC20" i="16" s="1"/>
  <c r="V4" i="16"/>
  <c r="V5" i="16"/>
  <c r="V6" i="16"/>
  <c r="V7" i="16"/>
  <c r="V8" i="16"/>
  <c r="V9" i="16"/>
  <c r="V10" i="16"/>
  <c r="V11" i="16"/>
  <c r="V12" i="16"/>
  <c r="V13" i="16"/>
  <c r="V14" i="16"/>
  <c r="V15" i="16"/>
  <c r="V16" i="16"/>
  <c r="V17" i="16"/>
  <c r="V18" i="16"/>
  <c r="V19" i="16"/>
  <c r="V3" i="16"/>
  <c r="X3" i="16"/>
  <c r="L95" i="12"/>
  <c r="L94" i="12" s="1"/>
  <c r="M95" i="12"/>
  <c r="M94" i="12" s="1"/>
  <c r="N95" i="12"/>
  <c r="N94" i="12" s="1"/>
  <c r="O95" i="12"/>
  <c r="O94" i="12" s="1"/>
  <c r="P95" i="12"/>
  <c r="P94" i="12" s="1"/>
  <c r="Q95" i="12"/>
  <c r="Q94" i="12" s="1"/>
  <c r="R95" i="12"/>
  <c r="R94" i="12" s="1"/>
  <c r="S95" i="12"/>
  <c r="S94" i="12" s="1"/>
  <c r="T95" i="12"/>
  <c r="T94" i="12" s="1"/>
  <c r="U95" i="12"/>
  <c r="U94" i="12" s="1"/>
  <c r="V95" i="12"/>
  <c r="W95" i="12"/>
  <c r="W94" i="12" s="1"/>
  <c r="K88" i="12"/>
  <c r="L88" i="12"/>
  <c r="M88" i="12"/>
  <c r="N88" i="12"/>
  <c r="O88" i="12"/>
  <c r="P88" i="12"/>
  <c r="Q88" i="12"/>
  <c r="R88" i="12"/>
  <c r="S88" i="12"/>
  <c r="T88" i="12"/>
  <c r="U88" i="12"/>
  <c r="V88" i="12"/>
  <c r="W88" i="12"/>
  <c r="Z3" i="12"/>
  <c r="BS3" i="12" s="1"/>
  <c r="BS76" i="12"/>
  <c r="AD76" i="12"/>
  <c r="BS68" i="12"/>
  <c r="AG68" i="12"/>
  <c r="AG54" i="12"/>
  <c r="BA26" i="9"/>
  <c r="AA26" i="9"/>
  <c r="Z26" i="9"/>
  <c r="BA67" i="9"/>
  <c r="Z67" i="9"/>
  <c r="BA25" i="9"/>
  <c r="Y25" i="9"/>
  <c r="BA70" i="9"/>
  <c r="Z70" i="9"/>
  <c r="BA66" i="9"/>
  <c r="Y66" i="9"/>
  <c r="AB60" i="9"/>
  <c r="AA60" i="9"/>
  <c r="AC60" i="9"/>
  <c r="BA65" i="9"/>
  <c r="Y65" i="9"/>
  <c r="BA64" i="9"/>
  <c r="Y64" i="9"/>
  <c r="BA23" i="9"/>
  <c r="AA23" i="9"/>
  <c r="BA22" i="9"/>
  <c r="AA22" i="9"/>
  <c r="BA20" i="9"/>
  <c r="AB20" i="9"/>
  <c r="AW16" i="16"/>
  <c r="AQ16" i="16"/>
  <c r="AV8" i="16"/>
  <c r="BI81" i="12"/>
  <c r="BG81" i="12"/>
  <c r="BS81" i="12"/>
  <c r="BJ45" i="12"/>
  <c r="BS45" i="12"/>
  <c r="BE11" i="12"/>
  <c r="BS11" i="12"/>
  <c r="AS19" i="9"/>
  <c r="BA19" i="9"/>
  <c r="AS16" i="9"/>
  <c r="BA16" i="9"/>
  <c r="AT16" i="9"/>
  <c r="AS8" i="9"/>
  <c r="BA8" i="9"/>
  <c r="BA51" i="9"/>
  <c r="AV51" i="9"/>
  <c r="AX43" i="9"/>
  <c r="BA43" i="9"/>
  <c r="AT35" i="9"/>
  <c r="AS35" i="9"/>
  <c r="BA35" i="9"/>
  <c r="AR27" i="9"/>
  <c r="BA27" i="9"/>
  <c r="AT60" i="9"/>
  <c r="AS60" i="9"/>
  <c r="BA60" i="9"/>
  <c r="AR68" i="9"/>
  <c r="BA68" i="9"/>
  <c r="AW3" i="16"/>
  <c r="AQ3" i="16"/>
  <c r="AR3" i="16"/>
  <c r="AT3" i="16"/>
  <c r="AQ15" i="16"/>
  <c r="AW7" i="16"/>
  <c r="AQ7" i="16"/>
  <c r="AR7" i="16"/>
  <c r="AV13" i="9"/>
  <c r="AW13" i="9"/>
  <c r="BA13" i="9"/>
  <c r="BA5" i="9"/>
  <c r="BA56" i="9"/>
  <c r="AT56" i="9"/>
  <c r="BA48" i="9"/>
  <c r="AU48" i="9"/>
  <c r="AT48" i="9"/>
  <c r="AS40" i="9"/>
  <c r="BA40" i="9"/>
  <c r="AT40" i="9"/>
  <c r="AS32" i="9"/>
  <c r="BA32" i="9"/>
  <c r="AW14" i="16"/>
  <c r="AR14" i="16"/>
  <c r="AQ6" i="16"/>
  <c r="AR6" i="16"/>
  <c r="AW6" i="16"/>
  <c r="AZ10" i="17"/>
  <c r="AZ4" i="17"/>
  <c r="W74" i="9"/>
  <c r="AT21" i="9"/>
  <c r="BA21" i="9"/>
  <c r="AS18" i="9"/>
  <c r="BA18" i="9"/>
  <c r="AT10" i="9"/>
  <c r="AS10" i="9"/>
  <c r="BA10" i="9"/>
  <c r="AX53" i="9"/>
  <c r="BA53" i="9"/>
  <c r="AS45" i="9"/>
  <c r="BA45" i="9"/>
  <c r="BA37" i="9"/>
  <c r="AT37" i="9"/>
  <c r="AS29" i="9"/>
  <c r="BA29" i="9"/>
  <c r="AW13" i="16"/>
  <c r="X74" i="9"/>
  <c r="AS3" i="9"/>
  <c r="BA3" i="9"/>
  <c r="BA15" i="9"/>
  <c r="BA7" i="9"/>
  <c r="AV58" i="9"/>
  <c r="AS58" i="9"/>
  <c r="BA58" i="9"/>
  <c r="AU58" i="9"/>
  <c r="AW50" i="9"/>
  <c r="BA50" i="9"/>
  <c r="AZ42" i="9"/>
  <c r="BA42" i="9"/>
  <c r="AS34" i="9"/>
  <c r="BA34" i="9"/>
  <c r="AT34" i="9"/>
  <c r="AR63" i="9"/>
  <c r="BA63" i="9"/>
  <c r="AR20" i="16"/>
  <c r="AW12" i="16"/>
  <c r="AP12" i="16"/>
  <c r="AQ12" i="16"/>
  <c r="AW4" i="16"/>
  <c r="AR4" i="16"/>
  <c r="BS41" i="12"/>
  <c r="BD7" i="12"/>
  <c r="AZ6" i="17"/>
  <c r="BA12" i="9"/>
  <c r="AS4" i="9"/>
  <c r="BA4" i="9"/>
  <c r="AT55" i="9"/>
  <c r="AS55" i="9"/>
  <c r="BA55" i="9"/>
  <c r="AT47" i="9"/>
  <c r="AS47" i="9"/>
  <c r="BA47" i="9"/>
  <c r="AT39" i="9"/>
  <c r="BA39" i="9"/>
  <c r="AV39" i="9"/>
  <c r="AS31" i="9"/>
  <c r="BA31" i="9"/>
  <c r="AW19" i="16"/>
  <c r="AV19" i="16"/>
  <c r="BS66" i="12"/>
  <c r="BF12" i="12"/>
  <c r="BA17" i="9"/>
  <c r="AS17" i="9"/>
  <c r="AS9" i="9"/>
  <c r="BA9" i="9"/>
  <c r="BA52" i="9"/>
  <c r="AX52" i="9"/>
  <c r="BA44" i="9"/>
  <c r="AT44" i="9"/>
  <c r="BA36" i="9"/>
  <c r="AU36" i="9"/>
  <c r="AT36" i="9"/>
  <c r="AS28" i="9"/>
  <c r="BA28" i="9"/>
  <c r="BA69" i="9"/>
  <c r="AR69" i="9"/>
  <c r="AU18" i="16"/>
  <c r="AR18" i="16"/>
  <c r="AS18" i="16"/>
  <c r="AW18" i="16"/>
  <c r="BG79" i="12"/>
  <c r="AZ8" i="17"/>
  <c r="AD18" i="16"/>
  <c r="BA14" i="9"/>
  <c r="BA6" i="9"/>
  <c r="BA74" i="9" s="1"/>
  <c r="AH86" i="9" s="1"/>
  <c r="AS57" i="9"/>
  <c r="BA57" i="9"/>
  <c r="AT57" i="9"/>
  <c r="AX49" i="9"/>
  <c r="BA49" i="9"/>
  <c r="AX41" i="9"/>
  <c r="AY41" i="9"/>
  <c r="AY74" i="9"/>
  <c r="AF86" i="9" s="1"/>
  <c r="BA41" i="9"/>
  <c r="AV41" i="9"/>
  <c r="AW41" i="9"/>
  <c r="AS33" i="9"/>
  <c r="BA33" i="9"/>
  <c r="AT33" i="9"/>
  <c r="AR72" i="9"/>
  <c r="BA72" i="9"/>
  <c r="AW17" i="16"/>
  <c r="AQ9" i="16"/>
  <c r="AW9" i="16"/>
  <c r="AR9" i="16"/>
  <c r="AE19" i="16"/>
  <c r="BA11" i="9"/>
  <c r="BA54" i="9"/>
  <c r="AT54" i="9"/>
  <c r="AU54" i="9"/>
  <c r="AS46" i="9"/>
  <c r="BA46" i="9"/>
  <c r="AS38" i="9"/>
  <c r="BA38" i="9"/>
  <c r="AT38" i="9"/>
  <c r="AS30" i="9"/>
  <c r="BA30" i="9"/>
  <c r="AR30" i="9"/>
  <c r="AS73" i="9"/>
  <c r="BA73" i="9"/>
  <c r="AR73" i="9"/>
  <c r="W18" i="17"/>
  <c r="X12" i="17"/>
  <c r="J80" i="9"/>
  <c r="L81" i="17"/>
  <c r="M81" i="17"/>
  <c r="N81" i="17"/>
  <c r="O81" i="17"/>
  <c r="P81" i="17"/>
  <c r="Q81" i="17"/>
  <c r="R81" i="17"/>
  <c r="S81" i="17"/>
  <c r="T81" i="17"/>
  <c r="U81" i="17"/>
  <c r="V81" i="17"/>
  <c r="K81" i="17"/>
  <c r="F20" i="8"/>
  <c r="F19" i="8"/>
  <c r="F16" i="8"/>
  <c r="F18" i="8"/>
  <c r="X75" i="17"/>
  <c r="W75" i="17"/>
  <c r="L71" i="10"/>
  <c r="M71" i="10"/>
  <c r="N71" i="10"/>
  <c r="O71" i="10"/>
  <c r="P71" i="10"/>
  <c r="Q71" i="10"/>
  <c r="R71" i="10"/>
  <c r="S71" i="10"/>
  <c r="T71" i="10"/>
  <c r="U71" i="10"/>
  <c r="V71" i="10"/>
  <c r="W71" i="10"/>
  <c r="K71" i="10"/>
  <c r="L66" i="10"/>
  <c r="M66" i="10"/>
  <c r="N66" i="10"/>
  <c r="O66" i="10"/>
  <c r="P66" i="10"/>
  <c r="Q66" i="10"/>
  <c r="R66" i="10"/>
  <c r="S66" i="10"/>
  <c r="T66" i="10"/>
  <c r="U66" i="10"/>
  <c r="V66" i="10"/>
  <c r="W66" i="10"/>
  <c r="K66" i="10"/>
  <c r="I18" i="18"/>
  <c r="J18" i="18"/>
  <c r="K18" i="18"/>
  <c r="L18" i="18"/>
  <c r="M18" i="18"/>
  <c r="N18" i="18"/>
  <c r="O18" i="18"/>
  <c r="P18" i="18"/>
  <c r="Q18" i="18"/>
  <c r="R18" i="18"/>
  <c r="S18" i="18"/>
  <c r="T18" i="18"/>
  <c r="U18" i="18"/>
  <c r="H18" i="18"/>
  <c r="X4" i="18"/>
  <c r="X5" i="18"/>
  <c r="X6" i="18"/>
  <c r="X7" i="18"/>
  <c r="X8" i="18"/>
  <c r="X9" i="18"/>
  <c r="X10" i="18"/>
  <c r="X3" i="18"/>
  <c r="V7" i="18"/>
  <c r="W7" i="18"/>
  <c r="V8" i="18"/>
  <c r="W8" i="18"/>
  <c r="V9" i="18"/>
  <c r="W9" i="18"/>
  <c r="V10" i="18"/>
  <c r="W10" i="18"/>
  <c r="I11" i="18"/>
  <c r="J11" i="18"/>
  <c r="K11" i="18"/>
  <c r="L11" i="18"/>
  <c r="M11" i="18"/>
  <c r="N11" i="18"/>
  <c r="O11" i="18"/>
  <c r="P11" i="18"/>
  <c r="Q11" i="18"/>
  <c r="R11" i="18"/>
  <c r="S11" i="18"/>
  <c r="T11" i="18"/>
  <c r="U11" i="18"/>
  <c r="H11" i="18"/>
  <c r="W24" i="17"/>
  <c r="X24" i="17"/>
  <c r="Y24" i="17"/>
  <c r="AU24" i="17" s="1"/>
  <c r="W25" i="17"/>
  <c r="X25" i="17"/>
  <c r="Y25" i="17"/>
  <c r="AZ25" i="17" s="1"/>
  <c r="AE25" i="17"/>
  <c r="W26" i="17"/>
  <c r="X26" i="17"/>
  <c r="Y26" i="17"/>
  <c r="AX26" i="17" s="1"/>
  <c r="W27" i="17"/>
  <c r="X27" i="17"/>
  <c r="Y27" i="17"/>
  <c r="AE27" i="17"/>
  <c r="K80" i="9"/>
  <c r="L80" i="9"/>
  <c r="M80" i="9"/>
  <c r="N80" i="9"/>
  <c r="O80" i="9"/>
  <c r="P80" i="9"/>
  <c r="Q80" i="9"/>
  <c r="R80" i="9"/>
  <c r="S80" i="9"/>
  <c r="T80" i="9"/>
  <c r="U80" i="9"/>
  <c r="Z7" i="18"/>
  <c r="AL7" i="18"/>
  <c r="AK7" i="18"/>
  <c r="AI7" i="18"/>
  <c r="AJ7" i="18"/>
  <c r="AH7" i="18"/>
  <c r="AX27" i="17"/>
  <c r="AZ27" i="17"/>
  <c r="Z8" i="18"/>
  <c r="AI8" i="18"/>
  <c r="AK8" i="18"/>
  <c r="AJ8" i="18"/>
  <c r="AH8" i="18"/>
  <c r="AL8" i="18"/>
  <c r="Y4" i="18"/>
  <c r="AI4" i="18"/>
  <c r="AK4" i="18"/>
  <c r="AJ4" i="18"/>
  <c r="AL4" i="18"/>
  <c r="AH4" i="18"/>
  <c r="Z9" i="18"/>
  <c r="AL9" i="18"/>
  <c r="AH9" i="18"/>
  <c r="AK9" i="18"/>
  <c r="AJ9" i="18"/>
  <c r="AI9" i="18"/>
  <c r="Y10" i="18"/>
  <c r="AI10" i="18"/>
  <c r="AH10" i="18"/>
  <c r="AK10" i="18"/>
  <c r="AJ10" i="18"/>
  <c r="AL10" i="18"/>
  <c r="AU75" i="17"/>
  <c r="AT75" i="17"/>
  <c r="AS75" i="17"/>
  <c r="AZ75" i="17"/>
  <c r="AR75" i="17"/>
  <c r="AV75" i="17"/>
  <c r="Z5" i="18"/>
  <c r="AH5" i="18"/>
  <c r="AI5" i="18"/>
  <c r="AJ5" i="18"/>
  <c r="AK5" i="18"/>
  <c r="AL5" i="18"/>
  <c r="Y6" i="18"/>
  <c r="AI6" i="18"/>
  <c r="AJ6" i="18"/>
  <c r="AK6" i="18"/>
  <c r="AL6" i="18"/>
  <c r="AH6" i="18"/>
  <c r="Z3" i="18"/>
  <c r="AH3" i="18"/>
  <c r="AI3" i="18"/>
  <c r="AJ3" i="18"/>
  <c r="AK3" i="18"/>
  <c r="AL3" i="18"/>
  <c r="X11" i="18"/>
  <c r="Y3" i="18"/>
  <c r="Z4" i="18"/>
  <c r="Y8" i="18"/>
  <c r="Y7" i="18"/>
  <c r="Y11" i="18"/>
  <c r="Y18" i="18"/>
  <c r="AK11" i="18"/>
  <c r="AJ11" i="18"/>
  <c r="J23" i="18"/>
  <c r="AI11" i="18"/>
  <c r="I23" i="18"/>
  <c r="AH11" i="18"/>
  <c r="H23" i="18"/>
  <c r="Z11" i="18"/>
  <c r="Z18" i="18"/>
  <c r="AL11" i="18"/>
  <c r="K23" i="18"/>
  <c r="F48" i="8"/>
  <c r="AA18" i="18"/>
  <c r="Y19" i="18"/>
  <c r="J27" i="16"/>
  <c r="K27" i="16"/>
  <c r="L27" i="16"/>
  <c r="M27" i="16"/>
  <c r="N27" i="16"/>
  <c r="O27" i="16"/>
  <c r="P27" i="16"/>
  <c r="Q27" i="16"/>
  <c r="R27" i="16"/>
  <c r="S27" i="16"/>
  <c r="T27" i="16"/>
  <c r="U27" i="16"/>
  <c r="I27" i="16"/>
  <c r="I35" i="14"/>
  <c r="J35" i="14"/>
  <c r="K35" i="14"/>
  <c r="L35" i="14"/>
  <c r="M35" i="14"/>
  <c r="N35" i="14"/>
  <c r="O35" i="14"/>
  <c r="Q35" i="14"/>
  <c r="H35" i="14"/>
  <c r="W4" i="18"/>
  <c r="W5" i="18"/>
  <c r="W6" i="18"/>
  <c r="W3" i="18"/>
  <c r="V4" i="18"/>
  <c r="V5" i="18"/>
  <c r="V6" i="18"/>
  <c r="V3" i="18"/>
  <c r="W11" i="18"/>
  <c r="C19" i="18"/>
  <c r="V11" i="18"/>
  <c r="C17" i="18"/>
  <c r="V18" i="18"/>
  <c r="W11" i="17"/>
  <c r="W12" i="17"/>
  <c r="W13" i="17"/>
  <c r="W14" i="17"/>
  <c r="W15" i="17"/>
  <c r="W16" i="17"/>
  <c r="W17" i="17"/>
  <c r="W19" i="17"/>
  <c r="W20" i="17"/>
  <c r="W21" i="17"/>
  <c r="W22" i="17"/>
  <c r="W23" i="17"/>
  <c r="X11" i="17"/>
  <c r="X13" i="17"/>
  <c r="X14" i="17"/>
  <c r="X15" i="17"/>
  <c r="X16" i="17"/>
  <c r="X17" i="17"/>
  <c r="X18" i="17"/>
  <c r="X19" i="17"/>
  <c r="X20" i="17"/>
  <c r="X21" i="17"/>
  <c r="X22" i="17"/>
  <c r="X23" i="17"/>
  <c r="Y11" i="17"/>
  <c r="AC11" i="17" s="1"/>
  <c r="Y12" i="17"/>
  <c r="AD12" i="17" s="1"/>
  <c r="Y13" i="17"/>
  <c r="AZ13" i="17" s="1"/>
  <c r="AD13" i="17"/>
  <c r="Y14" i="17"/>
  <c r="AD14" i="17" s="1"/>
  <c r="Y15" i="17"/>
  <c r="AE15" i="17" s="1"/>
  <c r="Y16" i="17"/>
  <c r="AE16" i="17"/>
  <c r="Y17" i="17"/>
  <c r="AE17" i="17"/>
  <c r="Y18" i="17"/>
  <c r="AR18" i="17" s="1"/>
  <c r="AC18" i="17"/>
  <c r="Y19" i="17"/>
  <c r="AC19" i="17" s="1"/>
  <c r="Y20" i="17"/>
  <c r="AD20" i="17"/>
  <c r="Y21" i="17"/>
  <c r="Y22" i="17"/>
  <c r="AZ22" i="17" s="1"/>
  <c r="Y23" i="17"/>
  <c r="AD23" i="17" s="1"/>
  <c r="AZ21" i="17"/>
  <c r="AB21" i="17"/>
  <c r="AZ14" i="17"/>
  <c r="AZ20" i="17"/>
  <c r="AR20" i="17"/>
  <c r="AS12" i="17"/>
  <c r="AZ12" i="17"/>
  <c r="AZ19" i="17"/>
  <c r="AR11" i="17"/>
  <c r="AZ18" i="17"/>
  <c r="AV17" i="17"/>
  <c r="AZ17" i="17"/>
  <c r="AZ16" i="17"/>
  <c r="AV16" i="17"/>
  <c r="AV15" i="17"/>
  <c r="AZ15" i="17"/>
  <c r="M19" i="18"/>
  <c r="J19" i="18"/>
  <c r="P19" i="18"/>
  <c r="T19" i="18"/>
  <c r="Q19" i="18"/>
  <c r="R19" i="18"/>
  <c r="L19" i="18"/>
  <c r="O19" i="18"/>
  <c r="K19" i="18"/>
  <c r="H19" i="18"/>
  <c r="I19" i="18"/>
  <c r="N19" i="18"/>
  <c r="S19" i="18"/>
  <c r="U19" i="18"/>
  <c r="G19" i="8"/>
  <c r="G20" i="8" s="1"/>
  <c r="C18" i="18"/>
  <c r="V19" i="18"/>
  <c r="AA19" i="18"/>
  <c r="B19" i="8"/>
  <c r="B20" i="8"/>
  <c r="Q30" i="14"/>
  <c r="K21" i="16"/>
  <c r="Y74" i="9"/>
  <c r="C19" i="8"/>
  <c r="D19" i="8" s="1"/>
  <c r="D20" i="8" s="1"/>
  <c r="Z19" i="18"/>
  <c r="C20" i="8"/>
  <c r="J21" i="16"/>
  <c r="L21" i="16"/>
  <c r="M21" i="16"/>
  <c r="N21" i="16"/>
  <c r="O21" i="16"/>
  <c r="P21" i="16"/>
  <c r="Q21" i="16"/>
  <c r="R21" i="16"/>
  <c r="S21" i="16"/>
  <c r="T21" i="16"/>
  <c r="U21" i="16"/>
  <c r="I21" i="16"/>
  <c r="AB16" i="16"/>
  <c r="AA15" i="16"/>
  <c r="AB14" i="16"/>
  <c r="AB13" i="16"/>
  <c r="AB12" i="16"/>
  <c r="AC9" i="16"/>
  <c r="AB9" i="16"/>
  <c r="Z9" i="16"/>
  <c r="AA9" i="16"/>
  <c r="AE8" i="16"/>
  <c r="Z8" i="16"/>
  <c r="AC8" i="16"/>
  <c r="AB8" i="16"/>
  <c r="AA8" i="16"/>
  <c r="Z7" i="16"/>
  <c r="AC7" i="16"/>
  <c r="Y7" i="16"/>
  <c r="AA7" i="16"/>
  <c r="AB7" i="16"/>
  <c r="AA6" i="16"/>
  <c r="Z6" i="16"/>
  <c r="AC6" i="16"/>
  <c r="Y6" i="16"/>
  <c r="AB6" i="16"/>
  <c r="AD5" i="16"/>
  <c r="AD4" i="16"/>
  <c r="AC4" i="16"/>
  <c r="AB4" i="16"/>
  <c r="AE4" i="16"/>
  <c r="AE21" i="16" s="1"/>
  <c r="AE27" i="16" s="1"/>
  <c r="Y4" i="16"/>
  <c r="AC3" i="16"/>
  <c r="Y3" i="16"/>
  <c r="Z3" i="16"/>
  <c r="AB3" i="16"/>
  <c r="AA3" i="16"/>
  <c r="R4" i="14"/>
  <c r="T4" i="14"/>
  <c r="T5" i="14"/>
  <c r="S5" i="14" s="1"/>
  <c r="X5" i="14" s="1"/>
  <c r="T6" i="14"/>
  <c r="T7" i="14"/>
  <c r="T8" i="14"/>
  <c r="S8" i="14" s="1"/>
  <c r="X8" i="14" s="1"/>
  <c r="T10" i="14"/>
  <c r="T11" i="14"/>
  <c r="T12" i="14"/>
  <c r="S12" i="14" s="1"/>
  <c r="X12" i="14" s="1"/>
  <c r="T13" i="14"/>
  <c r="T14" i="14"/>
  <c r="S14" i="14" s="1"/>
  <c r="X14" i="14" s="1"/>
  <c r="T15" i="14"/>
  <c r="T16" i="14"/>
  <c r="T17" i="14"/>
  <c r="T18" i="14"/>
  <c r="T19" i="14"/>
  <c r="T21" i="14"/>
  <c r="S21" i="14" s="1"/>
  <c r="X21" i="14" s="1"/>
  <c r="T22" i="14"/>
  <c r="T23" i="14"/>
  <c r="S23" i="14" s="1"/>
  <c r="X23" i="14" s="1"/>
  <c r="T24" i="14"/>
  <c r="T25" i="14"/>
  <c r="S25" i="14" s="1"/>
  <c r="X25" i="14" s="1"/>
  <c r="T26" i="14"/>
  <c r="T27" i="14"/>
  <c r="T28" i="14"/>
  <c r="T29" i="14"/>
  <c r="S29" i="14" s="1"/>
  <c r="X29" i="14" s="1"/>
  <c r="R5" i="14"/>
  <c r="R6" i="14"/>
  <c r="R7" i="14"/>
  <c r="R8" i="14"/>
  <c r="R10" i="14"/>
  <c r="R11" i="14"/>
  <c r="R12" i="14"/>
  <c r="R13" i="14"/>
  <c r="R14" i="14"/>
  <c r="R15" i="14"/>
  <c r="R16" i="14"/>
  <c r="R17" i="14"/>
  <c r="R18" i="14"/>
  <c r="R19" i="14"/>
  <c r="R20" i="14"/>
  <c r="R21" i="14"/>
  <c r="R22" i="14"/>
  <c r="R23" i="14"/>
  <c r="R24" i="14"/>
  <c r="R25" i="14"/>
  <c r="R26" i="14"/>
  <c r="R27" i="14"/>
  <c r="R28" i="14"/>
  <c r="R29" i="14"/>
  <c r="I30" i="14"/>
  <c r="J30" i="14"/>
  <c r="K30" i="14"/>
  <c r="L30" i="14"/>
  <c r="M30" i="14"/>
  <c r="N30" i="14"/>
  <c r="O30" i="14"/>
  <c r="H30" i="14"/>
  <c r="S16" i="14"/>
  <c r="X16" i="14" s="1"/>
  <c r="S15" i="14"/>
  <c r="X15" i="14" s="1"/>
  <c r="S9" i="14"/>
  <c r="X9" i="14"/>
  <c r="S28" i="14"/>
  <c r="X28" i="14" s="1"/>
  <c r="S20" i="14"/>
  <c r="X20" i="14" s="1"/>
  <c r="S13" i="14"/>
  <c r="X13" i="14" s="1"/>
  <c r="S7" i="14"/>
  <c r="X7" i="14" s="1"/>
  <c r="S24" i="14"/>
  <c r="X24" i="14" s="1"/>
  <c r="S27" i="14"/>
  <c r="X27" i="14"/>
  <c r="S19" i="14"/>
  <c r="X19" i="14" s="1"/>
  <c r="S6" i="14"/>
  <c r="X6" i="14" s="1"/>
  <c r="S26" i="14"/>
  <c r="X26" i="14" s="1"/>
  <c r="S18" i="14"/>
  <c r="X18" i="14"/>
  <c r="S11" i="14"/>
  <c r="X11" i="14" s="1"/>
  <c r="S10" i="14"/>
  <c r="X10" i="14"/>
  <c r="S4" i="14"/>
  <c r="X4" i="14" s="1"/>
  <c r="S22" i="14"/>
  <c r="X22" i="14"/>
  <c r="AA74" i="9"/>
  <c r="AA80" i="9"/>
  <c r="AD74" i="9"/>
  <c r="AD80" i="9"/>
  <c r="AC74" i="9"/>
  <c r="AC80" i="9"/>
  <c r="Z74" i="9"/>
  <c r="AE80" i="9"/>
  <c r="Y80" i="9"/>
  <c r="V80" i="9"/>
  <c r="AB74" i="9"/>
  <c r="AB80" i="9"/>
  <c r="K81" i="9"/>
  <c r="L81" i="9"/>
  <c r="Q81" i="9"/>
  <c r="J81" i="9"/>
  <c r="R81" i="9"/>
  <c r="M81" i="9"/>
  <c r="S81" i="9"/>
  <c r="N81" i="9"/>
  <c r="T81" i="9"/>
  <c r="O81" i="9"/>
  <c r="U81" i="9"/>
  <c r="V81" i="9"/>
  <c r="P81" i="9"/>
  <c r="Z80" i="9"/>
  <c r="E81" i="9"/>
  <c r="G10" i="8"/>
  <c r="AF80" i="9"/>
  <c r="AD81" i="9"/>
  <c r="Y81" i="9"/>
  <c r="AC81" i="9"/>
  <c r="AA81" i="9"/>
  <c r="Z81" i="9"/>
  <c r="AF81" i="9"/>
  <c r="AB81" i="9"/>
  <c r="AE81" i="9"/>
  <c r="G22" i="8"/>
  <c r="E80" i="9" l="1"/>
  <c r="B10" i="8"/>
  <c r="C10" i="8" s="1"/>
  <c r="D10" i="8" s="1"/>
  <c r="BD3" i="10"/>
  <c r="Y21" i="16"/>
  <c r="Y27" i="16" s="1"/>
  <c r="Z5" i="16"/>
  <c r="AQ20" i="16"/>
  <c r="AB5" i="16"/>
  <c r="AW20" i="16"/>
  <c r="AV21" i="16"/>
  <c r="AF32" i="16" s="1"/>
  <c r="AT21" i="16"/>
  <c r="AD32" i="16" s="1"/>
  <c r="AU21" i="16"/>
  <c r="AE32" i="16" s="1"/>
  <c r="W21" i="16"/>
  <c r="C28" i="16" s="1"/>
  <c r="G15" i="8" s="1"/>
  <c r="AC5" i="16"/>
  <c r="AA21" i="16"/>
  <c r="AA27" i="16" s="1"/>
  <c r="V21" i="16"/>
  <c r="C26" i="16" s="1"/>
  <c r="AP21" i="16"/>
  <c r="Z32" i="16" s="1"/>
  <c r="AB21" i="16"/>
  <c r="AB27" i="16" s="1"/>
  <c r="AW5" i="16"/>
  <c r="AC21" i="16"/>
  <c r="AC27" i="16" s="1"/>
  <c r="AD20" i="16"/>
  <c r="AS20" i="16"/>
  <c r="C27" i="16"/>
  <c r="B15" i="8"/>
  <c r="C15" i="8" s="1"/>
  <c r="D15" i="8" s="1"/>
  <c r="R28" i="16"/>
  <c r="Z21" i="16"/>
  <c r="Z27" i="16" s="1"/>
  <c r="AS17" i="16"/>
  <c r="AS21" i="16" s="1"/>
  <c r="AC32" i="16" s="1"/>
  <c r="AR10" i="16"/>
  <c r="AW8" i="16"/>
  <c r="AW11" i="16"/>
  <c r="V27" i="16"/>
  <c r="O28" i="16" s="1"/>
  <c r="X21" i="16"/>
  <c r="AD10" i="16"/>
  <c r="AD21" i="16" s="1"/>
  <c r="AD27" i="16" s="1"/>
  <c r="AQ8" i="16"/>
  <c r="AQ21" i="16" s="1"/>
  <c r="AA32" i="16" s="1"/>
  <c r="AR17" i="16"/>
  <c r="AR21" i="16" s="1"/>
  <c r="AB32" i="16" s="1"/>
  <c r="AW74" i="9"/>
  <c r="AD86" i="9" s="1"/>
  <c r="AA71" i="12"/>
  <c r="BH79" i="12"/>
  <c r="AD79" i="12"/>
  <c r="BS16" i="12"/>
  <c r="AC57" i="12"/>
  <c r="AD25" i="12"/>
  <c r="AE58" i="12"/>
  <c r="BG58" i="12"/>
  <c r="BC25" i="12"/>
  <c r="AF58" i="12"/>
  <c r="BH58" i="12"/>
  <c r="BI44" i="12"/>
  <c r="AF15" i="12"/>
  <c r="AC86" i="12"/>
  <c r="BI58" i="12"/>
  <c r="BS43" i="12"/>
  <c r="BK58" i="12"/>
  <c r="BE18" i="12"/>
  <c r="BG21" i="12"/>
  <c r="AB51" i="12"/>
  <c r="BC26" i="12"/>
  <c r="BS26" i="12"/>
  <c r="BC51" i="12"/>
  <c r="AD87" i="12"/>
  <c r="AE87" i="12"/>
  <c r="AD86" i="12"/>
  <c r="AE86" i="12"/>
  <c r="BI21" i="12"/>
  <c r="BS27" i="12"/>
  <c r="AE16" i="12"/>
  <c r="AG21" i="12"/>
  <c r="BD18" i="12"/>
  <c r="AD18" i="12"/>
  <c r="BD17" i="12"/>
  <c r="AB23" i="12"/>
  <c r="BS17" i="12"/>
  <c r="AC24" i="12"/>
  <c r="BS83" i="12"/>
  <c r="BI83" i="12"/>
  <c r="BE17" i="12"/>
  <c r="BS19" i="12"/>
  <c r="BH21" i="12"/>
  <c r="AG22" i="12"/>
  <c r="BC24" i="12"/>
  <c r="BF27" i="12"/>
  <c r="BF83" i="12"/>
  <c r="BH83" i="12"/>
  <c r="AE83" i="12"/>
  <c r="BI15" i="12"/>
  <c r="BD16" i="12"/>
  <c r="BE19" i="12"/>
  <c r="AF20" i="12"/>
  <c r="BK22" i="12"/>
  <c r="AB28" i="12"/>
  <c r="BF11" i="12"/>
  <c r="BE6" i="12"/>
  <c r="BD6" i="12"/>
  <c r="BD11" i="12"/>
  <c r="BC28" i="12"/>
  <c r="BD6" i="10"/>
  <c r="BT6" i="10"/>
  <c r="BF17" i="10"/>
  <c r="AB20" i="10"/>
  <c r="AB38" i="10"/>
  <c r="BG38" i="10"/>
  <c r="AC6" i="10"/>
  <c r="BD7" i="10"/>
  <c r="BT13" i="10"/>
  <c r="BT15" i="10"/>
  <c r="BT28" i="10"/>
  <c r="AF34" i="10"/>
  <c r="BI34" i="10"/>
  <c r="AC38" i="10"/>
  <c r="BH38" i="10"/>
  <c r="BT46" i="10"/>
  <c r="BT52" i="10"/>
  <c r="BD61" i="10"/>
  <c r="BT35" i="10"/>
  <c r="BM30" i="10"/>
  <c r="BT36" i="10"/>
  <c r="AD38" i="10"/>
  <c r="BI38" i="10"/>
  <c r="AE42" i="10"/>
  <c r="BE46" i="10"/>
  <c r="AC60" i="10"/>
  <c r="AD65" i="10"/>
  <c r="AE24" i="10"/>
  <c r="AF27" i="10"/>
  <c r="AF29" i="10"/>
  <c r="AE38" i="10"/>
  <c r="BJ38" i="10"/>
  <c r="BE41" i="10"/>
  <c r="AC44" i="10"/>
  <c r="BE55" i="10"/>
  <c r="AD9" i="10"/>
  <c r="BG9" i="10"/>
  <c r="BE23" i="10"/>
  <c r="BT27" i="10"/>
  <c r="AF38" i="10"/>
  <c r="BD45" i="10"/>
  <c r="BU48" i="10"/>
  <c r="BU66" i="10" s="1"/>
  <c r="AC76" i="10" s="1"/>
  <c r="BD62" i="10"/>
  <c r="BT62" i="10"/>
  <c r="BE64" i="10"/>
  <c r="BD38" i="10"/>
  <c r="BT14" i="10"/>
  <c r="BT29" i="10"/>
  <c r="AF35" i="10"/>
  <c r="BT38" i="10"/>
  <c r="BT51" i="10"/>
  <c r="BE62" i="10"/>
  <c r="BC3" i="10"/>
  <c r="BK33" i="10"/>
  <c r="BD11" i="10"/>
  <c r="BT11" i="10"/>
  <c r="AF18" i="10"/>
  <c r="BT19" i="10"/>
  <c r="BT25" i="10"/>
  <c r="AF32" i="10"/>
  <c r="BT33" i="10"/>
  <c r="BT43" i="10"/>
  <c r="BF48" i="10"/>
  <c r="BT8" i="10"/>
  <c r="AB11" i="10"/>
  <c r="AE12" i="10"/>
  <c r="BT16" i="10"/>
  <c r="BJ18" i="10"/>
  <c r="BD22" i="10"/>
  <c r="BT22" i="10"/>
  <c r="BT30" i="10"/>
  <c r="BD40" i="10"/>
  <c r="BT40" i="10"/>
  <c r="BG48" i="10"/>
  <c r="BT55" i="10"/>
  <c r="BC61" i="10"/>
  <c r="BT64" i="10"/>
  <c r="BK32" i="10"/>
  <c r="BF43" i="10"/>
  <c r="BF58" i="10"/>
  <c r="AA5" i="10"/>
  <c r="BC7" i="10"/>
  <c r="BI9" i="10"/>
  <c r="BT10" i="10"/>
  <c r="BF16" i="10"/>
  <c r="AF17" i="10"/>
  <c r="BT24" i="10"/>
  <c r="BG25" i="10"/>
  <c r="AG26" i="10"/>
  <c r="AF31" i="10"/>
  <c r="BH36" i="10"/>
  <c r="BT42" i="10"/>
  <c r="BG43" i="10"/>
  <c r="BE61" i="10"/>
  <c r="BC63" i="10"/>
  <c r="AD16" i="10"/>
  <c r="BE42" i="10"/>
  <c r="BJ48" i="10"/>
  <c r="AB4" i="10"/>
  <c r="AC10" i="10"/>
  <c r="AF19" i="10"/>
  <c r="BF24" i="10"/>
  <c r="BG27" i="10"/>
  <c r="BE38" i="10"/>
  <c r="BC41" i="10"/>
  <c r="BD44" i="10"/>
  <c r="BD60" i="10"/>
  <c r="BD41" i="10"/>
  <c r="AF48" i="10"/>
  <c r="AD57" i="10"/>
  <c r="BD65" i="10"/>
  <c r="T30" i="14"/>
  <c r="R30" i="14"/>
  <c r="E34" i="14" s="1"/>
  <c r="E35" i="14" s="1"/>
  <c r="R35" i="14"/>
  <c r="J36" i="14" s="1"/>
  <c r="X3" i="14"/>
  <c r="O36" i="14"/>
  <c r="N36" i="14"/>
  <c r="S17" i="14"/>
  <c r="X17" i="14" s="1"/>
  <c r="BM66" i="10"/>
  <c r="U76" i="10" s="1"/>
  <c r="AF31" i="12"/>
  <c r="AB33" i="12"/>
  <c r="AB32" i="12"/>
  <c r="AB95" i="12" s="1"/>
  <c r="AD34" i="12"/>
  <c r="AG95" i="12"/>
  <c r="AA95" i="12"/>
  <c r="BD34" i="12"/>
  <c r="BS34" i="12"/>
  <c r="AD7" i="12"/>
  <c r="BS84" i="12"/>
  <c r="AC13" i="12"/>
  <c r="AC95" i="12" s="1"/>
  <c r="BS13" i="12"/>
  <c r="AE77" i="12"/>
  <c r="AG69" i="12"/>
  <c r="BS49" i="12"/>
  <c r="BI64" i="12"/>
  <c r="BD5" i="12"/>
  <c r="BS77" i="12"/>
  <c r="BI49" i="12"/>
  <c r="BG64" i="12"/>
  <c r="AC36" i="12"/>
  <c r="BS53" i="12"/>
  <c r="BE41" i="12"/>
  <c r="AD77" i="12"/>
  <c r="BD41" i="12"/>
  <c r="AA9" i="12"/>
  <c r="BS47" i="12"/>
  <c r="BO88" i="12"/>
  <c r="W100" i="12" s="1"/>
  <c r="BJ47" i="12"/>
  <c r="AB30" i="12"/>
  <c r="AE5" i="12"/>
  <c r="BM88" i="12"/>
  <c r="U100" i="12" s="1"/>
  <c r="BP88" i="12"/>
  <c r="X100" i="12" s="1"/>
  <c r="AD12" i="12"/>
  <c r="BS14" i="12"/>
  <c r="BI43" i="12"/>
  <c r="BC38" i="12"/>
  <c r="BS7" i="12"/>
  <c r="BC3" i="12"/>
  <c r="BH64" i="12"/>
  <c r="BS35" i="12"/>
  <c r="AE64" i="12"/>
  <c r="BR88" i="12"/>
  <c r="Z100" i="12" s="1"/>
  <c r="AE85" i="12"/>
  <c r="BS64" i="12"/>
  <c r="AF72" i="12"/>
  <c r="BS52" i="12"/>
  <c r="BL66" i="12"/>
  <c r="BL88" i="12" s="1"/>
  <c r="T100" i="12" s="1"/>
  <c r="BK64" i="12"/>
  <c r="BH75" i="12"/>
  <c r="AF65" i="12"/>
  <c r="BS48" i="12"/>
  <c r="BI52" i="12"/>
  <c r="BN66" i="12"/>
  <c r="BN88" i="12" s="1"/>
  <c r="V100" i="12" s="1"/>
  <c r="BH80" i="12"/>
  <c r="BS5" i="12"/>
  <c r="BS75" i="12"/>
  <c r="BS10" i="12"/>
  <c r="BS42" i="12"/>
  <c r="AD3" i="12"/>
  <c r="X95" i="12"/>
  <c r="BG82" i="12"/>
  <c r="BG80" i="12"/>
  <c r="X88" i="12"/>
  <c r="E93" i="12" s="1"/>
  <c r="E94" i="12" s="1"/>
  <c r="BB88" i="12"/>
  <c r="J100" i="12" s="1"/>
  <c r="BQ88" i="12"/>
  <c r="Y100" i="12" s="1"/>
  <c r="X94" i="12"/>
  <c r="Y88" i="12"/>
  <c r="E95" i="12" s="1"/>
  <c r="G14" i="8" s="1"/>
  <c r="BS78" i="12"/>
  <c r="Z88" i="12"/>
  <c r="BS6" i="12"/>
  <c r="BE38" i="12"/>
  <c r="BS44" i="12"/>
  <c r="BS80" i="12"/>
  <c r="BG75" i="12"/>
  <c r="AA29" i="12"/>
  <c r="AF73" i="12"/>
  <c r="BS4" i="12"/>
  <c r="BF38" i="12"/>
  <c r="BF75" i="12"/>
  <c r="BS8" i="12"/>
  <c r="BS65" i="12"/>
  <c r="AB29" i="12"/>
  <c r="BE40" i="12"/>
  <c r="BI4" i="12"/>
  <c r="BS46" i="12"/>
  <c r="BE8" i="12"/>
  <c r="BK65" i="12"/>
  <c r="AG39" i="12"/>
  <c r="AG55" i="12"/>
  <c r="AE65" i="12"/>
  <c r="AE95" i="12" s="1"/>
  <c r="AG70" i="12"/>
  <c r="BD40" i="12"/>
  <c r="BS12" i="12"/>
  <c r="BJ46" i="12"/>
  <c r="BS82" i="12"/>
  <c r="BS50" i="12"/>
  <c r="BH65" i="12"/>
  <c r="AG67" i="12"/>
  <c r="BS40" i="12"/>
  <c r="BI82" i="12"/>
  <c r="BI50" i="12"/>
  <c r="BG65" i="12"/>
  <c r="BJ48" i="12"/>
  <c r="AF145" i="19"/>
  <c r="AD145" i="19"/>
  <c r="AG56" i="19"/>
  <c r="BE147" i="19"/>
  <c r="BK149" i="19"/>
  <c r="BN149" i="19"/>
  <c r="AE147" i="19"/>
  <c r="BS149" i="19"/>
  <c r="Z159" i="19" s="1"/>
  <c r="BM149" i="19"/>
  <c r="T159" i="19" s="1"/>
  <c r="BF147" i="19"/>
  <c r="AF147" i="19"/>
  <c r="AA149" i="19"/>
  <c r="E155" i="19" s="1"/>
  <c r="G13" i="8" s="1"/>
  <c r="BT147" i="19"/>
  <c r="BL149" i="19"/>
  <c r="S159" i="19" s="1"/>
  <c r="BT140" i="19"/>
  <c r="BO149" i="19"/>
  <c r="V159" i="19" s="1"/>
  <c r="AC140" i="19"/>
  <c r="AC149" i="19" s="1"/>
  <c r="AF140" i="19"/>
  <c r="AD140" i="19"/>
  <c r="AE140" i="19"/>
  <c r="BH149" i="19"/>
  <c r="BP149" i="19"/>
  <c r="W159" i="19" s="1"/>
  <c r="BE140" i="19"/>
  <c r="AG140" i="19"/>
  <c r="BQ149" i="19"/>
  <c r="X159" i="19" s="1"/>
  <c r="BF140" i="19"/>
  <c r="AH140" i="19"/>
  <c r="BR149" i="19"/>
  <c r="Y159" i="19" s="1"/>
  <c r="Z149" i="19"/>
  <c r="E153" i="19" s="1"/>
  <c r="AE149" i="19"/>
  <c r="AI149" i="19"/>
  <c r="AH149" i="19"/>
  <c r="BI149" i="19"/>
  <c r="AB149" i="19"/>
  <c r="BF139" i="19"/>
  <c r="BG139" i="19"/>
  <c r="BG149" i="19" s="1"/>
  <c r="BI139" i="19"/>
  <c r="BJ139" i="19"/>
  <c r="BJ149" i="19" s="1"/>
  <c r="BT138" i="19"/>
  <c r="BT50" i="19"/>
  <c r="BT70" i="19"/>
  <c r="BE70" i="19"/>
  <c r="BT135" i="19"/>
  <c r="BI17" i="19"/>
  <c r="BT20" i="19"/>
  <c r="BE24" i="19"/>
  <c r="BE29" i="19"/>
  <c r="BT33" i="19"/>
  <c r="BT61" i="19"/>
  <c r="BT66" i="19"/>
  <c r="BE135" i="19"/>
  <c r="BE20" i="19"/>
  <c r="BE33" i="19"/>
  <c r="BE50" i="19"/>
  <c r="BE66" i="19"/>
  <c r="BG73" i="19"/>
  <c r="BG23" i="19"/>
  <c r="BE42" i="19"/>
  <c r="BT46" i="19"/>
  <c r="BT78" i="19"/>
  <c r="BT92" i="19"/>
  <c r="BF99" i="19"/>
  <c r="BT7" i="19"/>
  <c r="BT15" i="19"/>
  <c r="BT24" i="19"/>
  <c r="BT57" i="19"/>
  <c r="BE7" i="19"/>
  <c r="BI26" i="19"/>
  <c r="BE57" i="19"/>
  <c r="BT74" i="19"/>
  <c r="BG77" i="19"/>
  <c r="BT37" i="19"/>
  <c r="BE3" i="19"/>
  <c r="BT3" i="19"/>
  <c r="BK62" i="19"/>
  <c r="BF15" i="19"/>
  <c r="BF20" i="19"/>
  <c r="BD21" i="19"/>
  <c r="BF24" i="19"/>
  <c r="BD25" i="19"/>
  <c r="BJ26" i="19"/>
  <c r="BF33" i="19"/>
  <c r="BD34" i="19"/>
  <c r="BD47" i="19"/>
  <c r="BF50" i="19"/>
  <c r="BF57" i="19"/>
  <c r="BD58" i="19"/>
  <c r="BH73" i="19"/>
  <c r="BG112" i="19"/>
  <c r="BF135" i="19"/>
  <c r="BE4" i="19"/>
  <c r="BT4" i="19"/>
  <c r="BE8" i="19"/>
  <c r="BT8" i="19"/>
  <c r="BT12" i="19"/>
  <c r="BT16" i="19"/>
  <c r="BE21" i="19"/>
  <c r="BT21" i="19"/>
  <c r="BE25" i="19"/>
  <c r="BK26" i="19"/>
  <c r="BE30" i="19"/>
  <c r="BT30" i="19"/>
  <c r="BE34" i="19"/>
  <c r="BT34" i="19"/>
  <c r="BE43" i="19"/>
  <c r="BT43" i="19"/>
  <c r="BE47" i="19"/>
  <c r="BE53" i="19"/>
  <c r="BT53" i="19"/>
  <c r="BE58" i="19"/>
  <c r="BT58" i="19"/>
  <c r="BE67" i="19"/>
  <c r="BT67" i="19"/>
  <c r="BE71" i="19"/>
  <c r="BG74" i="19"/>
  <c r="BT75" i="19"/>
  <c r="BG78" i="19"/>
  <c r="BT91" i="19"/>
  <c r="BF4" i="19"/>
  <c r="BF8" i="19"/>
  <c r="BF21" i="19"/>
  <c r="BD22" i="19"/>
  <c r="BH24" i="19"/>
  <c r="BF34" i="19"/>
  <c r="BD44" i="19"/>
  <c r="BD48" i="19"/>
  <c r="BF58" i="19"/>
  <c r="BD59" i="19"/>
  <c r="BD64" i="19"/>
  <c r="BD68" i="19"/>
  <c r="BH74" i="19"/>
  <c r="BF75" i="19"/>
  <c r="BT110" i="19"/>
  <c r="BE124" i="19"/>
  <c r="BE5" i="19"/>
  <c r="BT9" i="19"/>
  <c r="BT13" i="19"/>
  <c r="BG16" i="19"/>
  <c r="BT17" i="19"/>
  <c r="BG21" i="19"/>
  <c r="BE22" i="19"/>
  <c r="BT22" i="19"/>
  <c r="BI24" i="19"/>
  <c r="BE26" i="19"/>
  <c r="BT26" i="19"/>
  <c r="BT31" i="19"/>
  <c r="BE35" i="19"/>
  <c r="BT35" i="19"/>
  <c r="BE40" i="19"/>
  <c r="BE44" i="19"/>
  <c r="BE48" i="19"/>
  <c r="BT48" i="19"/>
  <c r="BT54" i="19"/>
  <c r="BE59" i="19"/>
  <c r="BT59" i="19"/>
  <c r="BE68" i="19"/>
  <c r="BT68" i="19"/>
  <c r="BT72" i="19"/>
  <c r="BE76" i="19"/>
  <c r="BT76" i="19"/>
  <c r="BG91" i="19"/>
  <c r="BF110" i="19"/>
  <c r="BD125" i="19"/>
  <c r="BJ11" i="19"/>
  <c r="BF13" i="19"/>
  <c r="BH16" i="19"/>
  <c r="BD19" i="19"/>
  <c r="BF22" i="19"/>
  <c r="BD23" i="19"/>
  <c r="BJ24" i="19"/>
  <c r="BF26" i="19"/>
  <c r="BD28" i="19"/>
  <c r="BF35" i="19"/>
  <c r="BD41" i="19"/>
  <c r="BD45" i="19"/>
  <c r="BD56" i="19"/>
  <c r="BD149" i="19" s="1"/>
  <c r="BF68" i="19"/>
  <c r="BF72" i="19"/>
  <c r="BF76" i="19"/>
  <c r="BH91" i="19"/>
  <c r="BT98" i="19"/>
  <c r="BE125" i="19"/>
  <c r="BT125" i="19"/>
  <c r="BE6" i="19"/>
  <c r="BT6" i="19"/>
  <c r="BT10" i="19"/>
  <c r="BT14" i="19"/>
  <c r="BE19" i="19"/>
  <c r="BG22" i="19"/>
  <c r="BE23" i="19"/>
  <c r="BT23" i="19"/>
  <c r="BG26" i="19"/>
  <c r="BE28" i="19"/>
  <c r="BE32" i="19"/>
  <c r="BE45" i="19"/>
  <c r="BE49" i="19"/>
  <c r="BT49" i="19"/>
  <c r="BG54" i="19"/>
  <c r="BE56" i="19"/>
  <c r="BT56" i="19"/>
  <c r="BE60" i="19"/>
  <c r="BT60" i="19"/>
  <c r="BE65" i="19"/>
  <c r="BT65" i="19"/>
  <c r="BE69" i="19"/>
  <c r="BT69" i="19"/>
  <c r="BT73" i="19"/>
  <c r="BE77" i="19"/>
  <c r="BF98" i="19"/>
  <c r="BF125" i="19"/>
  <c r="BF14" i="19"/>
  <c r="BD20" i="19"/>
  <c r="BT99" i="19"/>
  <c r="BT109" i="19"/>
  <c r="BE52" i="19"/>
  <c r="BT52" i="19"/>
  <c r="BF52" i="19"/>
  <c r="Y66" i="10"/>
  <c r="E72" i="10" s="1"/>
  <c r="G11" i="8" s="1"/>
  <c r="BL66" i="10"/>
  <c r="T76" i="10" s="1"/>
  <c r="BP66" i="10"/>
  <c r="X76" i="10" s="1"/>
  <c r="BS66" i="10"/>
  <c r="AA76" i="10" s="1"/>
  <c r="BO66" i="10"/>
  <c r="W76" i="10" s="1"/>
  <c r="X66" i="10"/>
  <c r="E70" i="10" s="1"/>
  <c r="E71" i="10" s="1"/>
  <c r="BQ66" i="10"/>
  <c r="Y76" i="10" s="1"/>
  <c r="Z66" i="10"/>
  <c r="X71" i="10"/>
  <c r="U72" i="10" s="1"/>
  <c r="BR66" i="10"/>
  <c r="Z76" i="10" s="1"/>
  <c r="AB159" i="19"/>
  <c r="U159" i="19"/>
  <c r="R159" i="19"/>
  <c r="Z154" i="19"/>
  <c r="Z155" i="19" s="1"/>
  <c r="AB30" i="17"/>
  <c r="AS13" i="17"/>
  <c r="AT25" i="17"/>
  <c r="AR5" i="17"/>
  <c r="AD32" i="17"/>
  <c r="AZ29" i="17"/>
  <c r="AZ66" i="17"/>
  <c r="AZ50" i="17"/>
  <c r="AZ42" i="17"/>
  <c r="AZ34" i="17"/>
  <c r="AT32" i="17"/>
  <c r="AD36" i="17"/>
  <c r="AD40" i="17"/>
  <c r="AE41" i="17"/>
  <c r="AZ65" i="17"/>
  <c r="AZ57" i="17"/>
  <c r="AZ49" i="17"/>
  <c r="AZ33" i="17"/>
  <c r="AD60" i="17"/>
  <c r="AZ48" i="17"/>
  <c r="AZ40" i="17"/>
  <c r="AZ32" i="17"/>
  <c r="AR32" i="17"/>
  <c r="AR8" i="17"/>
  <c r="Y76" i="17"/>
  <c r="AB38" i="17"/>
  <c r="AC35" i="17"/>
  <c r="AZ71" i="17"/>
  <c r="AZ47" i="17"/>
  <c r="AZ39" i="17"/>
  <c r="AY32" i="17"/>
  <c r="AB32" i="17"/>
  <c r="AZ11" i="17"/>
  <c r="AS14" i="17"/>
  <c r="X76" i="17"/>
  <c r="E82" i="17" s="1"/>
  <c r="G12" i="8" s="1"/>
  <c r="W76" i="17"/>
  <c r="E80" i="17" s="1"/>
  <c r="E81" i="17" s="1"/>
  <c r="AD38" i="17"/>
  <c r="AA51" i="17"/>
  <c r="AZ70" i="17"/>
  <c r="AZ46" i="17"/>
  <c r="AZ38" i="17"/>
  <c r="AC32" i="17"/>
  <c r="AC46" i="17"/>
  <c r="AB51" i="17"/>
  <c r="AZ69" i="17"/>
  <c r="AZ45" i="17"/>
  <c r="AW32" i="17"/>
  <c r="AD72" i="17"/>
  <c r="AE32" i="17"/>
  <c r="AZ52" i="17"/>
  <c r="AB72" i="17"/>
  <c r="AZ51" i="17"/>
  <c r="AC72" i="17"/>
  <c r="AE72" i="17"/>
  <c r="AY76" i="17"/>
  <c r="R86" i="17" s="1"/>
  <c r="AX76" i="17"/>
  <c r="Q86" i="17" s="1"/>
  <c r="B22" i="8"/>
  <c r="W81" i="17"/>
  <c r="N82" i="17" s="1"/>
  <c r="D21" i="8"/>
  <c r="D22" i="8" s="1"/>
  <c r="C22" i="8"/>
  <c r="AC22" i="17"/>
  <c r="AE26" i="17"/>
  <c r="AD24" i="17"/>
  <c r="AT3" i="17"/>
  <c r="AZ9" i="17"/>
  <c r="AD29" i="17"/>
  <c r="AE31" i="17"/>
  <c r="AZ3" i="17"/>
  <c r="AT9" i="17"/>
  <c r="AE29" i="17"/>
  <c r="AZ5" i="17"/>
  <c r="AW5" i="17"/>
  <c r="AW76" i="17" s="1"/>
  <c r="P86" i="17" s="1"/>
  <c r="AB31" i="17"/>
  <c r="AA39" i="17"/>
  <c r="AA76" i="17" s="1"/>
  <c r="AA81" i="17" s="1"/>
  <c r="AA46" i="17"/>
  <c r="AC55" i="17"/>
  <c r="AB71" i="17"/>
  <c r="AT23" i="17"/>
  <c r="AU22" i="17"/>
  <c r="AU76" i="17" s="1"/>
  <c r="N86" i="17" s="1"/>
  <c r="AV24" i="17"/>
  <c r="AV76" i="17" s="1"/>
  <c r="O86" i="17" s="1"/>
  <c r="AD31" i="17"/>
  <c r="AF43" i="17"/>
  <c r="AF76" i="17" s="1"/>
  <c r="AF81" i="17" s="1"/>
  <c r="AB46" i="17"/>
  <c r="AC54" i="17"/>
  <c r="AC71" i="17"/>
  <c r="AS23" i="17"/>
  <c r="AS76" i="17" s="1"/>
  <c r="L86" i="17" s="1"/>
  <c r="AT22" i="17"/>
  <c r="AZ26" i="17"/>
  <c r="AZ24" i="17"/>
  <c r="AT5" i="17"/>
  <c r="AD71" i="17"/>
  <c r="AZ23" i="17"/>
  <c r="AZ7" i="17"/>
  <c r="AE5" i="17"/>
  <c r="AD3" i="17"/>
  <c r="AR23" i="17"/>
  <c r="AR76" i="17" s="1"/>
  <c r="K86" i="17" s="1"/>
  <c r="U28" i="16" l="1"/>
  <c r="AW21" i="16"/>
  <c r="AG32" i="16" s="1"/>
  <c r="Z28" i="16"/>
  <c r="L28" i="16"/>
  <c r="I28" i="16"/>
  <c r="S28" i="16"/>
  <c r="N28" i="16"/>
  <c r="V28" i="16"/>
  <c r="Q28" i="16"/>
  <c r="K28" i="16"/>
  <c r="T28" i="16"/>
  <c r="J28" i="16"/>
  <c r="M28" i="16"/>
  <c r="AF27" i="16"/>
  <c r="P28" i="16"/>
  <c r="AB88" i="12"/>
  <c r="AB94" i="12" s="1"/>
  <c r="AF88" i="12"/>
  <c r="AG88" i="12"/>
  <c r="AG94" i="12" s="1"/>
  <c r="AE88" i="12"/>
  <c r="AE94" i="12" s="1"/>
  <c r="AD95" i="12"/>
  <c r="BD88" i="12"/>
  <c r="L100" i="12" s="1"/>
  <c r="AF95" i="12"/>
  <c r="I36" i="14"/>
  <c r="M36" i="14"/>
  <c r="H36" i="14"/>
  <c r="K36" i="14"/>
  <c r="P36" i="14"/>
  <c r="R36" i="14"/>
  <c r="L36" i="14"/>
  <c r="Q36" i="14"/>
  <c r="S30" i="14"/>
  <c r="E36" i="14" s="1"/>
  <c r="G17" i="8" s="1"/>
  <c r="G18" i="8" s="1"/>
  <c r="B17" i="8"/>
  <c r="C17" i="8" s="1"/>
  <c r="X30" i="14"/>
  <c r="F47" i="8" s="1"/>
  <c r="BK66" i="10"/>
  <c r="S76" i="10" s="1"/>
  <c r="BN66" i="10"/>
  <c r="V76" i="10" s="1"/>
  <c r="F42" i="8" s="1"/>
  <c r="AG66" i="10"/>
  <c r="AG71" i="10" s="1"/>
  <c r="AA66" i="10"/>
  <c r="AA71" i="10" s="1"/>
  <c r="B11" i="8"/>
  <c r="C11" i="8" s="1"/>
  <c r="D11" i="8" s="1"/>
  <c r="BI66" i="10"/>
  <c r="Q76" i="10" s="1"/>
  <c r="BG66" i="10"/>
  <c r="O76" i="10" s="1"/>
  <c r="AC88" i="12"/>
  <c r="AC94" i="12" s="1"/>
  <c r="AD88" i="12"/>
  <c r="F43" i="8"/>
  <c r="BC88" i="12"/>
  <c r="K100" i="12" s="1"/>
  <c r="BK88" i="12"/>
  <c r="S100" i="12" s="1"/>
  <c r="F41" i="8" s="1"/>
  <c r="BG88" i="12"/>
  <c r="O100" i="12" s="1"/>
  <c r="BJ88" i="12"/>
  <c r="R100" i="12" s="1"/>
  <c r="F45" i="8"/>
  <c r="B14" i="8"/>
  <c r="C14" i="8" s="1"/>
  <c r="D14" i="8" s="1"/>
  <c r="R96" i="12"/>
  <c r="P96" i="12"/>
  <c r="X96" i="12"/>
  <c r="AA88" i="12"/>
  <c r="AA94" i="12" s="1"/>
  <c r="F44" i="8"/>
  <c r="BH88" i="12"/>
  <c r="P100" i="12" s="1"/>
  <c r="N96" i="12"/>
  <c r="BS88" i="12"/>
  <c r="AA100" i="12" s="1"/>
  <c r="V96" i="12"/>
  <c r="L96" i="12"/>
  <c r="W96" i="12"/>
  <c r="S96" i="12"/>
  <c r="T96" i="12"/>
  <c r="K96" i="12"/>
  <c r="O96" i="12"/>
  <c r="Q96" i="12"/>
  <c r="M96" i="12"/>
  <c r="BE88" i="12"/>
  <c r="M100" i="12" s="1"/>
  <c r="BF88" i="12"/>
  <c r="N100" i="12" s="1"/>
  <c r="U96" i="12"/>
  <c r="BI88" i="12"/>
  <c r="Q100" i="12" s="1"/>
  <c r="AD149" i="19"/>
  <c r="AG149" i="19"/>
  <c r="AG154" i="19" s="1"/>
  <c r="L82" i="17"/>
  <c r="T82" i="17"/>
  <c r="BE149" i="19"/>
  <c r="L159" i="19" s="1"/>
  <c r="G16" i="8"/>
  <c r="AF149" i="19"/>
  <c r="E154" i="19"/>
  <c r="B13" i="8"/>
  <c r="C13" i="8" s="1"/>
  <c r="D13" i="8" s="1"/>
  <c r="BT149" i="19"/>
  <c r="AA159" i="19" s="1"/>
  <c r="BF149" i="19"/>
  <c r="M159" i="19" s="1"/>
  <c r="Q155" i="19"/>
  <c r="O155" i="19"/>
  <c r="BC66" i="10"/>
  <c r="K76" i="10" s="1"/>
  <c r="AC66" i="10"/>
  <c r="AC71" i="10" s="1"/>
  <c r="AE66" i="10"/>
  <c r="AE71" i="10" s="1"/>
  <c r="BT66" i="10"/>
  <c r="AB76" i="10" s="1"/>
  <c r="AD66" i="10"/>
  <c r="AD71" i="10" s="1"/>
  <c r="BF66" i="10"/>
  <c r="N76" i="10" s="1"/>
  <c r="BE66" i="10"/>
  <c r="M76" i="10" s="1"/>
  <c r="BJ66" i="10"/>
  <c r="R76" i="10" s="1"/>
  <c r="BH66" i="10"/>
  <c r="P76" i="10" s="1"/>
  <c r="BD66" i="10"/>
  <c r="L76" i="10" s="1"/>
  <c r="AF66" i="10"/>
  <c r="AF71" i="10" s="1"/>
  <c r="AB66" i="10"/>
  <c r="AB71" i="10" s="1"/>
  <c r="X72" i="10"/>
  <c r="L72" i="10"/>
  <c r="W72" i="10"/>
  <c r="Q72" i="10"/>
  <c r="R72" i="10"/>
  <c r="M72" i="10"/>
  <c r="K72" i="10"/>
  <c r="P72" i="10"/>
  <c r="S72" i="10"/>
  <c r="O72" i="10"/>
  <c r="T72" i="10"/>
  <c r="V72" i="10"/>
  <c r="N72" i="10"/>
  <c r="AH154" i="19"/>
  <c r="AD154" i="19"/>
  <c r="Q159" i="19"/>
  <c r="AI154" i="19"/>
  <c r="P159" i="19"/>
  <c r="O159" i="19"/>
  <c r="N159" i="19"/>
  <c r="AE154" i="19"/>
  <c r="AC154" i="19"/>
  <c r="L155" i="19"/>
  <c r="Y155" i="19"/>
  <c r="R155" i="19"/>
  <c r="W155" i="19"/>
  <c r="U155" i="19"/>
  <c r="T155" i="19"/>
  <c r="S155" i="19"/>
  <c r="P155" i="19"/>
  <c r="M155" i="19"/>
  <c r="K155" i="19"/>
  <c r="N155" i="19"/>
  <c r="K159" i="19"/>
  <c r="X155" i="19"/>
  <c r="V155" i="19"/>
  <c r="Q82" i="17"/>
  <c r="K82" i="17"/>
  <c r="U82" i="17"/>
  <c r="P82" i="17"/>
  <c r="S82" i="17"/>
  <c r="V82" i="17"/>
  <c r="W82" i="17"/>
  <c r="B12" i="8"/>
  <c r="C12" i="8" s="1"/>
  <c r="R82" i="17"/>
  <c r="O82" i="17"/>
  <c r="M82" i="17"/>
  <c r="AE76" i="17"/>
  <c r="AE81" i="17" s="1"/>
  <c r="AD76" i="17"/>
  <c r="AD81" i="17" s="1"/>
  <c r="AC76" i="17"/>
  <c r="AC81" i="17" s="1"/>
  <c r="AB76" i="17"/>
  <c r="AB81" i="17" s="1"/>
  <c r="AT76" i="17"/>
  <c r="M86" i="17" s="1"/>
  <c r="AZ76" i="17"/>
  <c r="S86" i="17" s="1"/>
  <c r="AF28" i="16" l="1"/>
  <c r="AA28" i="16"/>
  <c r="AB28" i="16"/>
  <c r="Y28" i="16"/>
  <c r="AC28" i="16"/>
  <c r="AE28" i="16"/>
  <c r="AD28" i="16"/>
  <c r="AF94" i="12"/>
  <c r="AD94" i="12"/>
  <c r="AH94" i="12" s="1"/>
  <c r="AA96" i="12" s="1"/>
  <c r="B28" i="8"/>
  <c r="H28" i="8"/>
  <c r="G23" i="8"/>
  <c r="H15" i="8" s="1"/>
  <c r="B18" i="8"/>
  <c r="D17" i="8"/>
  <c r="D18" i="8" s="1"/>
  <c r="C18" i="8"/>
  <c r="F40" i="8"/>
  <c r="D28" i="8"/>
  <c r="F37" i="8"/>
  <c r="F32" i="8"/>
  <c r="F34" i="8"/>
  <c r="F39" i="8"/>
  <c r="F33" i="8"/>
  <c r="AH95" i="12"/>
  <c r="G28" i="8"/>
  <c r="F38" i="8"/>
  <c r="F35" i="8"/>
  <c r="C28" i="8"/>
  <c r="F36" i="8"/>
  <c r="F28" i="8"/>
  <c r="F46" i="8"/>
  <c r="AF154" i="19"/>
  <c r="AJ154" i="19" s="1"/>
  <c r="AG155" i="19" s="1"/>
  <c r="E28" i="8"/>
  <c r="B16" i="8"/>
  <c r="B23" i="8" s="1"/>
  <c r="AH71" i="10"/>
  <c r="AB72" i="10" s="1"/>
  <c r="AG81" i="17"/>
  <c r="Z82" i="17" s="1"/>
  <c r="D12" i="8"/>
  <c r="D16" i="8" s="1"/>
  <c r="C16" i="8"/>
  <c r="H11" i="8" l="1"/>
  <c r="H17" i="8"/>
  <c r="H13" i="8"/>
  <c r="H19" i="8"/>
  <c r="H14" i="8"/>
  <c r="H18" i="8"/>
  <c r="H20" i="8"/>
  <c r="H12" i="8"/>
  <c r="H10" i="8"/>
  <c r="H16" i="8"/>
  <c r="C23" i="8"/>
  <c r="D23" i="8"/>
  <c r="AF72" i="10"/>
  <c r="F49" i="8"/>
  <c r="AH96" i="12"/>
  <c r="AD96" i="12"/>
  <c r="AC96" i="12"/>
  <c r="AE96" i="12"/>
  <c r="AB96" i="12"/>
  <c r="AF96" i="12"/>
  <c r="AG96" i="12"/>
  <c r="AH72" i="10"/>
  <c r="AA72" i="10"/>
  <c r="AC72" i="10"/>
  <c r="AD72" i="10"/>
  <c r="AE72" i="10"/>
  <c r="AG72" i="10"/>
  <c r="AJ155" i="19"/>
  <c r="AC155" i="19"/>
  <c r="AE155" i="19"/>
  <c r="AF155" i="19"/>
  <c r="AI155" i="19"/>
  <c r="AH155" i="19"/>
  <c r="AD155" i="19"/>
  <c r="AA82" i="17"/>
  <c r="AB82" i="17"/>
  <c r="AF82" i="17"/>
  <c r="AD82" i="17"/>
  <c r="AG82" i="17"/>
  <c r="AE82" i="17"/>
  <c r="AC82" i="17"/>
  <c r="I28" i="8"/>
  <c r="H23" i="8" l="1"/>
  <c r="I29" i="8"/>
  <c r="B29" i="8"/>
  <c r="H29" i="8"/>
  <c r="G29" i="8"/>
  <c r="E29" i="8"/>
  <c r="F29" i="8"/>
  <c r="C29" i="8"/>
  <c r="D29" i="8"/>
</calcChain>
</file>

<file path=xl/sharedStrings.xml><?xml version="1.0" encoding="utf-8"?>
<sst xmlns="http://schemas.openxmlformats.org/spreadsheetml/2006/main" count="3101" uniqueCount="1144">
  <si>
    <t>Green 6018</t>
  </si>
  <si>
    <t>White 9010</t>
  </si>
  <si>
    <t>Black 9005</t>
  </si>
  <si>
    <t>DELTA 2</t>
  </si>
  <si>
    <t>DELTA 3</t>
  </si>
  <si>
    <t>DELTA 4</t>
  </si>
  <si>
    <t>DELTA 5</t>
  </si>
  <si>
    <t>DELTA 6</t>
  </si>
  <si>
    <t>DELTA 8</t>
  </si>
  <si>
    <t>DELTA 11</t>
  </si>
  <si>
    <t>DELTA 12</t>
  </si>
  <si>
    <t>DELTA 13</t>
  </si>
  <si>
    <t>DELTA 14</t>
  </si>
  <si>
    <t>DELTA 15</t>
  </si>
  <si>
    <t>CAIRN 2</t>
  </si>
  <si>
    <t>CAIRN 5</t>
  </si>
  <si>
    <t>HEDRIS 3</t>
  </si>
  <si>
    <t>STARSYSTEM 2</t>
  </si>
  <si>
    <t>STARSYSTEM 2c</t>
  </si>
  <si>
    <t>STARSYSTEM 3</t>
  </si>
  <si>
    <t>STARSYSTEM 3c</t>
  </si>
  <si>
    <t>XS</t>
  </si>
  <si>
    <t>S</t>
  </si>
  <si>
    <t>M</t>
  </si>
  <si>
    <t>L</t>
  </si>
  <si>
    <t>XL</t>
  </si>
  <si>
    <t>XXL</t>
  </si>
  <si>
    <t>XXXL</t>
  </si>
  <si>
    <t>Volumes</t>
  </si>
  <si>
    <t>LIMESTONE</t>
  </si>
  <si>
    <t>Prehension</t>
  </si>
  <si>
    <t>Screw ons</t>
  </si>
  <si>
    <t>Foot</t>
  </si>
  <si>
    <t>Foot Hand</t>
  </si>
  <si>
    <t>crimps</t>
  </si>
  <si>
    <t>slopers</t>
  </si>
  <si>
    <t>pinch</t>
  </si>
  <si>
    <t>jugs</t>
  </si>
  <si>
    <t>MINUS</t>
  </si>
  <si>
    <t>MEGAMINUS</t>
  </si>
  <si>
    <t>PROLINE</t>
  </si>
  <si>
    <t>FEETISH</t>
  </si>
  <si>
    <t>OPALES</t>
  </si>
  <si>
    <t>RAINBOW</t>
  </si>
  <si>
    <t>YANK</t>
  </si>
  <si>
    <t>ASTEROID</t>
  </si>
  <si>
    <t>EQUINOX</t>
  </si>
  <si>
    <t>EDGES M</t>
  </si>
  <si>
    <t>EDGES L</t>
  </si>
  <si>
    <t>SLOPERS</t>
  </si>
  <si>
    <t>FIREBALL L</t>
  </si>
  <si>
    <t>FIREBALL XL</t>
  </si>
  <si>
    <t>Kid 1</t>
  </si>
  <si>
    <t>Kid 2</t>
  </si>
  <si>
    <t>Kid 3</t>
  </si>
  <si>
    <t>ALPHABET</t>
  </si>
  <si>
    <t>V-PARK</t>
  </si>
  <si>
    <t>TOTAL</t>
  </si>
  <si>
    <t>Twins</t>
  </si>
  <si>
    <t>Mix</t>
  </si>
  <si>
    <t xml:space="preserve">mega jugs </t>
  </si>
  <si>
    <t xml:space="preserve">foot </t>
  </si>
  <si>
    <t>Crimps</t>
  </si>
  <si>
    <t>Edges</t>
  </si>
  <si>
    <t>Jugs</t>
  </si>
  <si>
    <t>Large Jugs</t>
  </si>
  <si>
    <t>Foot hand</t>
  </si>
  <si>
    <t>Slopers</t>
  </si>
  <si>
    <t>Pockets</t>
  </si>
  <si>
    <t>Pinch</t>
  </si>
  <si>
    <t>MINUS 2</t>
  </si>
  <si>
    <t>NUCLEUS</t>
  </si>
  <si>
    <t>COOKIES</t>
  </si>
  <si>
    <t>ADD-ONS</t>
  </si>
  <si>
    <t>SLEDGES 1</t>
  </si>
  <si>
    <t>SLEDGES 2</t>
  </si>
  <si>
    <t>SLEDGES 3</t>
  </si>
  <si>
    <t>SLEDGES 4</t>
  </si>
  <si>
    <t>BLADES</t>
  </si>
  <si>
    <t>BLADES 2</t>
  </si>
  <si>
    <t>SIMULATOR 1</t>
  </si>
  <si>
    <t>SIMULATOR 2</t>
  </si>
  <si>
    <t>SIMULATOR 3</t>
  </si>
  <si>
    <t>SIMULATOR 4</t>
  </si>
  <si>
    <t>SIMULATOR 5</t>
  </si>
  <si>
    <t>FRENCHFIN</t>
  </si>
  <si>
    <t>SIRIUS</t>
  </si>
  <si>
    <t>CASSIOPEIA</t>
  </si>
  <si>
    <t>HALLOWEEN</t>
  </si>
  <si>
    <t>Training</t>
  </si>
  <si>
    <t>kids</t>
  </si>
  <si>
    <t>PASTILLE 1</t>
  </si>
  <si>
    <t>BIG FOOT 1</t>
  </si>
  <si>
    <t>CRIMPS 1</t>
  </si>
  <si>
    <t>LONG CRIMPS 1</t>
  </si>
  <si>
    <t>INCUT EDGES 1</t>
  </si>
  <si>
    <t>EDGES 1</t>
  </si>
  <si>
    <t>JUG 1</t>
  </si>
  <si>
    <t>BIG JUG 1</t>
  </si>
  <si>
    <t>MEGA JUGS 1</t>
  </si>
  <si>
    <t>MEGA JUGS 2</t>
  </si>
  <si>
    <t>MOON 1</t>
  </si>
  <si>
    <t>MOON 2</t>
  </si>
  <si>
    <t>MOON 3</t>
  </si>
  <si>
    <t>MOON 4</t>
  </si>
  <si>
    <t>MEGA SLOPER 1</t>
  </si>
  <si>
    <t>MEGA SLOPER 2</t>
  </si>
  <si>
    <t>MEGA SLOPER 3</t>
  </si>
  <si>
    <t>MEGA SLOPER 4</t>
  </si>
  <si>
    <t>MEGA SLOPER 5</t>
  </si>
  <si>
    <t>Incut edges</t>
  </si>
  <si>
    <t>Hole</t>
  </si>
  <si>
    <t>Plouf</t>
  </si>
  <si>
    <t>VLC 1</t>
  </si>
  <si>
    <t>VLC 2</t>
  </si>
  <si>
    <t>VLC 3</t>
  </si>
  <si>
    <t>VLC 4</t>
  </si>
  <si>
    <t>ORL</t>
  </si>
  <si>
    <t>APPLIK</t>
  </si>
  <si>
    <t>Brother</t>
  </si>
  <si>
    <t>Bac Flowers</t>
  </si>
  <si>
    <t>Pinchter</t>
  </si>
  <si>
    <t>VLC Cut 1</t>
  </si>
  <si>
    <t>Volume</t>
  </si>
  <si>
    <t>VLC Cut 2</t>
  </si>
  <si>
    <t>VLC Cut 3</t>
  </si>
  <si>
    <t>VLC Cut 4</t>
  </si>
  <si>
    <t>Kifeet</t>
  </si>
  <si>
    <t>Sloper</t>
  </si>
  <si>
    <t>HOLE XL</t>
  </si>
  <si>
    <t>PINCH XL</t>
  </si>
  <si>
    <t>POSITIVE JUGS XL</t>
  </si>
  <si>
    <t>Positive jugs 1</t>
  </si>
  <si>
    <t>Positive jugs 2</t>
  </si>
  <si>
    <t>CRIMPS XL</t>
  </si>
  <si>
    <t>CRIMPS L</t>
  </si>
  <si>
    <t>CRIMPS M</t>
  </si>
  <si>
    <t>EXTRA FOOT</t>
  </si>
  <si>
    <t>SMALL FOOT</t>
  </si>
  <si>
    <t>RING L</t>
  </si>
  <si>
    <t>RING XL</t>
  </si>
  <si>
    <t>HOLE</t>
  </si>
  <si>
    <t>PIF</t>
  </si>
  <si>
    <t>FOOTSWITCH</t>
  </si>
  <si>
    <t>SLEDGES 5</t>
  </si>
  <si>
    <t>CARRE</t>
  </si>
  <si>
    <t>QUADRIVEX</t>
  </si>
  <si>
    <t>FAM 2.3 V4</t>
  </si>
  <si>
    <t>PENTA</t>
  </si>
  <si>
    <t>PYRAMIDE</t>
  </si>
  <si>
    <t>TRAP</t>
  </si>
  <si>
    <t>SCREW ONS 3</t>
  </si>
  <si>
    <t>Nbr prises XS</t>
  </si>
  <si>
    <t>Nbr prises S</t>
  </si>
  <si>
    <t>Nbr prises M</t>
  </si>
  <si>
    <t>Nbr prises L</t>
  </si>
  <si>
    <t>Nbr prises XL</t>
  </si>
  <si>
    <t>Nbr prises XXL</t>
  </si>
  <si>
    <t>Nbr prises XXXL</t>
  </si>
  <si>
    <t>Total Commande</t>
  </si>
  <si>
    <t>Nb de prises</t>
  </si>
  <si>
    <t>%</t>
  </si>
  <si>
    <t>Gamme</t>
  </si>
  <si>
    <t>Nb prises XS</t>
  </si>
  <si>
    <t>Nb prises S</t>
  </si>
  <si>
    <t>Nb prises M</t>
  </si>
  <si>
    <t>Nb prises L</t>
  </si>
  <si>
    <t>Nb prises XXL</t>
  </si>
  <si>
    <t>Nb prises XXXL</t>
  </si>
  <si>
    <t>PRIX HT</t>
  </si>
  <si>
    <t>Prix TOTAL HT</t>
  </si>
  <si>
    <t>Nombres de prises</t>
  </si>
  <si>
    <t>TOTAL HT (€)</t>
  </si>
  <si>
    <t>TOTAL TTC (€)</t>
  </si>
  <si>
    <t>Nb de prises par lot</t>
  </si>
  <si>
    <t>Prix HT</t>
  </si>
  <si>
    <t>Sisters</t>
  </si>
  <si>
    <t>Batcrimps</t>
  </si>
  <si>
    <t>Lebibi</t>
  </si>
  <si>
    <t>Fantome</t>
  </si>
  <si>
    <t>Plot</t>
  </si>
  <si>
    <t>Leeps</t>
  </si>
  <si>
    <t>Croissant</t>
  </si>
  <si>
    <t>Pack Diamond</t>
  </si>
  <si>
    <t>Pack Radical</t>
  </si>
  <si>
    <t>Pack Magma</t>
  </si>
  <si>
    <t>Pack Evolution</t>
  </si>
  <si>
    <t>Pack Basic</t>
  </si>
  <si>
    <t>Pack Seismic</t>
  </si>
  <si>
    <t>Pack Easy</t>
  </si>
  <si>
    <t>Beans</t>
  </si>
  <si>
    <t>Lamb Chops S</t>
  </si>
  <si>
    <t>Lamb Chops L</t>
  </si>
  <si>
    <t>Space Jugs</t>
  </si>
  <si>
    <t>Flakes</t>
  </si>
  <si>
    <t>Bacs 1</t>
  </si>
  <si>
    <t>Bacs 2</t>
  </si>
  <si>
    <t>Supreme Edges XXL</t>
  </si>
  <si>
    <t>Supreme Jugs XXL</t>
  </si>
  <si>
    <t>Supreme Macro</t>
  </si>
  <si>
    <t>Granite</t>
  </si>
  <si>
    <t>Récapitulatif marque FREESTONE</t>
  </si>
  <si>
    <t>Nombre de lots</t>
  </si>
  <si>
    <t>Matériaux</t>
  </si>
  <si>
    <t>Vert RAL 6018</t>
  </si>
  <si>
    <t>Vert Foncé RAL 6002</t>
  </si>
  <si>
    <t>Bleu RAL 5015</t>
  </si>
  <si>
    <t>Jaune  RAL 1023</t>
  </si>
  <si>
    <t>Rouge RAL 3000</t>
  </si>
  <si>
    <t xml:space="preserve"> Violet RAL 4008</t>
  </si>
  <si>
    <t>Violet RAL 4005 (US)</t>
  </si>
  <si>
    <t>Blanc RAL 9010</t>
  </si>
  <si>
    <t>Noir 9005</t>
  </si>
  <si>
    <t>Gris RAL 7040</t>
  </si>
  <si>
    <t>Fluo Vert</t>
  </si>
  <si>
    <t>Fluo Orange</t>
  </si>
  <si>
    <t>Fluo  Rose</t>
  </si>
  <si>
    <t>Récapitulatif marque INSPIR</t>
  </si>
  <si>
    <t xml:space="preserve">Récapitulatif marque VOLX PU </t>
  </si>
  <si>
    <t xml:space="preserve">Récapitulatif marque VOLX PE </t>
  </si>
  <si>
    <t>Récapitulatif Volumes BOIS VOLX</t>
  </si>
  <si>
    <t>Galette</t>
  </si>
  <si>
    <t>Santoko</t>
  </si>
  <si>
    <t>Lames</t>
  </si>
  <si>
    <t>Stick</t>
  </si>
  <si>
    <t>Opinel</t>
  </si>
  <si>
    <t>Katini</t>
  </si>
  <si>
    <t>Plince</t>
  </si>
  <si>
    <t>Katana</t>
  </si>
  <si>
    <t>Grandpa 1</t>
  </si>
  <si>
    <t>Grandpa 2</t>
  </si>
  <si>
    <t>Vert Menthe RAL 6027</t>
  </si>
  <si>
    <t>Nb prises XL</t>
  </si>
  <si>
    <t>ATOMS</t>
  </si>
  <si>
    <t>JIBS</t>
  </si>
  <si>
    <t>Grandma 4</t>
  </si>
  <si>
    <t>Grandma 3</t>
  </si>
  <si>
    <t>Grandma 1</t>
  </si>
  <si>
    <t>Grandma 2</t>
  </si>
  <si>
    <t>Récapitulatif marque VOLX Dual Texture</t>
  </si>
  <si>
    <t>NOUF NOUF</t>
  </si>
  <si>
    <t>NIF NIF</t>
  </si>
  <si>
    <t>NAF NAF</t>
  </si>
  <si>
    <t>HENAFF 1</t>
  </si>
  <si>
    <t>MINY</t>
  </si>
  <si>
    <t>EDDY</t>
  </si>
  <si>
    <t>Mixte</t>
  </si>
  <si>
    <t>Screws ons</t>
  </si>
  <si>
    <t>LYRA</t>
  </si>
  <si>
    <t>CENTAURUS</t>
  </si>
  <si>
    <t>DRACO</t>
  </si>
  <si>
    <t>MIMAS</t>
  </si>
  <si>
    <t>RHEA</t>
  </si>
  <si>
    <t>TITAN</t>
  </si>
  <si>
    <t>volume</t>
  </si>
  <si>
    <t>NASH</t>
  </si>
  <si>
    <t>BOSCH</t>
  </si>
  <si>
    <t>MOUCH</t>
  </si>
  <si>
    <t>OUTCH</t>
  </si>
  <si>
    <t>BRUSH</t>
  </si>
  <si>
    <t>TOUCH</t>
  </si>
  <si>
    <t>GHOST</t>
  </si>
  <si>
    <t>FLASH</t>
  </si>
  <si>
    <t>Scews ons</t>
  </si>
  <si>
    <t>OVNI</t>
  </si>
  <si>
    <t>Edge</t>
  </si>
  <si>
    <t>Jug</t>
  </si>
  <si>
    <t>Holes</t>
  </si>
  <si>
    <t>PENTA GONES S</t>
  </si>
  <si>
    <t>PENTA GONES L</t>
  </si>
  <si>
    <t>HEXA GONES 1</t>
  </si>
  <si>
    <t>HEXA GONES 2</t>
  </si>
  <si>
    <t>HEXA GONES 3</t>
  </si>
  <si>
    <t>PENTA GONES XXL 1</t>
  </si>
  <si>
    <t>PENTA GONES XXL 2</t>
  </si>
  <si>
    <t>PENTA GONES XXL 3</t>
  </si>
  <si>
    <t>MINI OVNI</t>
  </si>
  <si>
    <t>MINI SOUCOUPE</t>
  </si>
  <si>
    <t>CAVE</t>
  </si>
  <si>
    <t>IFSC</t>
  </si>
  <si>
    <r>
      <t xml:space="preserve">% </t>
    </r>
    <r>
      <rPr>
        <b/>
        <sz val="10"/>
        <rFont val="Arial"/>
        <family val="2"/>
      </rPr>
      <t>IFSC</t>
    </r>
  </si>
  <si>
    <t xml:space="preserve">HT remisé </t>
  </si>
  <si>
    <t>Total TTC</t>
  </si>
  <si>
    <t>Récapitulatif IFSC Speed Holds</t>
  </si>
  <si>
    <t>Total</t>
  </si>
  <si>
    <t>Hand</t>
  </si>
  <si>
    <t>Grey 7046</t>
  </si>
  <si>
    <t>Taille</t>
  </si>
  <si>
    <t>25 x 25 x H10</t>
  </si>
  <si>
    <t>30 x 30 x H10</t>
  </si>
  <si>
    <t>30 x 30 x H15</t>
  </si>
  <si>
    <t>45 x 45 x H15</t>
  </si>
  <si>
    <t>45 x 45 x H20</t>
  </si>
  <si>
    <t>60 x 60 x H20</t>
  </si>
  <si>
    <t>90 x 90 x H30</t>
  </si>
  <si>
    <t>45 x 30 x H15</t>
  </si>
  <si>
    <t>60 x 45 x H20</t>
  </si>
  <si>
    <t>60 x 30 x H15</t>
  </si>
  <si>
    <t>90 x 30 x H15</t>
  </si>
  <si>
    <t>90 x 45 x H30</t>
  </si>
  <si>
    <t>60 x 30 x H20</t>
  </si>
  <si>
    <t>120 x 120 x H30</t>
  </si>
  <si>
    <t>60 x 60 x H30</t>
  </si>
  <si>
    <t>170 x 170 x H20</t>
  </si>
  <si>
    <t>70 x 70 x 20</t>
  </si>
  <si>
    <t>75 x 65 x 55 x 20</t>
  </si>
  <si>
    <t>45 x 45 x 30 x 10</t>
  </si>
  <si>
    <t>45 x 55 x 20</t>
  </si>
  <si>
    <t>50 x 50 x 20</t>
  </si>
  <si>
    <t>60 x 55 x 25 x 20</t>
  </si>
  <si>
    <t>Nouveautés</t>
  </si>
  <si>
    <t>PRIX HT (€)</t>
  </si>
  <si>
    <t>Nb de volumes</t>
  </si>
  <si>
    <t>Nombres de volumes</t>
  </si>
  <si>
    <t>XS / XL</t>
  </si>
  <si>
    <t>XS / XXXL</t>
  </si>
  <si>
    <t>S / XXL</t>
  </si>
  <si>
    <t>S / XXXL</t>
  </si>
  <si>
    <t>S / XL</t>
  </si>
  <si>
    <t>XL/XXL</t>
  </si>
  <si>
    <t>S/M</t>
  </si>
  <si>
    <t>M/L/XL</t>
  </si>
  <si>
    <r>
      <t xml:space="preserve">Plince </t>
    </r>
    <r>
      <rPr>
        <b/>
        <i/>
        <u/>
        <sz val="10"/>
        <color rgb="FFFF0000"/>
        <rFont val="Arial"/>
        <family val="2"/>
      </rPr>
      <t>PE</t>
    </r>
  </si>
  <si>
    <r>
      <t xml:space="preserve">Grandma 2 </t>
    </r>
    <r>
      <rPr>
        <b/>
        <i/>
        <u/>
        <sz val="10"/>
        <color rgb="FFFF0000"/>
        <rFont val="Arial"/>
        <family val="2"/>
      </rPr>
      <t>PE</t>
    </r>
  </si>
  <si>
    <r>
      <t xml:space="preserve">Grandma 3 </t>
    </r>
    <r>
      <rPr>
        <b/>
        <i/>
        <u/>
        <sz val="10"/>
        <color rgb="FFFF0000"/>
        <rFont val="Arial"/>
        <family val="2"/>
      </rPr>
      <t>PE</t>
    </r>
  </si>
  <si>
    <r>
      <t xml:space="preserve">Grandma 1 </t>
    </r>
    <r>
      <rPr>
        <b/>
        <i/>
        <u/>
        <sz val="10"/>
        <color rgb="FFFF0000"/>
        <rFont val="Arial"/>
        <family val="2"/>
      </rPr>
      <t>PE</t>
    </r>
  </si>
  <si>
    <r>
      <t xml:space="preserve">Grandma 4 </t>
    </r>
    <r>
      <rPr>
        <b/>
        <i/>
        <u/>
        <sz val="10"/>
        <color rgb="FFFF0000"/>
        <rFont val="Arial"/>
        <family val="2"/>
      </rPr>
      <t>PE</t>
    </r>
  </si>
  <si>
    <r>
      <t xml:space="preserve">ORL </t>
    </r>
    <r>
      <rPr>
        <b/>
        <i/>
        <u/>
        <sz val="10"/>
        <color rgb="FFFF0000"/>
        <rFont val="Arial"/>
        <family val="2"/>
      </rPr>
      <t>PE</t>
    </r>
  </si>
  <si>
    <r>
      <t xml:space="preserve">APPLIK </t>
    </r>
    <r>
      <rPr>
        <b/>
        <i/>
        <u/>
        <sz val="10"/>
        <color rgb="FFFF0000"/>
        <rFont val="Arial"/>
        <family val="2"/>
      </rPr>
      <t>PE</t>
    </r>
  </si>
  <si>
    <r>
      <t xml:space="preserve">Bac Flowers </t>
    </r>
    <r>
      <rPr>
        <b/>
        <i/>
        <u/>
        <sz val="10"/>
        <color rgb="FFFF0000"/>
        <rFont val="Arial"/>
        <family val="2"/>
      </rPr>
      <t>PE</t>
    </r>
  </si>
  <si>
    <r>
      <t>Fantome</t>
    </r>
    <r>
      <rPr>
        <b/>
        <sz val="10"/>
        <color rgb="FFFF0000"/>
        <rFont val="Ford Light"/>
      </rPr>
      <t xml:space="preserve"> PE</t>
    </r>
  </si>
  <si>
    <r>
      <t xml:space="preserve">Plot </t>
    </r>
    <r>
      <rPr>
        <b/>
        <sz val="10"/>
        <color rgb="FFFF0000"/>
        <rFont val="Ford Light"/>
      </rPr>
      <t>PE</t>
    </r>
  </si>
  <si>
    <t>New 2023</t>
  </si>
  <si>
    <t>PE</t>
  </si>
  <si>
    <t>PU</t>
  </si>
  <si>
    <t>M/L</t>
  </si>
  <si>
    <t>Soucoupe</t>
  </si>
  <si>
    <t>Berny 1</t>
  </si>
  <si>
    <t>Berny 2</t>
  </si>
  <si>
    <t>Berny 3</t>
  </si>
  <si>
    <t>IFSC (speed holds)</t>
  </si>
  <si>
    <t>IFSC OFFICIAL Speed Holds : Pack 15 M</t>
  </si>
  <si>
    <t>IFSC OFFICIAL Speed Holds : Pack 10 M</t>
  </si>
  <si>
    <t>IFSC OFFICIAL Speed holds Hand</t>
  </si>
  <si>
    <t>IFSC OFFICIAL Speed holds Foot</t>
  </si>
  <si>
    <t>NON Officielle Speed Holds : Pack 15 M</t>
  </si>
  <si>
    <t>NON Officielle  Speed Holds : Pack 10 M</t>
  </si>
  <si>
    <t>NON Officielle  Speed holds Hand</t>
  </si>
  <si>
    <t>NON Officielle  Speed holds Foot</t>
  </si>
  <si>
    <t>M/XXL</t>
  </si>
  <si>
    <t>BERNY 1</t>
  </si>
  <si>
    <t>BERNY 2</t>
  </si>
  <si>
    <t>BERNY 3</t>
  </si>
  <si>
    <r>
      <t xml:space="preserve">Pack Compétition Simon Shape </t>
    </r>
    <r>
      <rPr>
        <b/>
        <sz val="10"/>
        <color rgb="FFFF0000"/>
        <rFont val="Arial"/>
        <family val="2"/>
      </rPr>
      <t>PU</t>
    </r>
  </si>
  <si>
    <t>SOUS TOTAL VOLUMES</t>
  </si>
  <si>
    <t>SOUS TOTAL PRISES</t>
  </si>
  <si>
    <t>SOUS TOTAL IFSC</t>
  </si>
  <si>
    <t>Récapitulatif Bon de Commande (en EUROS) :</t>
  </si>
  <si>
    <t xml:space="preserve">Répartition des prises et volumes (en QUANTITE) : </t>
  </si>
  <si>
    <t>PACK</t>
  </si>
  <si>
    <r>
      <t xml:space="preserve">VOLX - </t>
    </r>
    <r>
      <rPr>
        <sz val="10"/>
        <rFont val="Arial"/>
        <family val="2"/>
      </rPr>
      <t>Volumes Bois</t>
    </r>
  </si>
  <si>
    <r>
      <t xml:space="preserve">FREESTONE - </t>
    </r>
    <r>
      <rPr>
        <sz val="10"/>
        <rFont val="Arial"/>
        <family val="2"/>
      </rPr>
      <t>Prises PE</t>
    </r>
  </si>
  <si>
    <r>
      <t xml:space="preserve">INSPIR - </t>
    </r>
    <r>
      <rPr>
        <sz val="10"/>
        <rFont val="Arial"/>
        <family val="2"/>
      </rPr>
      <t>Prises PE PU</t>
    </r>
  </si>
  <si>
    <r>
      <t xml:space="preserve">VOLX - </t>
    </r>
    <r>
      <rPr>
        <sz val="10"/>
        <rFont val="Arial"/>
        <family val="2"/>
      </rPr>
      <t>Prises Dual texture</t>
    </r>
  </si>
  <si>
    <r>
      <t xml:space="preserve">VOLX - </t>
    </r>
    <r>
      <rPr>
        <sz val="10"/>
        <rFont val="Arial"/>
        <family val="2"/>
      </rPr>
      <t>Prises PU</t>
    </r>
  </si>
  <si>
    <r>
      <t xml:space="preserve">VOLX - </t>
    </r>
    <r>
      <rPr>
        <sz val="10"/>
        <rFont val="Arial"/>
        <family val="2"/>
      </rPr>
      <t>Prises PE</t>
    </r>
  </si>
  <si>
    <r>
      <t xml:space="preserve">% VOLX - </t>
    </r>
    <r>
      <rPr>
        <sz val="10"/>
        <rFont val="Arial"/>
        <family val="2"/>
      </rPr>
      <t>Volumes Bois</t>
    </r>
  </si>
  <si>
    <r>
      <t xml:space="preserve">% FREESTONE - </t>
    </r>
    <r>
      <rPr>
        <sz val="10"/>
        <rFont val="Arial"/>
        <family val="2"/>
      </rPr>
      <t>Prises PE</t>
    </r>
  </si>
  <si>
    <r>
      <t xml:space="preserve">% INSPIR - </t>
    </r>
    <r>
      <rPr>
        <sz val="10"/>
        <rFont val="Arial"/>
        <family val="2"/>
      </rPr>
      <t>Prises PE PU</t>
    </r>
  </si>
  <si>
    <r>
      <t xml:space="preserve">% VOLX - </t>
    </r>
    <r>
      <rPr>
        <sz val="10"/>
        <rFont val="Arial"/>
        <family val="2"/>
      </rPr>
      <t>Prises Dual texture</t>
    </r>
  </si>
  <si>
    <r>
      <t xml:space="preserve">% VOLX - </t>
    </r>
    <r>
      <rPr>
        <sz val="10"/>
        <rFont val="Arial"/>
        <family val="2"/>
      </rPr>
      <t>Prises PU</t>
    </r>
  </si>
  <si>
    <r>
      <t xml:space="preserve">% VOLX - </t>
    </r>
    <r>
      <rPr>
        <sz val="10"/>
        <rFont val="Arial"/>
        <family val="2"/>
      </rPr>
      <t>Prises PE</t>
    </r>
  </si>
  <si>
    <t>GAMME POWER</t>
  </si>
  <si>
    <t>GAMME DUAL TEXTURE</t>
  </si>
  <si>
    <t>MARQUE INSPIR</t>
  </si>
  <si>
    <t>MARQUE FREESTONE</t>
  </si>
  <si>
    <r>
      <rPr>
        <b/>
        <i/>
        <sz val="20"/>
        <color rgb="FFFF0000"/>
        <rFont val="Arial"/>
        <family val="2"/>
      </rPr>
      <t>Kids</t>
    </r>
    <r>
      <rPr>
        <b/>
        <i/>
        <sz val="20"/>
        <color theme="1"/>
        <rFont val="Arial"/>
        <family val="2"/>
      </rPr>
      <t xml:space="preserve"> </t>
    </r>
  </si>
  <si>
    <r>
      <t xml:space="preserve">Bacs de Descente </t>
    </r>
    <r>
      <rPr>
        <b/>
        <i/>
        <u/>
        <sz val="10"/>
        <color rgb="FFFF0000"/>
        <rFont val="Arial"/>
        <family val="2"/>
      </rPr>
      <t>PE</t>
    </r>
  </si>
  <si>
    <t>Jaune RAL 1023</t>
  </si>
  <si>
    <t>Fluo Rose</t>
  </si>
  <si>
    <t>Récapitulatif tailles choisies</t>
  </si>
  <si>
    <t>Récapitulatif par tailles</t>
  </si>
  <si>
    <t>Récapitulatif par couleurs</t>
  </si>
  <si>
    <t>Nous fabriquons les prises Freestone en PE dans notre usine depuis 2021.</t>
  </si>
  <si>
    <t>Volumes BOIS</t>
  </si>
  <si>
    <t xml:space="preserve">Une grande variété de volumes de bois aux formes simples </t>
  </si>
  <si>
    <t>Packs</t>
  </si>
  <si>
    <t>InspiR est une marque de prises appartenant à Climb'Up. Nous les fabriquons dans notre usine depuis 2015. Shapées par des ouvreurs et adaptées à tout usage.</t>
  </si>
  <si>
    <t>Bac Flowers 2</t>
  </si>
  <si>
    <t>Bac Flowers 3</t>
  </si>
  <si>
    <t>Bac Flowers 4</t>
  </si>
  <si>
    <t>Bac Flowers 5</t>
  </si>
  <si>
    <t>Bac Flowers 6</t>
  </si>
  <si>
    <t>Kifeet 2</t>
  </si>
  <si>
    <t>Minima</t>
  </si>
  <si>
    <r>
      <t xml:space="preserve">Fantom XXL </t>
    </r>
    <r>
      <rPr>
        <b/>
        <sz val="10"/>
        <color rgb="FFFF0000"/>
        <rFont val="Ford Light"/>
      </rPr>
      <t>PE</t>
    </r>
  </si>
  <si>
    <r>
      <t xml:space="preserve">Fantom M </t>
    </r>
    <r>
      <rPr>
        <b/>
        <sz val="10"/>
        <color rgb="FFFF0000"/>
        <rFont val="Ford Light"/>
      </rPr>
      <t>PE</t>
    </r>
  </si>
  <si>
    <r>
      <t xml:space="preserve">Pudding </t>
    </r>
    <r>
      <rPr>
        <b/>
        <sz val="10"/>
        <color rgb="FFFF0000"/>
        <rFont val="Ford Light"/>
      </rPr>
      <t>PE</t>
    </r>
  </si>
  <si>
    <r>
      <t xml:space="preserve">Sonic </t>
    </r>
    <r>
      <rPr>
        <b/>
        <sz val="10"/>
        <color rgb="FFFF0000"/>
        <rFont val="Ford Light"/>
      </rPr>
      <t>PE</t>
    </r>
  </si>
  <si>
    <r>
      <t xml:space="preserve">Applik 2 </t>
    </r>
    <r>
      <rPr>
        <b/>
        <sz val="10"/>
        <color rgb="FFFF0000"/>
        <rFont val="Ford Light"/>
      </rPr>
      <t>PE</t>
    </r>
  </si>
  <si>
    <t>PRISU</t>
  </si>
  <si>
    <t>ARTIF</t>
  </si>
  <si>
    <t>PLATAS 1</t>
  </si>
  <si>
    <t>PLATAS 2</t>
  </si>
  <si>
    <t>BIDOUILLE</t>
  </si>
  <si>
    <t>BARCAS</t>
  </si>
  <si>
    <t>BOMBAC</t>
  </si>
  <si>
    <t>Big Jugs</t>
  </si>
  <si>
    <t>CRUNCH</t>
  </si>
  <si>
    <t>SPOT</t>
  </si>
  <si>
    <t>BARTAS</t>
  </si>
  <si>
    <t>CRUX</t>
  </si>
  <si>
    <t>GRATONS</t>
  </si>
  <si>
    <t>POUCH</t>
  </si>
  <si>
    <t>COCO</t>
  </si>
  <si>
    <t>LAPINOU</t>
  </si>
  <si>
    <t>PINPIN</t>
  </si>
  <si>
    <t>BIG PINPIN</t>
  </si>
  <si>
    <t>PINCHOU</t>
  </si>
  <si>
    <t>PENTA JUGS L</t>
  </si>
  <si>
    <t>PENTA JUGS XL</t>
  </si>
  <si>
    <t>NEW 2023</t>
  </si>
  <si>
    <t>CHC10x50</t>
  </si>
  <si>
    <t>CHC10x90</t>
  </si>
  <si>
    <t>VAB45</t>
  </si>
  <si>
    <t>VAB70</t>
  </si>
  <si>
    <t>VAB90</t>
  </si>
  <si>
    <t>Visserie Adaptée</t>
  </si>
  <si>
    <t>CHC10X50</t>
  </si>
  <si>
    <t>CHC10X40</t>
  </si>
  <si>
    <t>CHC10X60</t>
  </si>
  <si>
    <t>CHC10x70</t>
  </si>
  <si>
    <t>CHC10X80</t>
  </si>
  <si>
    <t>CHC10X90</t>
  </si>
  <si>
    <t>CHC10X100</t>
  </si>
  <si>
    <t>CHC10X110</t>
  </si>
  <si>
    <t>CHC10X120</t>
  </si>
  <si>
    <t>CHC10X140</t>
  </si>
  <si>
    <t>CHC10X160</t>
  </si>
  <si>
    <t>CHC10X180</t>
  </si>
  <si>
    <t>CHC10X200</t>
  </si>
  <si>
    <t>SOUS TOTAL VISSERIE</t>
  </si>
  <si>
    <r>
      <t xml:space="preserve">% </t>
    </r>
    <r>
      <rPr>
        <b/>
        <sz val="10"/>
        <rFont val="Arial"/>
        <family val="2"/>
      </rPr>
      <t>visserie</t>
    </r>
  </si>
  <si>
    <t>VISSERIE</t>
  </si>
  <si>
    <t>Total visserie VAB70</t>
  </si>
  <si>
    <t>CHC10X70</t>
  </si>
  <si>
    <t>CHC10X30</t>
  </si>
  <si>
    <t>CHC10x120</t>
  </si>
  <si>
    <t>CHC10x100</t>
  </si>
  <si>
    <t>CHC 10X30</t>
  </si>
  <si>
    <t>CHC 10X40</t>
  </si>
  <si>
    <t>CHC 10X50</t>
  </si>
  <si>
    <t>CHC 10X60</t>
  </si>
  <si>
    <t>CHC 10X70</t>
  </si>
  <si>
    <t>CHC 10X80</t>
  </si>
  <si>
    <t>CHC 10X90</t>
  </si>
  <si>
    <t>CHC 10X100</t>
  </si>
  <si>
    <t>CHC 10X110</t>
  </si>
  <si>
    <t>CHC 10X120</t>
  </si>
  <si>
    <t>CHC 10X130</t>
  </si>
  <si>
    <t>CHC 10X140</t>
  </si>
  <si>
    <t>CHC 10X150</t>
  </si>
  <si>
    <t>CHC 10X160</t>
  </si>
  <si>
    <t>CHC 10X180</t>
  </si>
  <si>
    <t>CHC 10X200</t>
  </si>
  <si>
    <t>Frenchfin 2</t>
  </si>
  <si>
    <t>HENAFF 2</t>
  </si>
  <si>
    <t>HENAFF 3</t>
  </si>
  <si>
    <t>Pack Compétition PURE</t>
  </si>
  <si>
    <t>Code élément</t>
  </si>
  <si>
    <t>PV HT</t>
  </si>
  <si>
    <t>Nin nin</t>
  </si>
  <si>
    <t>XS/S</t>
  </si>
  <si>
    <t>Starlink</t>
  </si>
  <si>
    <t>Yellow 1018</t>
  </si>
  <si>
    <t>Orange  2004</t>
  </si>
  <si>
    <t>Red 3020</t>
  </si>
  <si>
    <t>Purple RAL 4008</t>
  </si>
  <si>
    <t>Blue 5015</t>
  </si>
  <si>
    <t>Grey 7024</t>
  </si>
  <si>
    <t>Jazz</t>
  </si>
  <si>
    <t>Hubble</t>
  </si>
  <si>
    <t>Voyager</t>
  </si>
  <si>
    <t>Bumblebee</t>
  </si>
  <si>
    <r>
      <t xml:space="preserve">GAMME VOLXUME </t>
    </r>
    <r>
      <rPr>
        <b/>
        <i/>
        <sz val="14"/>
        <color rgb="FFFF0000"/>
        <rFont val="Arial"/>
        <family val="2"/>
      </rPr>
      <t>NEW 2023</t>
    </r>
  </si>
  <si>
    <r>
      <t>GAMME SIMON</t>
    </r>
    <r>
      <rPr>
        <b/>
        <i/>
        <sz val="12"/>
        <color rgb="FF00B0F0"/>
        <rFont val="Arial"/>
        <family val="2"/>
      </rPr>
      <t xml:space="preserve"> </t>
    </r>
    <r>
      <rPr>
        <b/>
        <i/>
        <sz val="12"/>
        <color rgb="FFFF0000"/>
        <rFont val="Arial"/>
        <family val="2"/>
      </rPr>
      <t>NEW 2023</t>
    </r>
  </si>
  <si>
    <t>Préciser l'adresse de livraison :</t>
  </si>
  <si>
    <t>Préciser la date d'expédition limite :</t>
  </si>
  <si>
    <t>Inclure la visserie dans votre devis :</t>
  </si>
  <si>
    <t>HT</t>
  </si>
  <si>
    <t>Part %</t>
  </si>
  <si>
    <t>TOTAL nombre de prises</t>
  </si>
  <si>
    <t>Remises ( à remplir par VOLX)</t>
  </si>
  <si>
    <r>
      <rPr>
        <b/>
        <sz val="24"/>
        <color rgb="FF00B0F0"/>
        <rFont val="Arial"/>
        <family val="2"/>
      </rPr>
      <t>La gamme Simon : 140 prises PU shapées par Simon Favreau, au design esthétique, original et varié. Des prises parfaites pour le bloc et la voie.</t>
    </r>
    <r>
      <rPr>
        <b/>
        <sz val="24"/>
        <color rgb="FF7030A0"/>
        <rFont val="Arial"/>
        <family val="2"/>
      </rPr>
      <t xml:space="preserve">
La gamme Power : notre 1ère gamme en PU shapée et pensée par Stéphane avec un large choix pour les ouvreurs. Des formes uniques et modernes pour la compétition.</t>
    </r>
  </si>
  <si>
    <r>
      <rPr>
        <b/>
        <sz val="18"/>
        <color rgb="FFCC00CC"/>
        <rFont val="Arial"/>
        <family val="2"/>
      </rPr>
      <t>La gamme VolXume : nouveau concept 2023 - un produit reprenant les avantages du Dual Texture, du PE et du PU : le design esthétique et la technicité grâce au Dual Texture, la résistance à l’abrasion du PE sur la partie préhension, la légèreté et la résistance aux chocs du PU.
C'est aussi un produit réparable : nous pouvons refaire le grip sur la partie préhension.</t>
    </r>
    <r>
      <rPr>
        <b/>
        <sz val="18"/>
        <color theme="7"/>
        <rFont val="Arial"/>
        <family val="2"/>
      </rPr>
      <t xml:space="preserve">
La gamme DualTexture : notre 2ème gamme en PU après la gamme Power. Une partie lisse et brillante et une autre partie accrochante sur chaque prise. Des prises esthétiques et légères parfaites pour la compétition.</t>
    </r>
  </si>
  <si>
    <t xml:space="preserve">Pure (PU) </t>
  </si>
  <si>
    <t>Nom</t>
  </si>
  <si>
    <t>Récapitulatif par couleur</t>
  </si>
  <si>
    <t>Récapitulatif par taille</t>
  </si>
  <si>
    <t>La Gamme PURE : NOTRE BEST SELLER en PE - Notre plus grande gamme en PE avec un excellent rapport qualité/prix. Un matériau très résistant à l'usure et des formes épurées.</t>
  </si>
  <si>
    <r>
      <rPr>
        <b/>
        <u/>
        <sz val="14"/>
        <rFont val="Arial"/>
        <family val="2"/>
      </rPr>
      <t>MODE D'EMPLOI :</t>
    </r>
    <r>
      <rPr>
        <sz val="14"/>
        <rFont val="Arial"/>
        <family val="2"/>
      </rPr>
      <t xml:space="preserve">
1 - Répondez aux </t>
    </r>
    <r>
      <rPr>
        <b/>
        <sz val="14"/>
        <color rgb="FFFF0000"/>
        <rFont val="Arial"/>
        <family val="2"/>
      </rPr>
      <t>questions ci-dessous en rouge</t>
    </r>
    <r>
      <rPr>
        <sz val="14"/>
        <rFont val="Arial"/>
        <family val="2"/>
      </rPr>
      <t xml:space="preserve">.
2 - </t>
    </r>
    <r>
      <rPr>
        <b/>
        <sz val="14"/>
        <rFont val="Arial"/>
        <family val="2"/>
      </rPr>
      <t>Complétez les autres onglets</t>
    </r>
    <r>
      <rPr>
        <sz val="14"/>
        <rFont val="Arial"/>
        <family val="2"/>
      </rPr>
      <t xml:space="preserve"> répartis par gamme et/ou matériau (PE/PU).
3 - Cet onglet "Commande totale" se mettra à jour automatiquement.
4 - </t>
    </r>
    <r>
      <rPr>
        <b/>
        <sz val="14"/>
        <rFont val="Arial"/>
        <family val="2"/>
      </rPr>
      <t>Envoyez le fichier</t>
    </r>
    <r>
      <rPr>
        <sz val="14"/>
        <rFont val="Arial"/>
        <family val="2"/>
      </rPr>
      <t xml:space="preserve"> à l.busetta@volxholds.com.
Si besoin d'aide pour le remplir : </t>
    </r>
    <r>
      <rPr>
        <b/>
        <sz val="14"/>
        <rFont val="Arial"/>
        <family val="2"/>
      </rPr>
      <t>06 08 15 94 18</t>
    </r>
    <r>
      <rPr>
        <sz val="14"/>
        <rFont val="Arial"/>
        <family val="2"/>
      </rPr>
      <t>.
BON À SAVOIR : frais de port non inclus. Durée de validité du devis : 1 mois</t>
    </r>
  </si>
  <si>
    <t>VOLX est le seul fabricant mondial des prises de vitesses IFSC.</t>
  </si>
  <si>
    <t>Nb de volumes par lot</t>
  </si>
  <si>
    <t xml:space="preserve"> visserie VAB70 par volume</t>
  </si>
  <si>
    <t>2 be 3</t>
  </si>
  <si>
    <t>Poids (KG)</t>
  </si>
  <si>
    <t>Pack compétition Dual Texture PU</t>
  </si>
  <si>
    <t>Sarkapack</t>
  </si>
  <si>
    <t>SLEDGE 0</t>
  </si>
  <si>
    <t>New 2024</t>
  </si>
  <si>
    <t>MINI SLEDGE</t>
  </si>
  <si>
    <t>BIG SLEDGE</t>
  </si>
  <si>
    <t>Swindle</t>
  </si>
  <si>
    <t>Ironhide</t>
  </si>
  <si>
    <t>M/L/XL/XXL</t>
  </si>
  <si>
    <t>XS/S/M/L/XL</t>
  </si>
  <si>
    <t>XS/S/M/L/XL/XXL</t>
  </si>
  <si>
    <t>DELTA 1</t>
  </si>
  <si>
    <t>HEDRIS 1</t>
  </si>
  <si>
    <t>STARSYSTEM 1</t>
  </si>
  <si>
    <t>https://volxholds.com/product/pack-competition-simon-shape-pu</t>
  </si>
  <si>
    <t>https://volxholds.com/product/crunch</t>
  </si>
  <si>
    <t>https://volxholds.com/product/spot</t>
  </si>
  <si>
    <t>https://volxholds.com/product/bartas</t>
  </si>
  <si>
    <t>https://volxholds.com/product/crux</t>
  </si>
  <si>
    <t>https://volxholds.com/product/gratons</t>
  </si>
  <si>
    <t>https://volxholds.com/product/pouch</t>
  </si>
  <si>
    <t>https://volxholds.com/product/prisu</t>
  </si>
  <si>
    <t>https://volxholds.com/product/artif</t>
  </si>
  <si>
    <t>https://volxholds.com/product/platas-1</t>
  </si>
  <si>
    <t>https://volxholds.com/product/platas-2</t>
  </si>
  <si>
    <t>https://volxholds.com/product/bidouille</t>
  </si>
  <si>
    <t>https://volxholds.com/product/barcas</t>
  </si>
  <si>
    <t>https://volxholds.com/product/bombac</t>
  </si>
  <si>
    <t>https://volxholds.com/product/bosch</t>
  </si>
  <si>
    <t>https://volxholds.com/product/mouch</t>
  </si>
  <si>
    <t>https://volxholds.com/product/outch</t>
  </si>
  <si>
    <t>https://volxholds.com/product/brush</t>
  </si>
  <si>
    <t>https://volxholds.com/product/touch</t>
  </si>
  <si>
    <t>https://volxholds.com/product/ghost</t>
  </si>
  <si>
    <t>https://volxholds.com/product/flash</t>
  </si>
  <si>
    <t>https://volxholds.com/product/nash</t>
  </si>
  <si>
    <t>https://volxholds.com/product/pastille-1</t>
  </si>
  <si>
    <t>https://volxholds.com/product/screw-ons-3</t>
  </si>
  <si>
    <t>https://volxholds.com/product/big-foot-1</t>
  </si>
  <si>
    <t>https://volxholds.com/product/crimps-1</t>
  </si>
  <si>
    <t>https://volxholds.com/product/extra-foot</t>
  </si>
  <si>
    <t>https://volxholds.com/product/small-foot</t>
  </si>
  <si>
    <t>https://volxholds.com/product/long-crimps-1</t>
  </si>
  <si>
    <t>https://volxholds.com/product/crimps-m</t>
  </si>
  <si>
    <t>https://volxholds.com/product/crimps-l</t>
  </si>
  <si>
    <t>https://volxholds.com/product/crimps-xl</t>
  </si>
  <si>
    <t>https://volxholds.com/product/ring-l</t>
  </si>
  <si>
    <t>https://volxholds.com/product/ring-xl</t>
  </si>
  <si>
    <t>https://volxholds.com/product/incut-edges-1</t>
  </si>
  <si>
    <t>https://volxholds.com/product/edges-1</t>
  </si>
  <si>
    <t>https://volxholds.com/product/jug-1</t>
  </si>
  <si>
    <t>https://volxholds.com/product/hole</t>
  </si>
  <si>
    <t>https://volxholds.com/product/big-jug-1</t>
  </si>
  <si>
    <t>https://volxholds.com/product/mega-jugs-1</t>
  </si>
  <si>
    <t>https://volxholds.com/product/mega-jugs-2</t>
  </si>
  <si>
    <t>https://volxholds.com/product/pif</t>
  </si>
  <si>
    <t>https://volxholds.com/product/moon-1</t>
  </si>
  <si>
    <t>https://volxholds.com/product/moon-2</t>
  </si>
  <si>
    <t>https://volxholds.com/product/moon-3</t>
  </si>
  <si>
    <t>https://volxholds.com/product/moon-4</t>
  </si>
  <si>
    <t>https://volxholds.com/product/mega-sloper-1</t>
  </si>
  <si>
    <t>https://volxholds.com/product/mega-sloper-2</t>
  </si>
  <si>
    <t>https://volxholds.com/product/mega-sloper-3</t>
  </si>
  <si>
    <t>https://volxholds.com/product/mega-sloper-4</t>
  </si>
  <si>
    <t>https://volxholds.com/product/mega-sloper-5</t>
  </si>
  <si>
    <t>https://volxholds.com/product/hole-xl</t>
  </si>
  <si>
    <t>https://volxholds.com/product/pinch-xl</t>
  </si>
  <si>
    <t>https://volxholds.com/product/positive-jugs-xl</t>
  </si>
  <si>
    <t>https://volxholds.com/product/positive-jugs-1</t>
  </si>
  <si>
    <t>https://volxholds.com/product/positive-jugs-2</t>
  </si>
  <si>
    <t>https://volxholds.com/product/sarkapack</t>
  </si>
  <si>
    <t>https://volxholds.com/product/footswitch</t>
  </si>
  <si>
    <t>https://volxholds.com/product/minus</t>
  </si>
  <si>
    <t>https://volxholds.com/product/minus-2</t>
  </si>
  <si>
    <t>https://volxholds.com/product/megaminus</t>
  </si>
  <si>
    <t>https://volxholds.com/product/proline</t>
  </si>
  <si>
    <t>https://volxholds.com/product/nucleus</t>
  </si>
  <si>
    <t>https://volxholds.com/product/feetish</t>
  </si>
  <si>
    <t>https://volxholds.com/product/add-ons</t>
  </si>
  <si>
    <t>https://volxholds.com/product/atoms</t>
  </si>
  <si>
    <t>https://volxholds.com/product/jibs</t>
  </si>
  <si>
    <t>https://volxholds.com/product/cookies</t>
  </si>
  <si>
    <t>https://volxholds.com/product/nin-nin</t>
  </si>
  <si>
    <t>https://volxholds.com/product/opales</t>
  </si>
  <si>
    <t>https://volxholds.com/product/rainbow</t>
  </si>
  <si>
    <t>https://volxholds.com/product/yank</t>
  </si>
  <si>
    <t>https://volxholds.com/product/nouf-nouf</t>
  </si>
  <si>
    <t>https://volxholds.com/product/nif-nif</t>
  </si>
  <si>
    <t>https://volxholds.com/product/naf-naf</t>
  </si>
  <si>
    <t>https://volxholds.com/product/henaff-1</t>
  </si>
  <si>
    <t>https://volxholds.com/product/henaff-2</t>
  </si>
  <si>
    <t>https://volxholds.com/product/henaff-3</t>
  </si>
  <si>
    <t>https://volxholds.com/product/miny</t>
  </si>
  <si>
    <t>https://volxholds.com/product/eddy</t>
  </si>
  <si>
    <t>https://volxholds.com/product/berny-1</t>
  </si>
  <si>
    <t>https://volxholds.com/product/berny-2</t>
  </si>
  <si>
    <t>https://volxholds.com/product/berny-3</t>
  </si>
  <si>
    <t>https://volxholds.com/product/mini-sledge</t>
  </si>
  <si>
    <t>https://volxholds.com/product/big-sledge</t>
  </si>
  <si>
    <t>https://volxholds.com/product/sledge-0</t>
  </si>
  <si>
    <t>https://volxholds.com/product/sledges-1</t>
  </si>
  <si>
    <t>https://volxholds.com/product/sledges-2</t>
  </si>
  <si>
    <t>https://volxholds.com/product/sledges-3</t>
  </si>
  <si>
    <t>https://volxholds.com/product/sledges-4</t>
  </si>
  <si>
    <t>https://volxholds.com/product/sledges-5</t>
  </si>
  <si>
    <t>https://volxholds.com/product/blades</t>
  </si>
  <si>
    <t>https://volxholds.com/product/blades-2</t>
  </si>
  <si>
    <t>https://volxholds.com/product/simulator-1</t>
  </si>
  <si>
    <t>https://volxholds.com/product/simulator-2</t>
  </si>
  <si>
    <t>https://volxholds.com/product/simulator-3</t>
  </si>
  <si>
    <t>https://volxholds.com/product/simulator-4</t>
  </si>
  <si>
    <t>https://volxholds.com/product/simulator-5</t>
  </si>
  <si>
    <t>https://volxholds.com/product/frenchfin</t>
  </si>
  <si>
    <t>https://volxholds.com/product/frenchfin-2</t>
  </si>
  <si>
    <t>https://volxholds.com/product/asteroid</t>
  </si>
  <si>
    <t>https://volxholds.com/product/equinox</t>
  </si>
  <si>
    <t>https://volxholds.com/product/sirius</t>
  </si>
  <si>
    <t>https://volxholds.com/product/cassiopeia</t>
  </si>
  <si>
    <t>https://volxholds.com/product/lyra</t>
  </si>
  <si>
    <t>https://volxholds.com/product/centaurus</t>
  </si>
  <si>
    <t>https://volxholds.com/product/draco</t>
  </si>
  <si>
    <t>https://volxholds.com/product/mimas</t>
  </si>
  <si>
    <t>https://volxholds.com/product/starlink</t>
  </si>
  <si>
    <t>https://volxholds.com/product/hubble</t>
  </si>
  <si>
    <t>https://volxholds.com/product/voyager</t>
  </si>
  <si>
    <t>https://volxholds.com/product/rhea</t>
  </si>
  <si>
    <t>https://volxholds.com/product/titan</t>
  </si>
  <si>
    <t>https://volxholds.com/product/edges-m</t>
  </si>
  <si>
    <t>https://volxholds.com/product/edges-l</t>
  </si>
  <si>
    <t>https://volxholds.com/product/slopers</t>
  </si>
  <si>
    <t>https://volxholds.com/product/fireball-l</t>
  </si>
  <si>
    <t>https://volxholds.com/product/fireball-xl</t>
  </si>
  <si>
    <t>https://volxholds.com/product/kid-1</t>
  </si>
  <si>
    <t>https://volxholds.com/product/kid-2</t>
  </si>
  <si>
    <t>https://volxholds.com/product/kid-3</t>
  </si>
  <si>
    <t>https://volxholds.com/product/alphabet</t>
  </si>
  <si>
    <t>https://volxholds.com/product/v-park</t>
  </si>
  <si>
    <t>https://volxholds.com/product/halloween</t>
  </si>
  <si>
    <t>https://volxholds.com/product/pinpin</t>
  </si>
  <si>
    <t>https://volxholds.com/product/big-pinpin</t>
  </si>
  <si>
    <t>https://volxholds.com/product/pinchou</t>
  </si>
  <si>
    <t>https://volxholds.com/product/coco</t>
  </si>
  <si>
    <t>https://volxholds.com/product/lapinou</t>
  </si>
  <si>
    <t>https://volxholds.com/product/penta-jugs-l</t>
  </si>
  <si>
    <t>https://volxholds.com/product/penta-jugs-xl</t>
  </si>
  <si>
    <t>https://volxholds.com/product/penta-gones-s</t>
  </si>
  <si>
    <t>https://volxholds.com/product/penta-gones-l</t>
  </si>
  <si>
    <t>https://volxholds.com/product/hexa-gones-1</t>
  </si>
  <si>
    <t>https://volxholds.com/product/hexa-gones-2</t>
  </si>
  <si>
    <t>https://volxholds.com/product/hexa-gones-3</t>
  </si>
  <si>
    <t>https://volxholds.com/product/penta-gones-xxl-1</t>
  </si>
  <si>
    <t>https://volxholds.com/product/penta-gones-xxl-2</t>
  </si>
  <si>
    <t>https://volxholds.com/product/penta-gones-xxl-3</t>
  </si>
  <si>
    <t>https://volxholds.com/product/mini-ovni</t>
  </si>
  <si>
    <t>https://volxholds.com/product/ovni</t>
  </si>
  <si>
    <t>https://volxholds.com/product/mini-soucoupe</t>
  </si>
  <si>
    <t>https://volxholds.com/product/cave</t>
  </si>
  <si>
    <t>https://volxholds.com/product/soucoupe</t>
  </si>
  <si>
    <t>https://volxholds.com/product/bumblebee</t>
  </si>
  <si>
    <t>https://volxholds.com/product/jazz</t>
  </si>
  <si>
    <t>https://volxholds.com/product/swindle</t>
  </si>
  <si>
    <t>https://volxholds.com/product/ironhide</t>
  </si>
  <si>
    <t>https://volxholds.com/product/applik-2-pe</t>
  </si>
  <si>
    <t>https://volxholds.com/product/bac-flowers-2</t>
  </si>
  <si>
    <t>https://volxholds.com/product/bac-flowers-3</t>
  </si>
  <si>
    <t>https://volxholds.com/product/bac-flowers-4</t>
  </si>
  <si>
    <t>https://volxholds.com/product/bac-flowers-5</t>
  </si>
  <si>
    <t>https://volxholds.com/product/bac-flowers-6</t>
  </si>
  <si>
    <t>https://volxholds.com/product/kifeet-2</t>
  </si>
  <si>
    <t>https://volxholds.com/product/minima</t>
  </si>
  <si>
    <t>https://volxholds.com/product/sonic-pe</t>
  </si>
  <si>
    <t>https://volxholds.com/product/pudding-pe</t>
  </si>
  <si>
    <t>https://volxholds.com/product/fantom-m-pe</t>
  </si>
  <si>
    <t>https://volxholds.com/product/galette</t>
  </si>
  <si>
    <t>https://volxholds.com/product/santoko</t>
  </si>
  <si>
    <t>https://volxholds.com/product/lames</t>
  </si>
  <si>
    <t>https://volxholds.com/product/stick</t>
  </si>
  <si>
    <t>https://volxholds.com/product/opinel</t>
  </si>
  <si>
    <t>https://volxholds.com/product/plouf</t>
  </si>
  <si>
    <t>https://volxholds.com/product/katini</t>
  </si>
  <si>
    <t>https://volxholds.com/product/plince</t>
  </si>
  <si>
    <t>https://volxholds.com/product/plince-pe</t>
  </si>
  <si>
    <t>https://volxholds.com/product/katana</t>
  </si>
  <si>
    <t>https://volxholds.com/product/grandma-1</t>
  </si>
  <si>
    <t>https://volxholds.com/product/grandma-1-pe</t>
  </si>
  <si>
    <t>https://volxholds.com/product/grandma-2</t>
  </si>
  <si>
    <t>https://volxholds.com/product/grandma-2-pe</t>
  </si>
  <si>
    <t>https://volxholds.com/product/grandma-3</t>
  </si>
  <si>
    <t>https://volxholds.com/product/grandma-3-pe</t>
  </si>
  <si>
    <t>https://volxholds.com/product/grandma-4</t>
  </si>
  <si>
    <t>https://volxholds.com/product/grandma-4-pe</t>
  </si>
  <si>
    <t>https://volxholds.com/product/vlc-1</t>
  </si>
  <si>
    <t>https://volxholds.com/product/vlc-2</t>
  </si>
  <si>
    <t>https://volxholds.com/product/vlc-3</t>
  </si>
  <si>
    <t>https://volxholds.com/product/vlc-4</t>
  </si>
  <si>
    <t>https://volxholds.com/product/orl</t>
  </si>
  <si>
    <t>https://volxholds.com/product/orl-pe</t>
  </si>
  <si>
    <t>https://volxholds.com/product/applik</t>
  </si>
  <si>
    <t>https://volxholds.com/product/applik-pe</t>
  </si>
  <si>
    <t>https://volxholds.com/product/brother</t>
  </si>
  <si>
    <t>https://volxholds.com/product/bac-flowers</t>
  </si>
  <si>
    <t>https://volxholds.com/product/bac-flowers-pe</t>
  </si>
  <si>
    <t>https://volxholds.com/product/pinchter</t>
  </si>
  <si>
    <t>https://volxholds.com/product/vlc-cut-1</t>
  </si>
  <si>
    <t>https://volxholds.com/product/vlc-cut-2</t>
  </si>
  <si>
    <t>https://volxholds.com/product/vlc-cut-3</t>
  </si>
  <si>
    <t>https://volxholds.com/product/vlc-cut-4</t>
  </si>
  <si>
    <t>https://volxholds.com/product/kifeet</t>
  </si>
  <si>
    <t>https://volxholds.com/product/grandpa-1</t>
  </si>
  <si>
    <t>https://volxholds.com/product/grandpa-2</t>
  </si>
  <si>
    <t>https://volxholds.com/product/bacs-de-descente-pe</t>
  </si>
  <si>
    <t>https://volxholds.com/product/sisters</t>
  </si>
  <si>
    <t>https://volxholds.com/product/batcrimps</t>
  </si>
  <si>
    <t>https://volxholds.com/product/lebibi</t>
  </si>
  <si>
    <t>https://volxholds.com/product/fantome</t>
  </si>
  <si>
    <t>https://volxholds.com/product/fantome-pe</t>
  </si>
  <si>
    <t>https://volxholds.com/product/plot</t>
  </si>
  <si>
    <t>https://volxholds.com/product/plot-pe</t>
  </si>
  <si>
    <t>https://volxholds.com/product/leeps</t>
  </si>
  <si>
    <t>https://volxholds.com/product/croissant</t>
  </si>
  <si>
    <t>https://volxholds.com/product/delta-1</t>
  </si>
  <si>
    <t>https://volxholds.com/product/delta-2</t>
  </si>
  <si>
    <t>https://volxholds.com/product/delta-3</t>
  </si>
  <si>
    <t>https://volxholds.com/product/delta-4</t>
  </si>
  <si>
    <t>https://volxholds.com/product/delta-5</t>
  </si>
  <si>
    <t>https://volxholds.com/product/delta-6</t>
  </si>
  <si>
    <t>https://volxholds.com/product/delta-8</t>
  </si>
  <si>
    <t>https://volxholds.com/product/delta-11</t>
  </si>
  <si>
    <t>https://volxholds.com/product/delta-12</t>
  </si>
  <si>
    <t>https://volxholds.com/product/delta-13</t>
  </si>
  <si>
    <t>https://volxholds.com/product/delta-14</t>
  </si>
  <si>
    <t>https://volxholds.com/product/delta-15</t>
  </si>
  <si>
    <t>https://volxholds.com/product/cairn-2</t>
  </si>
  <si>
    <t>https://volxholds.com/product/cairn-5</t>
  </si>
  <si>
    <t>https://volxholds.com/product/hedris-1</t>
  </si>
  <si>
    <t>https://volxholds.com/product/hedris-3</t>
  </si>
  <si>
    <t>https://volxholds.com/product/starsystem-1</t>
  </si>
  <si>
    <t>https://volxholds.com/product/starsystem-2</t>
  </si>
  <si>
    <t>https://volxholds.com/product/starsystem-2c</t>
  </si>
  <si>
    <t>https://volxholds.com/product/starsystem-3</t>
  </si>
  <si>
    <t>https://volxholds.com/product/starsystem-3c</t>
  </si>
  <si>
    <t>https://volxholds.com/product/carre</t>
  </si>
  <si>
    <t>https://volxholds.com/product/quadrivex</t>
  </si>
  <si>
    <t>https://volxholds.com/product/penta</t>
  </si>
  <si>
    <t>https://volxholds.com/product/pyramide</t>
  </si>
  <si>
    <t>https://volxholds.com/product/trap</t>
  </si>
  <si>
    <t>https://volxholds.com/product/pack-competition-pure</t>
  </si>
  <si>
    <t>https://volxholds.com/product/pack-competition-dual-texture-pu</t>
  </si>
  <si>
    <t>Asteroide</t>
  </si>
  <si>
    <t>https://volxholds.com/product/asteroide</t>
  </si>
  <si>
    <t>https://volxholds.com/product/fam</t>
  </si>
  <si>
    <t>Macro</t>
  </si>
  <si>
    <t>S/M/L/XL</t>
  </si>
  <si>
    <t>S/L/XL</t>
  </si>
  <si>
    <t>S/M/L</t>
  </si>
  <si>
    <t>S/M/L/XL/XXL</t>
  </si>
  <si>
    <t>Nbr prises Macro</t>
  </si>
  <si>
    <t>Nb prises Macro</t>
  </si>
  <si>
    <t>L/XL/XXL</t>
  </si>
  <si>
    <t>M/L/XL/XXL/Macro</t>
  </si>
  <si>
    <t>S/L/XL/XXL</t>
  </si>
  <si>
    <t>https://volxholds.com/product/dt-berny-3</t>
  </si>
  <si>
    <t>https://volxholds.com/product/dt-berny-2</t>
  </si>
  <si>
    <t>https://volxholds.com/product/dt-berny-1</t>
  </si>
  <si>
    <t>Excalibur S</t>
  </si>
  <si>
    <t>https://volxholds.com/product/excalibur-s</t>
  </si>
  <si>
    <t>https://volxholds.com/product/excalibur-l</t>
  </si>
  <si>
    <t>https://volxholds.com/product/excalibur-m</t>
  </si>
  <si>
    <t>https://volxholds.com/product/excalibur-xl</t>
  </si>
  <si>
    <t>https://volxholds.com/product/excalibur-xxl</t>
  </si>
  <si>
    <t>Excalibur M</t>
  </si>
  <si>
    <t>Excalibur L</t>
  </si>
  <si>
    <t>Excalibur XL</t>
  </si>
  <si>
    <t>Excalibur XXL</t>
  </si>
  <si>
    <t>Optimus</t>
  </si>
  <si>
    <t>https://volxholds.com/product/optimus</t>
  </si>
  <si>
    <t>ZEN</t>
  </si>
  <si>
    <t>https://volxholds.com/product/zen</t>
  </si>
  <si>
    <t>Durandal 1</t>
  </si>
  <si>
    <t>Durandal 2</t>
  </si>
  <si>
    <t>Durandal 3</t>
  </si>
  <si>
    <t>Durandal 4</t>
  </si>
  <si>
    <t>Durandal 5</t>
  </si>
  <si>
    <t>Durandal 6</t>
  </si>
  <si>
    <t>Durandal 7</t>
  </si>
  <si>
    <t>https://volxholds.com/product/durandal-1</t>
  </si>
  <si>
    <t>https://volxholds.com/product/durandal-2</t>
  </si>
  <si>
    <t>https://volxholds.com/product/durandal-3</t>
  </si>
  <si>
    <t>https://volxholds.com/product/durandal-4</t>
  </si>
  <si>
    <t>https://volxholds.com/product/durandal-5</t>
  </si>
  <si>
    <t>https://volxholds.com/product/durandal-6</t>
  </si>
  <si>
    <t>https://volxholds.com/product/durandal-7</t>
  </si>
  <si>
    <t>https://volxholds.com/product/durandal-collection</t>
  </si>
  <si>
    <t>Durandal Collection</t>
  </si>
  <si>
    <t>New 2025</t>
  </si>
  <si>
    <t>L/XL</t>
  </si>
  <si>
    <t>S/M/L/XL/XXL/Macro</t>
  </si>
  <si>
    <t>Claymore 1</t>
  </si>
  <si>
    <t>Claymore 2</t>
  </si>
  <si>
    <t>Claymore 3</t>
  </si>
  <si>
    <t>Claymore 4</t>
  </si>
  <si>
    <t>Claymore Collection</t>
  </si>
  <si>
    <t>https://volxholds.com/product/claymore-1</t>
  </si>
  <si>
    <t>https://volxholds.com/product/claymore-2</t>
  </si>
  <si>
    <t>https://volxholds.com/product/claymore-3</t>
  </si>
  <si>
    <t>https://volxholds.com/product/claymore-4</t>
  </si>
  <si>
    <t>https://volxholds.com/product/claymore-collection</t>
  </si>
  <si>
    <t>Half Dome L 1</t>
  </si>
  <si>
    <t>Half Dome L 2</t>
  </si>
  <si>
    <t>Half Dome L 3</t>
  </si>
  <si>
    <t>Half Dome L 4</t>
  </si>
  <si>
    <t>https://volxholds.com/product/half-dome-l-1</t>
  </si>
  <si>
    <t>https://volxholds.com/product/half-dome-l-2</t>
  </si>
  <si>
    <t>https://volxholds.com/product/half-dome-l-3</t>
  </si>
  <si>
    <t>https://volxholds.com/product/half-dome-l-4</t>
  </si>
  <si>
    <t>Half Dome S</t>
  </si>
  <si>
    <t>https://volxholds.com/product/half-dome-s</t>
  </si>
  <si>
    <t>Half Dome L 5</t>
  </si>
  <si>
    <t>https://volxholds.com/product/half-dome-l-5</t>
  </si>
  <si>
    <t>Half Dome L Série</t>
  </si>
  <si>
    <t>Half Dome XL 1</t>
  </si>
  <si>
    <t>Half Dome XL 2</t>
  </si>
  <si>
    <t>Half Dome XL 3</t>
  </si>
  <si>
    <t>Half Dome XL 4</t>
  </si>
  <si>
    <t>Half Dome XL 5</t>
  </si>
  <si>
    <t>Half Dome XL Série</t>
  </si>
  <si>
    <t>Half Dome XXL 1</t>
  </si>
  <si>
    <t>Half Dome XXL 2</t>
  </si>
  <si>
    <t>Half Dome XXL 3</t>
  </si>
  <si>
    <t>Half Dome XXL 4</t>
  </si>
  <si>
    <t>Half Dome XXL 5</t>
  </si>
  <si>
    <t>Half Dome Collection</t>
  </si>
  <si>
    <t>https://volxholds.com/product/half-dome-xxl-4</t>
  </si>
  <si>
    <t>https://volxholds.com/product/half-dome-xxl-1</t>
  </si>
  <si>
    <t>https://volxholds.com/product/half-dome-xxl-2</t>
  </si>
  <si>
    <t>https://volxholds.com/product/half-dome-xxl-3</t>
  </si>
  <si>
    <t>https://volxholds.com/product/half-dome-xxl-5</t>
  </si>
  <si>
    <t>https://volxholds.com/product/half-dome-xl-1</t>
  </si>
  <si>
    <t>https://volxholds.com/product/half-dome-xl-2</t>
  </si>
  <si>
    <t>https://volxholds.com/product/half-dome-xl-3</t>
  </si>
  <si>
    <t>https://volxholds.com/product/half-dome-xl-4</t>
  </si>
  <si>
    <t>https://volxholds.com/product/half-dome-xl-5</t>
  </si>
  <si>
    <t>https://volxholds.com/product/half-dome-xl-serie</t>
  </si>
  <si>
    <t>Half Dome XXL Série</t>
  </si>
  <si>
    <t>https://volxholds.com/product/half-dome-xxl-serie</t>
  </si>
  <si>
    <t>https://volxholds.com/product/half-dome-collection</t>
  </si>
  <si>
    <t>Starcream</t>
  </si>
  <si>
    <t>https://volxholds.com/product/starcream</t>
  </si>
  <si>
    <t>Scourge</t>
  </si>
  <si>
    <t>https://volxholds.com/product/scourge</t>
  </si>
  <si>
    <t>Pieds</t>
  </si>
  <si>
    <t>O'blique</t>
  </si>
  <si>
    <t>Crimps 1</t>
  </si>
  <si>
    <t>Edges 1</t>
  </si>
  <si>
    <t>Foot 1</t>
  </si>
  <si>
    <t>Foot 2</t>
  </si>
  <si>
    <t>Foot Hand 1</t>
  </si>
  <si>
    <t>Jugs 1</t>
  </si>
  <si>
    <t>Pinch 1</t>
  </si>
  <si>
    <t>Pinch 2</t>
  </si>
  <si>
    <t>Pinch 3</t>
  </si>
  <si>
    <t>Slopers 1</t>
  </si>
  <si>
    <t>Slopers 2</t>
  </si>
  <si>
    <t>Slopers 3</t>
  </si>
  <si>
    <t>Slopers 4</t>
  </si>
  <si>
    <t>Slopers 5</t>
  </si>
  <si>
    <t>Twins 1</t>
  </si>
  <si>
    <t>Pinces</t>
  </si>
  <si>
    <t>O'n Sight</t>
  </si>
  <si>
    <t>Big Jugs 1</t>
  </si>
  <si>
    <t>Big Jugs 2</t>
  </si>
  <si>
    <t>Big Jugs 3</t>
  </si>
  <si>
    <t>Jugs 2</t>
  </si>
  <si>
    <t>New 2026</t>
  </si>
  <si>
    <t>O'ne shot</t>
  </si>
  <si>
    <t>Crimps 2</t>
  </si>
  <si>
    <t>Crimps 3</t>
  </si>
  <si>
    <t>Crimps 4</t>
  </si>
  <si>
    <t>Crimps 5</t>
  </si>
  <si>
    <t>Crimps 6</t>
  </si>
  <si>
    <t>Crimps 7</t>
  </si>
  <si>
    <t>Edges 2</t>
  </si>
  <si>
    <t>Edges 3</t>
  </si>
  <si>
    <t>Edges 4</t>
  </si>
  <si>
    <t>Jugs 3</t>
  </si>
  <si>
    <t>Jugs 4</t>
  </si>
  <si>
    <t>Jugs 5</t>
  </si>
  <si>
    <t>Mini Jugs 1</t>
  </si>
  <si>
    <t>Pockets 1</t>
  </si>
  <si>
    <t>Pockets 2</t>
  </si>
  <si>
    <t>Pockets 3</t>
  </si>
  <si>
    <t>Pockets 4</t>
  </si>
  <si>
    <t>Pockets 5</t>
  </si>
  <si>
    <t>O'olite</t>
  </si>
  <si>
    <t>O'pale</t>
  </si>
  <si>
    <t>Big Jugs 4</t>
  </si>
  <si>
    <t>Bridges 1</t>
  </si>
  <si>
    <t>Foot Hand 2</t>
  </si>
  <si>
    <t>Mini Jugs 2</t>
  </si>
  <si>
    <t>Mini Jugs 3</t>
  </si>
  <si>
    <t>Mini Jugs 4</t>
  </si>
  <si>
    <t>Mini Jugs 5</t>
  </si>
  <si>
    <t>Mini Slopers 1</t>
  </si>
  <si>
    <t>Slopers 6</t>
  </si>
  <si>
    <t>Slopers 7</t>
  </si>
  <si>
    <t>Slopers 8</t>
  </si>
  <si>
    <t>Srews ons 1</t>
  </si>
  <si>
    <t>O'pure</t>
  </si>
  <si>
    <t>O'rage</t>
  </si>
  <si>
    <t>Edges 5</t>
  </si>
  <si>
    <t>Large Jugs 1</t>
  </si>
  <si>
    <t>Large Jugs 2</t>
  </si>
  <si>
    <t>https://origin-96.com/product/o-blique-crimps-1</t>
  </si>
  <si>
    <t>https://origin-96.com/product/o-blique-edges-1</t>
  </si>
  <si>
    <t>https://origin-96.com/product/o-blique-foot-1</t>
  </si>
  <si>
    <t>https://origin-96.com/product/o-blique-foot-2</t>
  </si>
  <si>
    <t>https://origin-96.com/product/o-blique-foot-hand-1</t>
  </si>
  <si>
    <t>https://origin-96.com/product/o-blique-jugs-1</t>
  </si>
  <si>
    <t>https://origin-96.com/product/o-blique-pinch-1</t>
  </si>
  <si>
    <t>https://origin-96.com/product/o-blique-pinch-2</t>
  </si>
  <si>
    <t>https://origin-96.com/product/o-blique-pinch-3</t>
  </si>
  <si>
    <t>https://origin-96.com/product/o-blique-slopers-1</t>
  </si>
  <si>
    <t>https://origin-96.com/product/o-blique-slopers-2</t>
  </si>
  <si>
    <t>https://origin-96.com/product/o-blique-slopers-3</t>
  </si>
  <si>
    <t>https://origin-96.com/product/o-blique-slopers-4</t>
  </si>
  <si>
    <t>https://origin-96.com/product/o-blique-slopers-5</t>
  </si>
  <si>
    <t>https://origin-96.com/product/o-blique-twins-1</t>
  </si>
  <si>
    <t>https://origin-96.com/product/o-n-sight-big-jugs-1</t>
  </si>
  <si>
    <t>https://origin-96.com/product/o-n-sight-big-jugs-2</t>
  </si>
  <si>
    <t>https://origin-96.com/product/o-n-sight-big-jugs-3</t>
  </si>
  <si>
    <t>https://origin-96.com/product/o-n-sight-crimps-1</t>
  </si>
  <si>
    <t>https://origin-96.com/product/o-n-sight-foot-1</t>
  </si>
  <si>
    <t>https://origin-96.com/product/o-n-sight-foot-2</t>
  </si>
  <si>
    <t>https://origin-96.com/product/o-n-sight-jugs-1</t>
  </si>
  <si>
    <t>https://origin-96.com/product/o-n-sight-jugs-2</t>
  </si>
  <si>
    <t>https://origin-96.com/product/o-ne-shot-crimps-1</t>
  </si>
  <si>
    <t>https://origin-96.com/product/o-ne-shot-crimps-2</t>
  </si>
  <si>
    <t>https://origin-96.com/product/o-ne-shot-crimps-3</t>
  </si>
  <si>
    <t>https://origin-96.com/product/o-ne-shot-crimps-4</t>
  </si>
  <si>
    <t>https://origin-96.com/product/o-ne-shot-crimps-5</t>
  </si>
  <si>
    <t>https://origin-96.com/product/o-ne-shot-crimps-6</t>
  </si>
  <si>
    <t>https://origin-96.com/product/o-ne-shot-crimps-7</t>
  </si>
  <si>
    <t>https://origin-96.com/product/o-ne-shot-slopers-1</t>
  </si>
  <si>
    <t>https://origin-96.com/product/o-ne-shot-slopers-2</t>
  </si>
  <si>
    <t>https://origin-96.com/product/o-ne-shot-slopers-3</t>
  </si>
  <si>
    <t>https://origin-96.com/product/o-olite-edges-1</t>
  </si>
  <si>
    <t>https://origin-96.com/product/o-olite-edges-2</t>
  </si>
  <si>
    <t>https://origin-96.com/product/o-olite-edges-3</t>
  </si>
  <si>
    <t>https://origin-96.com/product/o-olite-edges-4</t>
  </si>
  <si>
    <t>https://origin-96.com/product/o-olite-jugs-1</t>
  </si>
  <si>
    <t>https://origin-96.com/product/o-olite-jugs-2</t>
  </si>
  <si>
    <t>https://origin-96.com/product/o-olite-jugs-3</t>
  </si>
  <si>
    <t>https://origin-96.com/product/o-olite-jugs-4</t>
  </si>
  <si>
    <t>https://origin-96.com/product/o-olite-jugs-5</t>
  </si>
  <si>
    <t>https://origin-96.com/product/o-olite-mini-jugs-1</t>
  </si>
  <si>
    <t>https://origin-96.com/product/o-olite-pockets-1</t>
  </si>
  <si>
    <t>https://origin-96.com/product/o-olite-pockets-2</t>
  </si>
  <si>
    <t>https://origin-96.com/product/o-olite-pockets-3</t>
  </si>
  <si>
    <t>https://origin-96.com/product/o-olite-pockets-4</t>
  </si>
  <si>
    <t>https://origin-96.com/product/o-olite-pockets-5</t>
  </si>
  <si>
    <t>https://origin-96.com/product/o-olite-foot-1</t>
  </si>
  <si>
    <t>https://origin-96.com/product/o-pale-big-jugs-1</t>
  </si>
  <si>
    <t>https://origin-96.com/product/o-pale-big-jugs-2</t>
  </si>
  <si>
    <t>https://origin-96.com/product/o-pale-big-jugs-3</t>
  </si>
  <si>
    <t>https://origin-96.com/product/o-pale-crimps-1</t>
  </si>
  <si>
    <t>https://origin-96.com/product/o-pale-foot-2</t>
  </si>
  <si>
    <t>https://origin-96.com/product/o-pale-jugs-1</t>
  </si>
  <si>
    <t>https://origin-96.com/product/o-pale-jugs-2</t>
  </si>
  <si>
    <t>https://origin-96.com/product/o-pure-big-jugs-1</t>
  </si>
  <si>
    <t>https://origin-96.com/product/o-pure-big-jugs-2</t>
  </si>
  <si>
    <t>https://origin-96.com/product/o-pure-big-jugs-3</t>
  </si>
  <si>
    <t>https://origin-96.com/product/o-pure-big-jugs-4</t>
  </si>
  <si>
    <t>https://origin-96.com/product/o-pure-bridges-1</t>
  </si>
  <si>
    <t>https://origin-96.com/product/o-pure-crimps-1</t>
  </si>
  <si>
    <t>https://origin-96.com/product/o-pure-edges-1</t>
  </si>
  <si>
    <t>https://origin-96.com/product/o-pure-edges-2</t>
  </si>
  <si>
    <t>https://origin-96.com/product/o-pure-foot-2</t>
  </si>
  <si>
    <t>https://origin-96.com/product/o-pure-foot-hand-1</t>
  </si>
  <si>
    <t>https://origin-96.com/product/o-pure-foot-hand-2</t>
  </si>
  <si>
    <t>https://origin-96.com/product/o-pure-jugs-1</t>
  </si>
  <si>
    <t>https://origin-96.com/product/o-pure-jugs-2</t>
  </si>
  <si>
    <t>https://origin-96.com/product/o-pure-jugs-3</t>
  </si>
  <si>
    <t>https://origin-96.com/product/o-pure-jugs-4</t>
  </si>
  <si>
    <t>https://origin-96.com/product/o-pure-jugs-5</t>
  </si>
  <si>
    <t>https://origin-96.com/product/o-pure-mini-jugs-1</t>
  </si>
  <si>
    <t>https://origin-96.com/product/o-pure-mini-jugs-2</t>
  </si>
  <si>
    <t>https://origin-96.com/product/o-pure-mini-jugs-3</t>
  </si>
  <si>
    <t>https://origin-96.com/product/o-pure-mini-jugs-4</t>
  </si>
  <si>
    <t>https://origin-96.com/product/o-pure-mini-jugs-5</t>
  </si>
  <si>
    <t>https://origin-96.com/product/o-pure-mini-slopers-1</t>
  </si>
  <si>
    <t>https://origin-96.com/product/o-pure-pockets-1</t>
  </si>
  <si>
    <t>https://origin-96.com/product/o-pure-slopers-1</t>
  </si>
  <si>
    <t>https://origin-96.com/product/o-pure-slopers-2</t>
  </si>
  <si>
    <t>https://origin-96.com/product/o-pure-slopers-3</t>
  </si>
  <si>
    <t>https://origin-96.com/product/o-pure-slopers-4</t>
  </si>
  <si>
    <t>https://origin-96.com/product/o-pure-slopers-5</t>
  </si>
  <si>
    <t>https://origin-96.com/product/o-pure-slopers-6</t>
  </si>
  <si>
    <t>https://origin-96.com/product/o-pure-slopers-7</t>
  </si>
  <si>
    <t>https://origin-96.com/product/o-pure-slopers-8</t>
  </si>
  <si>
    <t>https://origin-96.com/product/o-pure-srews-ons-1</t>
  </si>
  <si>
    <t>https://origin-96.com/product/o-rage-crimps-1</t>
  </si>
  <si>
    <t>https://origin-96.com/product/o-rage-crimps-2</t>
  </si>
  <si>
    <t>https://origin-96.com/product/o-rage-edges-1</t>
  </si>
  <si>
    <t>https://origin-96.com/product/o-rage-edges-2</t>
  </si>
  <si>
    <t>https://origin-96.com/product/o-rage-edges-3</t>
  </si>
  <si>
    <t>https://origin-96.com/product/o-rage-edges-4</t>
  </si>
  <si>
    <t>https://origin-96.com/product/o-rage-edges-5</t>
  </si>
  <si>
    <t>https://origin-96.com/product/o-rage-foot-1</t>
  </si>
  <si>
    <t>https://origin-96.com/product/o-rage-jugs-1</t>
  </si>
  <si>
    <t>https://origin-96.com/product/o-rage-jugs-2</t>
  </si>
  <si>
    <t>https://origin-96.com/product/o-rage-jugs-3</t>
  </si>
  <si>
    <t>https://origin-96.com/product/o-rage-jugs-4</t>
  </si>
  <si>
    <t>https://origin-96.com/product/o-rage-large-jugs-1</t>
  </si>
  <si>
    <t>https://origin-96.com/product/o-rage-large-jugs-2</t>
  </si>
  <si>
    <t>https://origin-96.com/product/o-rage-mini-jugs-1</t>
  </si>
  <si>
    <t>https://origin-96.com/product/o-rage-slopers-1</t>
  </si>
  <si>
    <t>https://origin-96.com/product/o-rganic-crimps-1</t>
  </si>
  <si>
    <t>https://origin-96.com/product/o-rganic-crimps-2</t>
  </si>
  <si>
    <t>https://origin-96.com/product/o-rganic-crimps-3</t>
  </si>
  <si>
    <t>https://origin-96.com/product/o-rganic-crimps-4</t>
  </si>
  <si>
    <t>https://origin-96.com/product/o-rganic-edges-1</t>
  </si>
  <si>
    <t>https://origin-96.com/product/o-rganic-edges-2</t>
  </si>
  <si>
    <t>https://origin-96.com/product/o-rganic-edges-3</t>
  </si>
  <si>
    <t>https://origin-96.com/product/o-rganic-edges-4</t>
  </si>
  <si>
    <t>https://origin-96.com/product/o-rganic-foot-1</t>
  </si>
  <si>
    <t>https://origin-96.com/product/o-rganic-foot-2</t>
  </si>
  <si>
    <t>https://origin-96.com/product/o-rganic-jugs-1</t>
  </si>
  <si>
    <t>https://origin-96.com/product/o-rganic-slopers-1</t>
  </si>
  <si>
    <r>
      <rPr>
        <b/>
        <i/>
        <sz val="20"/>
        <color rgb="FFFF0000"/>
        <rFont val="Arial"/>
        <family val="2"/>
      </rPr>
      <t>O'rganic</t>
    </r>
    <r>
      <rPr>
        <b/>
        <i/>
        <sz val="20"/>
        <color theme="1"/>
        <rFont val="Arial"/>
        <family val="2"/>
      </rPr>
      <t xml:space="preserve"> </t>
    </r>
  </si>
  <si>
    <t>O'xygene</t>
  </si>
  <si>
    <t>Big Jug 1</t>
  </si>
  <si>
    <t>Big Jug 2</t>
  </si>
  <si>
    <t>Jug 1</t>
  </si>
  <si>
    <t>Screws ons 1</t>
  </si>
  <si>
    <t>https://origin-96.com/product/o-xygene-big-jug-1</t>
  </si>
  <si>
    <t>https://origin-96.com/product/o-xygene-big-jug-2</t>
  </si>
  <si>
    <t>https://origin-96.com/product/o-xygene-crimps-1</t>
  </si>
  <si>
    <t>https://origin-96.com/product/o-xygene-foot-1</t>
  </si>
  <si>
    <t>https://origin-96.com/product/o-xygene-jug-1</t>
  </si>
  <si>
    <t>https://origin-96.com/product/o-xygene-pinch-1</t>
  </si>
  <si>
    <t>https://origin-96.com/product/o-xygene-pinch-2</t>
  </si>
  <si>
    <t>https://origin-96.com/product/o-xygene-screws-ons-1</t>
  </si>
  <si>
    <t>https://origin-96.com/product/o-xygene-slopers-1</t>
  </si>
  <si>
    <t>O'ne shot Pack 50</t>
  </si>
  <si>
    <t>O'olite Pack 6B</t>
  </si>
  <si>
    <t>O'pium Pack 20</t>
  </si>
  <si>
    <t>O'Pure Pack 50</t>
  </si>
  <si>
    <t>O'rage Pack 4B</t>
  </si>
  <si>
    <t>O'rganic Pack 5B</t>
  </si>
  <si>
    <t>O'rigin Pack 4A</t>
  </si>
  <si>
    <t>O'rigin Pack 5A</t>
  </si>
  <si>
    <t>O'rigin Pack 6A</t>
  </si>
  <si>
    <t>O'rigin Pack 7A</t>
  </si>
  <si>
    <t>O'rigin Pack beginner 1</t>
  </si>
  <si>
    <t>O'rigin Pack initiation 1</t>
  </si>
  <si>
    <t>https://origin-96.com/product/o-ne-shot-pack-50</t>
  </si>
  <si>
    <t>https://origin-96.com/product/o-olite-pack-6b</t>
  </si>
  <si>
    <t>https://origin-96.com/product/o-pium-pack-20</t>
  </si>
  <si>
    <t>https://origin-96.com/product/o-pure-pack-50</t>
  </si>
  <si>
    <t>https://origin-96.com/product/o-rage-pack-4b</t>
  </si>
  <si>
    <t>https://origin-96.com/product/o-rganic-pack-5b</t>
  </si>
  <si>
    <t>https://origin-96.com/product/o-rigin-pack-4a</t>
  </si>
  <si>
    <t>https://origin-96.com/product/o-rigin-pack-5a</t>
  </si>
  <si>
    <t>https://origin-96.com/product/o-rigin-pack-6a</t>
  </si>
  <si>
    <t>https://origin-96.com/product/o-rigin-pack-7a</t>
  </si>
  <si>
    <t>https://origin-96.com/product/o-rigin-pack-beginner-1</t>
  </si>
  <si>
    <t>https://origin-96.com/product/o-rigin-pack-initiation-1</t>
  </si>
  <si>
    <t>Bleu RAL 5002</t>
  </si>
  <si>
    <t>Jaune RAL 1033</t>
  </si>
  <si>
    <t>10</t>
  </si>
  <si>
    <t>15</t>
  </si>
  <si>
    <t>5</t>
  </si>
  <si>
    <t>2</t>
  </si>
  <si>
    <t>16</t>
  </si>
  <si>
    <t>6</t>
  </si>
  <si>
    <t>1</t>
  </si>
  <si>
    <t>0</t>
  </si>
  <si>
    <t>12</t>
  </si>
  <si>
    <t>8</t>
  </si>
  <si>
    <t>9</t>
  </si>
  <si>
    <t>23</t>
  </si>
  <si>
    <t>4</t>
  </si>
  <si>
    <t>40</t>
  </si>
  <si>
    <t>22</t>
  </si>
  <si>
    <t>20</t>
  </si>
  <si>
    <t>50</t>
  </si>
  <si>
    <t>39</t>
  </si>
  <si>
    <t>21</t>
  </si>
  <si>
    <t>30</t>
  </si>
  <si>
    <t>48</t>
  </si>
  <si>
    <t>35</t>
  </si>
  <si>
    <r>
      <t xml:space="preserve">ORIGIN96 </t>
    </r>
    <r>
      <rPr>
        <sz val="10"/>
        <rFont val="Arial"/>
        <family val="2"/>
      </rPr>
      <t>- Prises PE</t>
    </r>
  </si>
  <si>
    <r>
      <t xml:space="preserve">% ORIGIN96 </t>
    </r>
    <r>
      <rPr>
        <sz val="10"/>
        <rFont val="Arial"/>
        <family val="2"/>
      </rPr>
      <t>- Prises PE</t>
    </r>
  </si>
  <si>
    <t>https://volxholds.com/product/fama</t>
  </si>
  <si>
    <t>FAMA</t>
  </si>
  <si>
    <t>Zen bulle</t>
  </si>
  <si>
    <t>Zen bulle PE</t>
  </si>
  <si>
    <t>Off Crimps PE</t>
  </si>
  <si>
    <t>GAMME Pure</t>
  </si>
  <si>
    <t/>
  </si>
  <si>
    <t>CRAK'S</t>
  </si>
  <si>
    <t>TRAINING</t>
  </si>
  <si>
    <t>Bac Flower 2 Dual</t>
  </si>
  <si>
    <t>Bac Flower 3 Dual</t>
  </si>
  <si>
    <t>Bac Flower 4 Dual</t>
  </si>
  <si>
    <t>Bac Flower 5 Dual</t>
  </si>
  <si>
    <t>Bac Flower 6 Dual</t>
  </si>
  <si>
    <t>So big</t>
  </si>
  <si>
    <t>https://volxholds.com/product/so-big</t>
  </si>
  <si>
    <t>Big bro</t>
  </si>
  <si>
    <t>https://volxholds.com/product/big-bro</t>
  </si>
  <si>
    <t>Big Tess</t>
  </si>
  <si>
    <t>https://volxholds.com/product/big-tess</t>
  </si>
  <si>
    <t>Pure EVO1</t>
  </si>
  <si>
    <t>https://volxholds.com/product/pure-evo1</t>
  </si>
  <si>
    <t>Pure EVO2</t>
  </si>
  <si>
    <t>https://volxholds.com/product/pure-evo2</t>
  </si>
  <si>
    <t>Pure EVO3</t>
  </si>
  <si>
    <t>https://volxholds.com/product/pure-evo3</t>
  </si>
  <si>
    <t>Pure EVO4</t>
  </si>
  <si>
    <t>https://volxholds.com/product/pure-evo4</t>
  </si>
  <si>
    <t>Master Jugs</t>
  </si>
  <si>
    <t>https://volxholds.com/product/master-jugs</t>
  </si>
  <si>
    <t>Kit Route</t>
  </si>
  <si>
    <t>https://volxholds.com/product/kit-route</t>
  </si>
  <si>
    <t>Pacman 20</t>
  </si>
  <si>
    <t>https://volxholds.com/product/pacman-20</t>
  </si>
  <si>
    <t>Pacman 35</t>
  </si>
  <si>
    <t>https://volxholds.com/product/pacman-35</t>
  </si>
  <si>
    <t>Mini VLC</t>
  </si>
  <si>
    <t>https://volxholds.com/product/mini-vlc</t>
  </si>
  <si>
    <t>Wave L</t>
  </si>
  <si>
    <t>https://volxholds.com/product/wave-l</t>
  </si>
  <si>
    <t>Wave M</t>
  </si>
  <si>
    <t>https://volxholds.com/product/wave-m</t>
  </si>
  <si>
    <t>Bac Flower 1 Dual</t>
  </si>
  <si>
    <t>prix déjà remisés</t>
  </si>
  <si>
    <t>https://volxholds.com/product/fantome-xxl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</si>
</sst>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_-* #,##0.00\ _€_-;\-* #,##0.00\ _€_-;_-* &quot;-&quot;??\ _€_-;_-@_-"/>
    <numFmt numFmtId="165" formatCode="#,##0.00\ &quot;€&quot;"/>
    <numFmt numFmtId="166" formatCode="_-* #,##0.00\ [$€-40C]_-;\-* #,##0.00\ [$€-40C]_-;_-* &quot;-&quot;??\ [$€-40C]_-;_-@_-"/>
    <numFmt numFmtId="167" formatCode="0.0"/>
    <numFmt numFmtId="168" formatCode="#,##0\ &quot;€&quot;"/>
    <numFmt numFmtId="169" formatCode="_-* #,##0\ [$€-40C]_-;\-* #,##0\ [$€-40C]_-;_-* &quot;-&quot;??\ [$€-40C]_-;_-@_-"/>
    <numFmt numFmtId="170" formatCode="_-* #,##0\ &quot;€&quot;_-;\-* #,##0\ &quot;€&quot;_-;_-* &quot;-&quot;??\ &quot;€&quot;_-;_-@_-"/>
    <numFmt numFmtId="171" formatCode="_-* #,##0.0\ _€_-;\-* #,##0.0\ _€_-;_-* &quot;-&quot;??\ _€_-;_-@_-"/>
  </numFmts>
  <fonts count="83">
    <font>
      <sz val="10"/>
      <name val="Arial"/>
      <family val="2"/>
    </font>
    <font>
      <sz val="11"/>
      <color theme="1"/>
      <name val="Calibri"/>
      <family val="2"/>
      <scheme val="minor"/>
    </font>
    <font>
      <sz val="11"/>
      <color theme="1"/>
      <name val="Calibri"/>
      <family val="2"/>
      <scheme val="minor"/>
    </font>
    <font>
      <sz val="11"/>
      <color indexed="8"/>
      <name val="Calibri"/>
      <family val="2"/>
    </font>
    <font>
      <sz val="9"/>
      <name val="Arial"/>
      <family val="2"/>
    </font>
    <font>
      <b/>
      <i/>
      <sz val="11"/>
      <name val="Arial"/>
      <family val="2"/>
      <charset val="204"/>
    </font>
    <font>
      <b/>
      <i/>
      <sz val="9"/>
      <name val="Arial"/>
      <family val="2"/>
      <charset val="204"/>
    </font>
    <font>
      <sz val="8"/>
      <name val="Arial"/>
      <family val="2"/>
    </font>
    <font>
      <b/>
      <sz val="10"/>
      <name val="Arial"/>
      <family val="2"/>
    </font>
    <font>
      <b/>
      <sz val="10"/>
      <name val="Ford Light"/>
    </font>
    <font>
      <sz val="10"/>
      <name val="Arial"/>
      <family val="2"/>
    </font>
    <font>
      <sz val="11"/>
      <color theme="1"/>
      <name val="Calibri"/>
      <family val="2"/>
      <scheme val="minor"/>
    </font>
    <font>
      <b/>
      <sz val="10"/>
      <color theme="0"/>
      <name val="Arial"/>
      <family val="2"/>
    </font>
    <font>
      <b/>
      <i/>
      <sz val="11"/>
      <color theme="1"/>
      <name val="Arial"/>
      <family val="2"/>
    </font>
    <font>
      <b/>
      <sz val="10"/>
      <color theme="1"/>
      <name val="Arial"/>
      <family val="2"/>
    </font>
    <font>
      <b/>
      <sz val="8"/>
      <color theme="1"/>
      <name val="Ford light"/>
    </font>
    <font>
      <b/>
      <sz val="10"/>
      <color theme="1"/>
      <name val="Ford light"/>
    </font>
    <font>
      <u/>
      <sz val="10"/>
      <color theme="10"/>
      <name val="Arial"/>
      <family val="2"/>
    </font>
    <font>
      <b/>
      <sz val="10"/>
      <color rgb="FFFF0000"/>
      <name val="Arial"/>
      <family val="2"/>
    </font>
    <font>
      <b/>
      <i/>
      <sz val="20"/>
      <color rgb="FF7030A0"/>
      <name val="Arial"/>
      <family val="2"/>
    </font>
    <font>
      <b/>
      <sz val="11"/>
      <color theme="0"/>
      <name val="Arial"/>
      <family val="2"/>
    </font>
    <font>
      <b/>
      <i/>
      <sz val="20"/>
      <color rgb="FFFF0000"/>
      <name val="Arial"/>
      <family val="2"/>
    </font>
    <font>
      <b/>
      <i/>
      <sz val="10"/>
      <name val="Arial"/>
      <family val="2"/>
      <charset val="204"/>
    </font>
    <font>
      <b/>
      <sz val="10"/>
      <color rgb="FFFF0000"/>
      <name val="Ford Light"/>
    </font>
    <font>
      <b/>
      <i/>
      <sz val="22"/>
      <color rgb="FFFFC000"/>
      <name val="Arial"/>
      <family val="2"/>
    </font>
    <font>
      <b/>
      <i/>
      <sz val="20"/>
      <color theme="1"/>
      <name val="Arial"/>
      <family val="2"/>
    </font>
    <font>
      <sz val="10"/>
      <color theme="0"/>
      <name val="Arial"/>
      <family val="2"/>
    </font>
    <font>
      <b/>
      <i/>
      <sz val="11"/>
      <color theme="0"/>
      <name val="Arial"/>
      <family val="2"/>
      <charset val="204"/>
    </font>
    <font>
      <sz val="9"/>
      <color theme="0"/>
      <name val="Arial"/>
      <family val="2"/>
    </font>
    <font>
      <b/>
      <sz val="8"/>
      <color theme="0"/>
      <name val="Ford light"/>
    </font>
    <font>
      <sz val="8"/>
      <color theme="0"/>
      <name val="Arial"/>
      <family val="2"/>
    </font>
    <font>
      <b/>
      <i/>
      <sz val="11"/>
      <color theme="0"/>
      <name val="Arial"/>
      <family val="2"/>
    </font>
    <font>
      <b/>
      <i/>
      <sz val="20"/>
      <color rgb="FF00B0F0"/>
      <name val="Arial"/>
      <family val="2"/>
    </font>
    <font>
      <sz val="10"/>
      <color rgb="FF00B0F0"/>
      <name val="Arial"/>
      <family val="2"/>
    </font>
    <font>
      <sz val="9"/>
      <color rgb="FF00B0F0"/>
      <name val="Arial"/>
      <family val="2"/>
    </font>
    <font>
      <sz val="8"/>
      <color rgb="FF00B0F0"/>
      <name val="Arial"/>
      <family val="2"/>
    </font>
    <font>
      <b/>
      <sz val="10"/>
      <color theme="9"/>
      <name val="Ford Light"/>
    </font>
    <font>
      <sz val="10"/>
      <color theme="1"/>
      <name val="Ford light"/>
    </font>
    <font>
      <sz val="11"/>
      <name val="Arial"/>
      <family val="2"/>
    </font>
    <font>
      <b/>
      <i/>
      <sz val="20"/>
      <color rgb="FFFF66FF"/>
      <name val="Arial"/>
      <family val="2"/>
    </font>
    <font>
      <b/>
      <i/>
      <sz val="20"/>
      <color rgb="FF00B050"/>
      <name val="Arial"/>
      <family val="2"/>
    </font>
    <font>
      <b/>
      <i/>
      <sz val="20"/>
      <color theme="5"/>
      <name val="Arial"/>
      <family val="2"/>
    </font>
    <font>
      <b/>
      <i/>
      <sz val="20"/>
      <color theme="6"/>
      <name val="Arial"/>
      <family val="2"/>
    </font>
    <font>
      <sz val="10"/>
      <color rgb="FFFF0000"/>
      <name val="Arial"/>
      <family val="2"/>
    </font>
    <font>
      <sz val="9"/>
      <color rgb="FFFF0000"/>
      <name val="Arial"/>
      <family val="2"/>
    </font>
    <font>
      <b/>
      <i/>
      <u/>
      <sz val="10"/>
      <name val="Arial"/>
      <family val="2"/>
    </font>
    <font>
      <b/>
      <sz val="11"/>
      <name val="Arial"/>
      <family val="2"/>
    </font>
    <font>
      <u/>
      <sz val="10"/>
      <color rgb="FF0070C0"/>
      <name val="Arial"/>
      <family val="2"/>
    </font>
    <font>
      <b/>
      <i/>
      <u/>
      <sz val="10"/>
      <color rgb="FF0070C0"/>
      <name val="Arial"/>
      <family val="2"/>
    </font>
    <font>
      <b/>
      <i/>
      <u/>
      <sz val="10"/>
      <color rgb="FFFF0000"/>
      <name val="Arial"/>
      <family val="2"/>
    </font>
    <font>
      <sz val="16"/>
      <name val="Arial"/>
      <family val="2"/>
    </font>
    <font>
      <b/>
      <sz val="26"/>
      <color rgb="FF7030A0"/>
      <name val="Arial"/>
      <family val="2"/>
    </font>
    <font>
      <b/>
      <sz val="22"/>
      <color rgb="FF7030A0"/>
      <name val="Arial"/>
      <family val="2"/>
    </font>
    <font>
      <b/>
      <sz val="24"/>
      <color rgb="FF7030A0"/>
      <name val="Arial"/>
      <family val="2"/>
    </font>
    <font>
      <b/>
      <i/>
      <sz val="20"/>
      <color theme="7"/>
      <name val="Arial"/>
      <family val="2"/>
    </font>
    <font>
      <b/>
      <sz val="20"/>
      <color rgb="FF00B0F0"/>
      <name val="Arial"/>
      <family val="2"/>
    </font>
    <font>
      <b/>
      <i/>
      <sz val="11"/>
      <color theme="0" tint="-0.499984740745262"/>
      <name val="Arial"/>
      <family val="2"/>
    </font>
    <font>
      <b/>
      <sz val="22"/>
      <color theme="0" tint="-0.499984740745262"/>
      <name val="Arial"/>
      <family val="2"/>
    </font>
    <font>
      <b/>
      <sz val="22"/>
      <color rgb="FFCC0000"/>
      <name val="Arial"/>
      <family val="2"/>
    </font>
    <font>
      <b/>
      <sz val="10"/>
      <color rgb="FF92D050"/>
      <name val="Ford Light"/>
    </font>
    <font>
      <u/>
      <sz val="10"/>
      <color theme="4"/>
      <name val="Arial"/>
      <family val="2"/>
    </font>
    <font>
      <b/>
      <i/>
      <sz val="20"/>
      <color rgb="FFCC00CC"/>
      <name val="Arial"/>
      <family val="2"/>
    </font>
    <font>
      <sz val="8"/>
      <color rgb="FF000000"/>
      <name val="Tahoma"/>
      <family val="2"/>
    </font>
    <font>
      <b/>
      <sz val="24"/>
      <color rgb="FF00B0F0"/>
      <name val="Arial"/>
      <family val="2"/>
    </font>
    <font>
      <b/>
      <sz val="18"/>
      <color theme="7"/>
      <name val="Arial"/>
      <family val="2"/>
    </font>
    <font>
      <b/>
      <sz val="18"/>
      <color rgb="FFCC00CC"/>
      <name val="Arial"/>
      <family val="2"/>
    </font>
    <font>
      <b/>
      <sz val="14"/>
      <color rgb="FFFF0000"/>
      <name val="Arial"/>
      <family val="2"/>
    </font>
    <font>
      <b/>
      <i/>
      <sz val="14"/>
      <color rgb="FFFF0000"/>
      <name val="Arial"/>
      <family val="2"/>
    </font>
    <font>
      <b/>
      <i/>
      <sz val="12"/>
      <color rgb="FF00B0F0"/>
      <name val="Arial"/>
      <family val="2"/>
    </font>
    <font>
      <b/>
      <i/>
      <sz val="12"/>
      <color rgb="FFFF0000"/>
      <name val="Arial"/>
      <family val="2"/>
    </font>
    <font>
      <sz val="12"/>
      <name val="Arial"/>
      <family val="2"/>
    </font>
    <font>
      <sz val="14"/>
      <name val="Arial"/>
      <family val="2"/>
    </font>
    <font>
      <b/>
      <sz val="14"/>
      <name val="Arial"/>
      <family val="2"/>
    </font>
    <font>
      <sz val="11"/>
      <color rgb="FFFF0000"/>
      <name val="Arial"/>
      <family val="2"/>
    </font>
    <font>
      <i/>
      <sz val="11"/>
      <color rgb="FFFF0000"/>
      <name val="Arial"/>
      <family val="2"/>
    </font>
    <font>
      <b/>
      <u/>
      <sz val="14"/>
      <name val="Arial"/>
      <family val="2"/>
    </font>
    <font>
      <b/>
      <sz val="24"/>
      <color theme="7"/>
      <name val="Arial"/>
      <family val="2"/>
    </font>
    <font>
      <b/>
      <i/>
      <sz val="20"/>
      <color rgb="FF92D050"/>
      <name val="Arial"/>
      <family val="2"/>
    </font>
    <font>
      <b/>
      <sz val="22"/>
      <color rgb="FF92D050"/>
      <name val="Arial"/>
      <family val="2"/>
    </font>
    <font>
      <b/>
      <sz val="10"/>
      <color rgb="FF9751CB"/>
      <name val="Ford Light"/>
    </font>
    <font>
      <u/>
      <sz val="10"/>
      <name val="Arial"/>
      <family val="2"/>
    </font>
    <font>
      <b/>
      <i/>
      <sz val="20"/>
      <color theme="4" tint="-0.249977111117893"/>
      <name val="Arial"/>
      <family val="2"/>
    </font>
    <font>
      <b/>
      <i/>
      <sz val="18"/>
      <color theme="1"/>
      <name val="Arial"/>
      <family val="2"/>
    </font>
  </fonts>
  <fills count="83">
    <fill>
      <patternFill patternType="none"/>
    </fill>
    <fill>
      <patternFill patternType="gray125"/>
    </fill>
    <fill>
      <patternFill patternType="solid">
        <fgColor indexed="9"/>
        <bgColor indexed="27"/>
      </patternFill>
    </fill>
    <fill>
      <patternFill patternType="solid">
        <fgColor indexed="52"/>
        <bgColor indexed="51"/>
      </patternFill>
    </fill>
    <fill>
      <patternFill patternType="solid">
        <fgColor indexed="11"/>
        <bgColor indexed="49"/>
      </patternFill>
    </fill>
    <fill>
      <patternFill patternType="solid">
        <fgColor indexed="14"/>
        <bgColor indexed="33"/>
      </patternFill>
    </fill>
    <fill>
      <patternFill patternType="solid">
        <fgColor rgb="FF92D050"/>
        <bgColor indexed="27"/>
      </patternFill>
    </fill>
    <fill>
      <patternFill patternType="solid">
        <fgColor rgb="FF00B050"/>
        <bgColor indexed="27"/>
      </patternFill>
    </fill>
    <fill>
      <patternFill patternType="solid">
        <fgColor rgb="FFFFFF00"/>
        <bgColor indexed="27"/>
      </patternFill>
    </fill>
    <fill>
      <patternFill patternType="solid">
        <fgColor rgb="FFFF0000"/>
        <bgColor indexed="27"/>
      </patternFill>
    </fill>
    <fill>
      <patternFill patternType="solid">
        <fgColor theme="1" tint="0.499984740745262"/>
        <bgColor indexed="27"/>
      </patternFill>
    </fill>
    <fill>
      <patternFill patternType="solid">
        <fgColor theme="0" tint="-0.14999847407452621"/>
        <bgColor indexed="27"/>
      </patternFill>
    </fill>
    <fill>
      <patternFill patternType="solid">
        <fgColor rgb="FFCC00CC"/>
        <bgColor indexed="64"/>
      </patternFill>
    </fill>
    <fill>
      <patternFill patternType="solid">
        <fgColor rgb="FFFFD7D7"/>
        <bgColor rgb="FFFFD7D7"/>
      </patternFill>
    </fill>
    <fill>
      <patternFill patternType="solid">
        <fgColor rgb="FF92D050"/>
        <bgColor rgb="FF92D050"/>
      </patternFill>
    </fill>
    <fill>
      <patternFill patternType="solid">
        <fgColor rgb="FF00B050"/>
        <bgColor rgb="FF00B050"/>
      </patternFill>
    </fill>
    <fill>
      <patternFill patternType="solid">
        <fgColor rgb="FF00B0F0"/>
        <bgColor rgb="FF00B0F0"/>
      </patternFill>
    </fill>
    <fill>
      <patternFill patternType="solid">
        <fgColor rgb="FFFFFF00"/>
        <bgColor rgb="FFFFFF00"/>
      </patternFill>
    </fill>
    <fill>
      <patternFill patternType="solid">
        <fgColor rgb="FFFF0000"/>
        <bgColor rgb="FFFF0000"/>
      </patternFill>
    </fill>
    <fill>
      <patternFill patternType="solid">
        <fgColor rgb="FFFFC000"/>
        <bgColor rgb="FFFFC000"/>
      </patternFill>
    </fill>
    <fill>
      <patternFill patternType="solid">
        <fgColor rgb="FF7030A0"/>
        <bgColor rgb="FF7030A0"/>
      </patternFill>
    </fill>
    <fill>
      <patternFill patternType="solid">
        <fgColor rgb="FFFFFFFF"/>
        <bgColor rgb="FFFFFFFF"/>
      </patternFill>
    </fill>
    <fill>
      <patternFill patternType="solid">
        <fgColor rgb="FF595959"/>
        <bgColor rgb="FF595959"/>
      </patternFill>
    </fill>
    <fill>
      <patternFill patternType="solid">
        <fgColor rgb="FFD8D8D8"/>
        <bgColor rgb="FFD8D8D8"/>
      </patternFill>
    </fill>
    <fill>
      <patternFill patternType="solid">
        <fgColor rgb="FF7F7F7F"/>
        <bgColor rgb="FF7F7F7F"/>
      </patternFill>
    </fill>
    <fill>
      <patternFill patternType="solid">
        <fgColor rgb="FFCC00CC"/>
        <bgColor rgb="FFCC00CC"/>
      </patternFill>
    </fill>
    <fill>
      <patternFill patternType="solid">
        <fgColor rgb="FFFF9900"/>
        <bgColor rgb="FFFF9900"/>
      </patternFill>
    </fill>
    <fill>
      <patternFill patternType="solid">
        <fgColor rgb="FF00FF00"/>
        <bgColor rgb="FF00FF00"/>
      </patternFill>
    </fill>
    <fill>
      <patternFill patternType="solid">
        <fgColor rgb="FFFF00FF"/>
        <bgColor rgb="FFFF00FF"/>
      </patternFill>
    </fill>
    <fill>
      <patternFill patternType="solid">
        <fgColor rgb="FF00B0F0"/>
        <bgColor rgb="FF3366FF"/>
      </patternFill>
    </fill>
    <fill>
      <patternFill patternType="solid">
        <fgColor rgb="FF00B0F0"/>
        <bgColor indexed="30"/>
      </patternFill>
    </fill>
    <fill>
      <patternFill patternType="solid">
        <fgColor rgb="FFFF0000"/>
        <bgColor indexed="64"/>
      </patternFill>
    </fill>
    <fill>
      <patternFill patternType="solid">
        <fgColor theme="0"/>
        <bgColor rgb="FFFFD7D7"/>
      </patternFill>
    </fill>
    <fill>
      <patternFill patternType="solid">
        <fgColor theme="0"/>
        <bgColor rgb="FFFFD965"/>
      </patternFill>
    </fill>
    <fill>
      <patternFill patternType="solid">
        <fgColor theme="0"/>
        <bgColor rgb="FF969696"/>
      </patternFill>
    </fill>
    <fill>
      <patternFill patternType="solid">
        <fgColor theme="0"/>
        <bgColor indexed="64"/>
      </patternFill>
    </fill>
    <fill>
      <patternFill patternType="solid">
        <fgColor theme="0"/>
        <bgColor indexed="47"/>
      </patternFill>
    </fill>
    <fill>
      <patternFill patternType="darkUp">
        <fgColor auto="1"/>
        <bgColor theme="2"/>
      </patternFill>
    </fill>
    <fill>
      <patternFill patternType="solid">
        <fgColor theme="0"/>
        <bgColor indexed="27"/>
      </patternFill>
    </fill>
    <fill>
      <patternFill patternType="solid">
        <fgColor rgb="FF7030A0"/>
        <bgColor indexed="64"/>
      </patternFill>
    </fill>
    <fill>
      <patternFill patternType="darkUp">
        <fgColor auto="1"/>
      </patternFill>
    </fill>
    <fill>
      <patternFill patternType="darkUp"/>
    </fill>
    <fill>
      <patternFill patternType="solid">
        <fgColor theme="0" tint="-0.499984740745262"/>
        <bgColor indexed="64"/>
      </patternFill>
    </fill>
    <fill>
      <patternFill patternType="solid">
        <fgColor rgb="FF1171FF"/>
        <bgColor indexed="64"/>
      </patternFill>
    </fill>
    <fill>
      <patternFill patternType="solid">
        <fgColor rgb="FF00B0F0"/>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9900"/>
        <bgColor indexed="64"/>
      </patternFill>
    </fill>
    <fill>
      <patternFill patternType="solid">
        <fgColor rgb="FF00FF00"/>
        <bgColor indexed="64"/>
      </patternFill>
    </fill>
    <fill>
      <patternFill patternType="solid">
        <fgColor rgb="FFFF00FF"/>
        <bgColor indexed="64"/>
      </patternFill>
    </fill>
    <fill>
      <patternFill patternType="solid">
        <fgColor rgb="FF66FFFF"/>
        <bgColor rgb="FF00B050"/>
      </patternFill>
    </fill>
    <fill>
      <patternFill patternType="solid">
        <fgColor rgb="FF66FFFF"/>
        <bgColor indexed="27"/>
      </patternFill>
    </fill>
    <fill>
      <patternFill patternType="solid">
        <fgColor rgb="FFC000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FF00"/>
        <bgColor indexed="27"/>
      </patternFill>
    </fill>
    <fill>
      <patternFill patternType="solid">
        <fgColor rgb="FFFF9900"/>
        <bgColor indexed="27"/>
      </patternFill>
    </fill>
    <fill>
      <patternFill patternType="solid">
        <fgColor rgb="FFFF00FF"/>
        <bgColor indexed="27"/>
      </patternFill>
    </fill>
    <fill>
      <patternFill patternType="solid">
        <fgColor rgb="FFD3D3D3"/>
      </patternFill>
    </fill>
    <fill>
      <patternFill patternType="solid">
        <fgColor rgb="FFFFFFFF"/>
      </patternFill>
    </fill>
    <fill>
      <patternFill patternType="solid">
        <fgColor rgb="FFCC00CC"/>
        <bgColor rgb="FF7030A0"/>
      </patternFill>
    </fill>
    <fill>
      <patternFill patternType="solid">
        <fgColor theme="0" tint="-0.249977111117893"/>
        <bgColor rgb="FFD8D8D8"/>
      </patternFill>
    </fill>
    <fill>
      <patternFill patternType="solid">
        <fgColor theme="0" tint="-0.249977111117893"/>
        <bgColor rgb="FF7F7F7F"/>
      </patternFill>
    </fill>
    <fill>
      <patternFill patternType="solid">
        <fgColor rgb="FFFFFFFF"/>
        <bgColor rgb="FF969696"/>
      </patternFill>
    </fill>
    <fill>
      <patternFill patternType="solid">
        <fgColor theme="0"/>
        <bgColor rgb="FF92D050"/>
      </patternFill>
    </fill>
    <fill>
      <patternFill patternType="solid">
        <fgColor theme="0"/>
        <bgColor rgb="FF00B050"/>
      </patternFill>
    </fill>
    <fill>
      <patternFill patternType="solid">
        <fgColor theme="0"/>
        <bgColor rgb="FF3366FF"/>
      </patternFill>
    </fill>
    <fill>
      <patternFill patternType="solid">
        <fgColor theme="0"/>
        <bgColor rgb="FFFFFF00"/>
      </patternFill>
    </fill>
    <fill>
      <patternFill patternType="solid">
        <fgColor theme="0"/>
        <bgColor rgb="FFFF0000"/>
      </patternFill>
    </fill>
    <fill>
      <patternFill patternType="solid">
        <fgColor theme="0"/>
        <bgColor rgb="FFCC00CC"/>
      </patternFill>
    </fill>
    <fill>
      <patternFill patternType="solid">
        <fgColor theme="0"/>
        <bgColor rgb="FFFFFFFF"/>
      </patternFill>
    </fill>
    <fill>
      <patternFill patternType="solid">
        <fgColor theme="0"/>
        <bgColor rgb="FF595959"/>
      </patternFill>
    </fill>
    <fill>
      <patternFill patternType="solid">
        <fgColor theme="0"/>
        <bgColor rgb="FFD8D8D8"/>
      </patternFill>
    </fill>
    <fill>
      <patternFill patternType="solid">
        <fgColor theme="0"/>
        <bgColor rgb="FFFF9900"/>
      </patternFill>
    </fill>
    <fill>
      <patternFill patternType="solid">
        <fgColor theme="0"/>
        <bgColor rgb="FF00FF00"/>
      </patternFill>
    </fill>
    <fill>
      <patternFill patternType="solid">
        <fgColor theme="0"/>
        <bgColor rgb="FFFF00FF"/>
      </patternFill>
    </fill>
    <fill>
      <patternFill patternType="solid">
        <fgColor theme="4" tint="-0.249977111117893"/>
        <bgColor indexed="30"/>
      </patternFill>
    </fill>
    <fill>
      <patternFill patternType="solid">
        <fgColor theme="4" tint="-0.249977111117893"/>
        <bgColor rgb="FF3366FF"/>
      </patternFill>
    </fill>
    <fill>
      <patternFill patternType="solid">
        <fgColor rgb="FFFFC000"/>
        <bgColor rgb="FFFFFF00"/>
      </patternFill>
    </fill>
    <fill>
      <patternFill patternType="solid">
        <fgColor rgb="FFFFC000"/>
        <bgColor indexed="27"/>
      </patternFill>
    </fill>
  </fills>
  <borders count="9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auto="1"/>
      </bottom>
      <diagonal/>
    </border>
    <border>
      <left style="thin">
        <color auto="1"/>
      </left>
      <right style="thin">
        <color auto="1"/>
      </right>
      <top/>
      <bottom style="thin">
        <color auto="1"/>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auto="1"/>
      </right>
      <top style="medium">
        <color auto="1"/>
      </top>
      <bottom style="thin">
        <color auto="1"/>
      </bottom>
      <diagonal/>
    </border>
    <border>
      <left/>
      <right style="medium">
        <color rgb="FF000000"/>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rgb="FF000000"/>
      </right>
      <top style="medium">
        <color indexed="64"/>
      </top>
      <bottom/>
      <diagonal/>
    </border>
    <border>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indexed="64"/>
      </bottom>
      <diagonal/>
    </border>
    <border>
      <left style="thin">
        <color rgb="FFA9A9A9"/>
      </left>
      <right style="thin">
        <color rgb="FFA9A9A9"/>
      </right>
      <top style="thin">
        <color rgb="FFA9A9A9"/>
      </top>
      <bottom style="thin">
        <color rgb="FFA9A9A9"/>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8"/>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rgb="FF000000"/>
      </left>
      <right style="medium">
        <color rgb="FF000000"/>
      </right>
      <top/>
      <bottom style="medium">
        <color indexed="64"/>
      </bottom>
      <diagonal/>
    </border>
    <border>
      <left/>
      <right/>
      <top style="medium">
        <color indexed="64"/>
      </top>
      <bottom/>
      <diagonal/>
    </border>
    <border>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rgb="FF000000"/>
      </right>
      <top/>
      <bottom/>
      <diagonal/>
    </border>
    <border>
      <left style="thin">
        <color indexed="64"/>
      </left>
      <right style="medium">
        <color indexed="64"/>
      </right>
      <top/>
      <bottom/>
      <diagonal/>
    </border>
    <border diagonalUp="1" diagonalDown="1">
      <left style="thin">
        <color indexed="64"/>
      </left>
      <right style="thin">
        <color indexed="64"/>
      </right>
      <top style="medium">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style="thin">
        <color indexed="64"/>
      </top>
      <bottom style="medium">
        <color indexed="64"/>
      </bottom>
      <diagonal style="thin">
        <color indexed="64"/>
      </diagonal>
    </border>
    <border diagonalUp="1" diagonalDown="1">
      <left style="thin">
        <color indexed="64"/>
      </left>
      <right style="thin">
        <color indexed="64"/>
      </right>
      <top style="medium">
        <color indexed="64"/>
      </top>
      <bottom style="medium">
        <color indexed="64"/>
      </bottom>
      <diagonal style="thin">
        <color indexed="64"/>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8"/>
      </right>
      <top/>
      <bottom style="medium">
        <color indexed="64"/>
      </bottom>
      <diagonal/>
    </border>
    <border>
      <left/>
      <right style="thin">
        <color auto="1"/>
      </right>
      <top/>
      <bottom style="medium">
        <color indexed="64"/>
      </bottom>
      <diagonal/>
    </border>
    <border>
      <left/>
      <right style="thin">
        <color auto="1"/>
      </right>
      <top style="medium">
        <color indexed="64"/>
      </top>
      <bottom style="medium">
        <color indexed="64"/>
      </bottom>
      <diagonal/>
    </border>
    <border diagonalUp="1" diagonalDown="1">
      <left style="thin">
        <color indexed="64"/>
      </left>
      <right style="thin">
        <color indexed="64"/>
      </right>
      <top style="medium">
        <color indexed="64"/>
      </top>
      <bottom/>
      <diagonal style="thin">
        <color indexed="64"/>
      </diagonal>
    </border>
    <border>
      <left style="medium">
        <color indexed="64"/>
      </left>
      <right style="thin">
        <color auto="1"/>
      </right>
      <top/>
      <bottom style="thin">
        <color auto="1"/>
      </bottom>
      <diagonal/>
    </border>
    <border diagonalUp="1" diagonalDown="1">
      <left style="thin">
        <color indexed="64"/>
      </left>
      <right style="thin">
        <color indexed="64"/>
      </right>
      <top/>
      <bottom/>
      <diagonal style="thin">
        <color indexed="64"/>
      </diagonal>
    </border>
    <border>
      <left style="medium">
        <color rgb="FF000000"/>
      </left>
      <right style="medium">
        <color rgb="FF000000"/>
      </right>
      <top style="medium">
        <color indexed="64"/>
      </top>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indexed="64"/>
      </left>
      <right style="medium">
        <color rgb="FF000000"/>
      </right>
      <top/>
      <bottom style="medium">
        <color indexed="64"/>
      </bottom>
      <diagonal/>
    </border>
    <border>
      <left style="medium">
        <color indexed="64"/>
      </left>
      <right style="thin">
        <color auto="1"/>
      </right>
      <top style="thin">
        <color auto="1"/>
      </top>
      <bottom/>
      <diagonal/>
    </border>
    <border>
      <left style="thin">
        <color indexed="64"/>
      </left>
      <right style="medium">
        <color indexed="64"/>
      </right>
      <top style="thin">
        <color indexed="64"/>
      </top>
      <bottom/>
      <diagonal/>
    </border>
  </borders>
  <cellStyleXfs count="28">
    <xf numFmtId="0" fontId="0" fillId="0" borderId="0"/>
    <xf numFmtId="0" fontId="3" fillId="0" borderId="0"/>
    <xf numFmtId="0" fontId="11" fillId="0" borderId="0"/>
    <xf numFmtId="0" fontId="10" fillId="0" borderId="0"/>
    <xf numFmtId="164" fontId="10" fillId="0" borderId="0" applyFont="0" applyFill="0" applyBorder="0" applyAlignment="0" applyProtection="0"/>
    <xf numFmtId="44" fontId="1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3" fillId="0" borderId="0"/>
    <xf numFmtId="0" fontId="2" fillId="0" borderId="0"/>
    <xf numFmtId="0" fontId="10" fillId="0" borderId="0"/>
    <xf numFmtId="44" fontId="10" fillId="0" borderId="0" applyFont="0" applyFill="0" applyBorder="0" applyAlignment="0" applyProtection="0"/>
    <xf numFmtId="9" fontId="10" fillId="0" borderId="0" applyFill="0" applyBorder="0" applyAlignment="0" applyProtection="0"/>
    <xf numFmtId="0" fontId="17"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4" fontId="10" fillId="0" borderId="0" applyFont="0" applyFill="0" applyBorder="0" applyAlignment="0" applyProtection="0"/>
    <xf numFmtId="9" fontId="10" fillId="0" borderId="0" applyFont="0" applyFill="0" applyBorder="0" applyAlignment="0" applyProtection="0"/>
  </cellStyleXfs>
  <cellXfs count="962">
    <xf numFmtId="0" fontId="0" fillId="0" borderId="0" xfId="0"/>
    <xf numFmtId="44" fontId="0" fillId="0" borderId="1" xfId="5" applyFont="1" applyBorder="1" applyProtection="1"/>
    <xf numFmtId="44" fontId="0" fillId="0" borderId="11" xfId="5" applyFont="1" applyBorder="1" applyProtection="1"/>
    <xf numFmtId="44" fontId="18" fillId="0" borderId="43" xfId="5" applyFont="1" applyBorder="1" applyProtection="1"/>
    <xf numFmtId="9" fontId="0" fillId="56" borderId="1" xfId="27" applyFont="1" applyFill="1" applyBorder="1" applyProtection="1"/>
    <xf numFmtId="9" fontId="0" fillId="0" borderId="0" xfId="27" applyFont="1" applyBorder="1" applyProtection="1"/>
    <xf numFmtId="9" fontId="10" fillId="0" borderId="0" xfId="27" applyFont="1" applyFill="1" applyBorder="1" applyProtection="1"/>
    <xf numFmtId="9" fontId="0" fillId="0" borderId="4" xfId="27" applyFont="1" applyBorder="1" applyAlignment="1" applyProtection="1">
      <alignment horizontal="center"/>
    </xf>
    <xf numFmtId="9" fontId="18" fillId="0" borderId="4" xfId="27" applyFont="1" applyBorder="1" applyAlignment="1" applyProtection="1">
      <alignment horizontal="center"/>
    </xf>
    <xf numFmtId="9" fontId="0" fillId="0" borderId="1" xfId="27" applyFont="1" applyBorder="1" applyProtection="1"/>
    <xf numFmtId="0" fontId="14" fillId="14" borderId="49" xfId="0" applyFont="1" applyFill="1" applyBorder="1" applyAlignment="1" applyProtection="1">
      <alignment horizontal="center" vertical="center"/>
      <protection locked="0"/>
    </xf>
    <xf numFmtId="0" fontId="14" fillId="15" borderId="49" xfId="0" applyFont="1" applyFill="1" applyBorder="1" applyAlignment="1" applyProtection="1">
      <alignment horizontal="center" vertical="center"/>
      <protection locked="0"/>
    </xf>
    <xf numFmtId="0" fontId="14" fillId="52" borderId="49" xfId="0" applyFont="1" applyFill="1" applyBorder="1" applyAlignment="1" applyProtection="1">
      <alignment horizontal="center" vertical="center"/>
      <protection locked="0"/>
    </xf>
    <xf numFmtId="0" fontId="8" fillId="29" borderId="49" xfId="0" applyFont="1" applyFill="1" applyBorder="1" applyAlignment="1" applyProtection="1">
      <alignment horizontal="center" vertical="center" wrapText="1"/>
      <protection locked="0"/>
    </xf>
    <xf numFmtId="0" fontId="14" fillId="17" borderId="49" xfId="0" applyFont="1" applyFill="1" applyBorder="1" applyAlignment="1" applyProtection="1">
      <alignment horizontal="center" vertical="center"/>
      <protection locked="0"/>
    </xf>
    <xf numFmtId="0" fontId="14" fillId="18" borderId="49" xfId="0" applyFont="1" applyFill="1" applyBorder="1" applyAlignment="1" applyProtection="1">
      <alignment horizontal="center" vertical="center"/>
      <protection locked="0"/>
    </xf>
    <xf numFmtId="0" fontId="12" fillId="25" borderId="49" xfId="0" applyFont="1" applyFill="1" applyBorder="1" applyAlignment="1" applyProtection="1">
      <alignment horizontal="center" vertical="center" wrapText="1"/>
      <protection locked="0"/>
    </xf>
    <xf numFmtId="0" fontId="8" fillId="21" borderId="49" xfId="0" applyFont="1" applyFill="1" applyBorder="1" applyAlignment="1" applyProtection="1">
      <alignment horizontal="center" vertical="center"/>
      <protection locked="0"/>
    </xf>
    <xf numFmtId="0" fontId="8" fillId="24" borderId="49" xfId="0" applyFont="1" applyFill="1" applyBorder="1" applyAlignment="1" applyProtection="1">
      <alignment horizontal="center" vertical="center"/>
      <protection locked="0"/>
    </xf>
    <xf numFmtId="0" fontId="14" fillId="23" borderId="49" xfId="0" applyFont="1" applyFill="1" applyBorder="1" applyAlignment="1" applyProtection="1">
      <alignment horizontal="center" vertical="center"/>
      <protection locked="0"/>
    </xf>
    <xf numFmtId="0" fontId="14" fillId="26" borderId="49" xfId="0" applyFont="1" applyFill="1" applyBorder="1" applyAlignment="1" applyProtection="1">
      <alignment horizontal="center" vertical="center" wrapText="1"/>
      <protection locked="0"/>
    </xf>
    <xf numFmtId="0" fontId="14" fillId="27" borderId="49" xfId="0" applyFont="1" applyFill="1" applyBorder="1" applyAlignment="1" applyProtection="1">
      <alignment horizontal="center" vertical="center" wrapText="1"/>
      <protection locked="0"/>
    </xf>
    <xf numFmtId="0" fontId="14" fillId="28" borderId="49" xfId="0" applyFont="1" applyFill="1" applyBorder="1" applyAlignment="1" applyProtection="1">
      <alignment horizontal="center" vertical="center" wrapText="1"/>
      <protection locked="0"/>
    </xf>
    <xf numFmtId="0" fontId="14" fillId="14" borderId="43" xfId="0" applyFont="1" applyFill="1" applyBorder="1" applyAlignment="1" applyProtection="1">
      <alignment horizontal="center" vertical="center"/>
      <protection locked="0"/>
    </xf>
    <xf numFmtId="0" fontId="14" fillId="15" borderId="43" xfId="0" applyFont="1" applyFill="1" applyBorder="1" applyAlignment="1" applyProtection="1">
      <alignment horizontal="center" vertical="center"/>
      <protection locked="0"/>
    </xf>
    <xf numFmtId="0" fontId="14" fillId="52" borderId="43" xfId="0" applyFont="1" applyFill="1" applyBorder="1" applyAlignment="1" applyProtection="1">
      <alignment horizontal="center" vertical="center"/>
      <protection locked="0"/>
    </xf>
    <xf numFmtId="0" fontId="8" fillId="29" borderId="43" xfId="0" applyFont="1" applyFill="1" applyBorder="1" applyAlignment="1" applyProtection="1">
      <alignment horizontal="center" vertical="center" wrapText="1"/>
      <protection locked="0"/>
    </xf>
    <xf numFmtId="0" fontId="14" fillId="17" borderId="43" xfId="0" applyFont="1" applyFill="1" applyBorder="1" applyAlignment="1" applyProtection="1">
      <alignment horizontal="center" vertical="center"/>
      <protection locked="0"/>
    </xf>
    <xf numFmtId="0" fontId="14" fillId="18" borderId="43" xfId="0" applyFont="1" applyFill="1" applyBorder="1" applyAlignment="1" applyProtection="1">
      <alignment horizontal="center" vertical="center"/>
      <protection locked="0"/>
    </xf>
    <xf numFmtId="0" fontId="14" fillId="19" borderId="43" xfId="0" applyFont="1" applyFill="1" applyBorder="1" applyAlignment="1" applyProtection="1">
      <alignment horizontal="center" vertical="center"/>
      <protection locked="0"/>
    </xf>
    <xf numFmtId="0" fontId="12" fillId="25" borderId="43" xfId="0" applyFont="1" applyFill="1" applyBorder="1" applyAlignment="1" applyProtection="1">
      <alignment horizontal="center" vertical="center" wrapText="1"/>
      <protection locked="0"/>
    </xf>
    <xf numFmtId="0" fontId="12" fillId="20" borderId="43" xfId="0" applyFont="1" applyFill="1" applyBorder="1" applyAlignment="1" applyProtection="1">
      <alignment horizontal="center" vertical="center"/>
      <protection locked="0"/>
    </xf>
    <xf numFmtId="0" fontId="8" fillId="21" borderId="43" xfId="0" applyFont="1" applyFill="1" applyBorder="1" applyAlignment="1" applyProtection="1">
      <alignment horizontal="center" vertical="center"/>
      <protection locked="0"/>
    </xf>
    <xf numFmtId="0" fontId="8" fillId="24" borderId="43" xfId="0" applyFont="1" applyFill="1" applyBorder="1" applyAlignment="1" applyProtection="1">
      <alignment horizontal="center" vertical="center"/>
      <protection locked="0"/>
    </xf>
    <xf numFmtId="0" fontId="14" fillId="23" borderId="43" xfId="0" applyFont="1" applyFill="1" applyBorder="1" applyAlignment="1" applyProtection="1">
      <alignment horizontal="center" vertical="center"/>
      <protection locked="0"/>
    </xf>
    <xf numFmtId="0" fontId="14" fillId="26" borderId="43" xfId="0" applyFont="1" applyFill="1" applyBorder="1" applyAlignment="1" applyProtection="1">
      <alignment horizontal="center" vertical="center" wrapText="1"/>
      <protection locked="0"/>
    </xf>
    <xf numFmtId="0" fontId="14" fillId="27" borderId="43" xfId="0" applyFont="1" applyFill="1" applyBorder="1" applyAlignment="1" applyProtection="1">
      <alignment horizontal="center" vertical="center" wrapText="1"/>
      <protection locked="0"/>
    </xf>
    <xf numFmtId="0" fontId="14" fillId="28" borderId="43" xfId="0" applyFont="1" applyFill="1" applyBorder="1" applyAlignment="1" applyProtection="1">
      <alignment horizontal="center" vertical="center" wrapText="1"/>
      <protection locked="0"/>
    </xf>
    <xf numFmtId="0" fontId="0" fillId="0" borderId="43" xfId="0" applyBorder="1" applyProtection="1">
      <protection locked="0"/>
    </xf>
    <xf numFmtId="0" fontId="14" fillId="21" borderId="43" xfId="0" applyFont="1" applyFill="1" applyBorder="1" applyAlignment="1" applyProtection="1">
      <alignment horizontal="center" vertical="center"/>
      <protection locked="0"/>
    </xf>
    <xf numFmtId="0" fontId="14" fillId="24" borderId="43" xfId="0" applyFont="1" applyFill="1" applyBorder="1" applyAlignment="1" applyProtection="1">
      <alignment horizontal="center" vertical="center"/>
      <protection locked="0"/>
    </xf>
    <xf numFmtId="0" fontId="8" fillId="6" borderId="43" xfId="0" applyFont="1" applyFill="1" applyBorder="1" applyAlignment="1" applyProtection="1">
      <alignment horizontal="center" vertical="center"/>
      <protection locked="0"/>
    </xf>
    <xf numFmtId="0" fontId="8" fillId="7" borderId="43" xfId="0" applyFont="1" applyFill="1" applyBorder="1" applyAlignment="1" applyProtection="1">
      <alignment horizontal="center" vertical="center"/>
      <protection locked="0"/>
    </xf>
    <xf numFmtId="0" fontId="8" fillId="53" borderId="43" xfId="0" applyFont="1" applyFill="1" applyBorder="1" applyAlignment="1" applyProtection="1">
      <alignment horizontal="center" vertical="center"/>
      <protection locked="0"/>
    </xf>
    <xf numFmtId="0" fontId="8" fillId="30" borderId="43" xfId="0" applyFont="1" applyFill="1" applyBorder="1" applyAlignment="1" applyProtection="1">
      <alignment horizontal="center" vertical="center" wrapText="1"/>
      <protection locked="0"/>
    </xf>
    <xf numFmtId="0" fontId="8" fillId="8" borderId="43" xfId="0" applyFont="1" applyFill="1" applyBorder="1" applyAlignment="1" applyProtection="1">
      <alignment horizontal="center" vertical="center"/>
      <protection locked="0"/>
    </xf>
    <xf numFmtId="0" fontId="8" fillId="9" borderId="43" xfId="0" applyFont="1" applyFill="1" applyBorder="1" applyAlignment="1" applyProtection="1">
      <alignment horizontal="center" vertical="center"/>
      <protection locked="0"/>
    </xf>
    <xf numFmtId="0" fontId="12" fillId="12" borderId="4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protection locked="0"/>
    </xf>
    <xf numFmtId="0" fontId="8" fillId="10" borderId="43" xfId="0" applyFont="1" applyFill="1" applyBorder="1" applyAlignment="1" applyProtection="1">
      <alignment horizontal="center" vertical="center"/>
      <protection locked="0"/>
    </xf>
    <xf numFmtId="0" fontId="8" fillId="11" borderId="43" xfId="0" applyFont="1" applyFill="1" applyBorder="1" applyAlignment="1" applyProtection="1">
      <alignment horizontal="center" vertical="center"/>
      <protection locked="0"/>
    </xf>
    <xf numFmtId="0" fontId="8" fillId="3" borderId="43"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26" borderId="43"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center" vertical="center"/>
      <protection locked="0"/>
    </xf>
    <xf numFmtId="0" fontId="8" fillId="7" borderId="32" xfId="0" applyFont="1" applyFill="1" applyBorder="1" applyAlignment="1" applyProtection="1">
      <alignment horizontal="center" vertical="center"/>
      <protection locked="0"/>
    </xf>
    <xf numFmtId="0" fontId="8" fillId="53" borderId="32" xfId="0" applyFont="1" applyFill="1" applyBorder="1" applyAlignment="1" applyProtection="1">
      <alignment horizontal="center" vertical="center"/>
      <protection locked="0"/>
    </xf>
    <xf numFmtId="0" fontId="8" fillId="30" borderId="32" xfId="0" applyFont="1" applyFill="1" applyBorder="1" applyAlignment="1" applyProtection="1">
      <alignment horizontal="center" vertical="center" wrapText="1"/>
      <protection locked="0"/>
    </xf>
    <xf numFmtId="0" fontId="8" fillId="8" borderId="32" xfId="0" applyFont="1" applyFill="1" applyBorder="1" applyAlignment="1" applyProtection="1">
      <alignment horizontal="center" vertical="center"/>
      <protection locked="0"/>
    </xf>
    <xf numFmtId="0" fontId="8" fillId="9" borderId="32" xfId="0" applyFont="1" applyFill="1" applyBorder="1" applyAlignment="1" applyProtection="1">
      <alignment horizontal="center" vertical="center"/>
      <protection locked="0"/>
    </xf>
    <xf numFmtId="0" fontId="12" fillId="12" borderId="32" xfId="0" applyFont="1" applyFill="1" applyBorder="1" applyAlignment="1" applyProtection="1">
      <alignment horizontal="center" vertical="center" wrapText="1"/>
      <protection locked="0"/>
    </xf>
    <xf numFmtId="0" fontId="12" fillId="20" borderId="32"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10" borderId="32" xfId="0" applyFont="1" applyFill="1" applyBorder="1" applyAlignment="1" applyProtection="1">
      <alignment horizontal="center" vertical="center"/>
      <protection locked="0"/>
    </xf>
    <xf numFmtId="0" fontId="8" fillId="11" borderId="32" xfId="0" applyFont="1" applyFill="1" applyBorder="1" applyAlignment="1" applyProtection="1">
      <alignment horizontal="center" vertical="center"/>
      <protection locked="0"/>
    </xf>
    <xf numFmtId="0" fontId="8" fillId="3" borderId="32" xfId="0" applyFont="1" applyFill="1" applyBorder="1" applyAlignment="1" applyProtection="1">
      <alignment horizontal="center" vertical="center" wrapText="1"/>
      <protection locked="0"/>
    </xf>
    <xf numFmtId="0" fontId="8" fillId="4" borderId="32" xfId="0" applyFont="1" applyFill="1" applyBorder="1" applyAlignment="1" applyProtection="1">
      <alignment horizontal="center" vertical="center" wrapText="1"/>
      <protection locked="0"/>
    </xf>
    <xf numFmtId="0" fontId="8" fillId="5" borderId="32" xfId="0" applyFont="1" applyFill="1" applyBorder="1" applyAlignment="1" applyProtection="1">
      <alignment horizontal="center" vertical="center" wrapText="1"/>
      <protection locked="0"/>
    </xf>
    <xf numFmtId="0" fontId="0" fillId="0" borderId="32" xfId="0" applyBorder="1" applyProtection="1">
      <protection locked="0"/>
    </xf>
    <xf numFmtId="0" fontId="8" fillId="6" borderId="49" xfId="0" applyFont="1" applyFill="1" applyBorder="1" applyAlignment="1" applyProtection="1">
      <alignment horizontal="center" vertical="center"/>
      <protection locked="0"/>
    </xf>
    <xf numFmtId="0" fontId="8" fillId="7" borderId="49" xfId="0" applyFont="1" applyFill="1" applyBorder="1" applyAlignment="1" applyProtection="1">
      <alignment horizontal="center" vertical="center"/>
      <protection locked="0"/>
    </xf>
    <xf numFmtId="0" fontId="8" fillId="53" borderId="49" xfId="0" applyFont="1" applyFill="1" applyBorder="1" applyAlignment="1" applyProtection="1">
      <alignment horizontal="center" vertical="center"/>
      <protection locked="0"/>
    </xf>
    <xf numFmtId="0" fontId="8" fillId="30" borderId="49" xfId="0" applyFont="1" applyFill="1" applyBorder="1" applyAlignment="1" applyProtection="1">
      <alignment horizontal="center" vertical="center" wrapText="1"/>
      <protection locked="0"/>
    </xf>
    <xf numFmtId="0" fontId="8" fillId="8" borderId="49" xfId="0" applyFont="1" applyFill="1" applyBorder="1" applyAlignment="1" applyProtection="1">
      <alignment horizontal="center" vertical="center"/>
      <protection locked="0"/>
    </xf>
    <xf numFmtId="0" fontId="8" fillId="9" borderId="49" xfId="0" applyFont="1" applyFill="1" applyBorder="1" applyAlignment="1" applyProtection="1">
      <alignment horizontal="center" vertical="center"/>
      <protection locked="0"/>
    </xf>
    <xf numFmtId="0" fontId="12" fillId="12" borderId="49"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protection locked="0"/>
    </xf>
    <xf numFmtId="0" fontId="8" fillId="10" borderId="49" xfId="0" applyFont="1" applyFill="1" applyBorder="1" applyAlignment="1" applyProtection="1">
      <alignment horizontal="center" vertical="center"/>
      <protection locked="0"/>
    </xf>
    <xf numFmtId="0" fontId="8" fillId="11" borderId="49" xfId="0" applyFont="1" applyFill="1" applyBorder="1" applyAlignment="1" applyProtection="1">
      <alignment horizontal="center" vertical="center"/>
      <protection locked="0"/>
    </xf>
    <xf numFmtId="0" fontId="8" fillId="3" borderId="49" xfId="0" applyFont="1" applyFill="1" applyBorder="1" applyAlignment="1" applyProtection="1">
      <alignment horizontal="center" vertical="center" wrapText="1"/>
      <protection locked="0"/>
    </xf>
    <xf numFmtId="0" fontId="8" fillId="4" borderId="49" xfId="0" applyFont="1" applyFill="1" applyBorder="1" applyAlignment="1" applyProtection="1">
      <alignment horizontal="center" vertical="center" wrapText="1"/>
      <protection locked="0"/>
    </xf>
    <xf numFmtId="0" fontId="8" fillId="5" borderId="49" xfId="0" applyFont="1" applyFill="1" applyBorder="1" applyAlignment="1" applyProtection="1">
      <alignment horizontal="center" vertical="center" wrapText="1"/>
      <protection locked="0"/>
    </xf>
    <xf numFmtId="0" fontId="14" fillId="21" borderId="49" xfId="0" applyFont="1" applyFill="1" applyBorder="1" applyAlignment="1" applyProtection="1">
      <alignment horizontal="center" vertical="center"/>
      <protection locked="0"/>
    </xf>
    <xf numFmtId="0" fontId="14" fillId="24" borderId="49" xfId="0" applyFont="1" applyFill="1" applyBorder="1" applyAlignment="1" applyProtection="1">
      <alignment horizontal="center" vertical="center"/>
      <protection locked="0"/>
    </xf>
    <xf numFmtId="0" fontId="14" fillId="14" borderId="32" xfId="0" applyFont="1" applyFill="1" applyBorder="1" applyAlignment="1" applyProtection="1">
      <alignment horizontal="center" vertical="center"/>
      <protection locked="0"/>
    </xf>
    <xf numFmtId="0" fontId="14" fillId="15" borderId="32" xfId="0" applyFont="1" applyFill="1" applyBorder="1" applyAlignment="1" applyProtection="1">
      <alignment horizontal="center" vertical="center"/>
      <protection locked="0"/>
    </xf>
    <xf numFmtId="0" fontId="14" fillId="52" borderId="32" xfId="0" applyFont="1" applyFill="1" applyBorder="1" applyAlignment="1" applyProtection="1">
      <alignment horizontal="center" vertical="center"/>
      <protection locked="0"/>
    </xf>
    <xf numFmtId="0" fontId="8" fillId="29" borderId="32" xfId="0" applyFont="1" applyFill="1" applyBorder="1" applyAlignment="1" applyProtection="1">
      <alignment horizontal="center" vertical="center" wrapText="1"/>
      <protection locked="0"/>
    </xf>
    <xf numFmtId="0" fontId="14" fillId="17" borderId="32" xfId="0" applyFont="1" applyFill="1" applyBorder="1" applyAlignment="1" applyProtection="1">
      <alignment horizontal="center" vertical="center"/>
      <protection locked="0"/>
    </xf>
    <xf numFmtId="0" fontId="14" fillId="18" borderId="32" xfId="0" applyFont="1" applyFill="1" applyBorder="1" applyAlignment="1" applyProtection="1">
      <alignment horizontal="center" vertical="center"/>
      <protection locked="0"/>
    </xf>
    <xf numFmtId="0" fontId="12" fillId="25" borderId="32" xfId="0" applyFont="1" applyFill="1" applyBorder="1" applyAlignment="1" applyProtection="1">
      <alignment horizontal="center" vertical="center" wrapText="1"/>
      <protection locked="0"/>
    </xf>
    <xf numFmtId="0" fontId="14" fillId="21" borderId="32" xfId="0" applyFont="1" applyFill="1" applyBorder="1" applyAlignment="1" applyProtection="1">
      <alignment horizontal="center" vertical="center"/>
      <protection locked="0"/>
    </xf>
    <xf numFmtId="0" fontId="14" fillId="24" borderId="32" xfId="0" applyFont="1" applyFill="1" applyBorder="1" applyAlignment="1" applyProtection="1">
      <alignment horizontal="center" vertical="center"/>
      <protection locked="0"/>
    </xf>
    <xf numFmtId="0" fontId="14" fillId="23" borderId="32" xfId="0" applyFont="1" applyFill="1" applyBorder="1" applyAlignment="1" applyProtection="1">
      <alignment horizontal="center" vertical="center"/>
      <protection locked="0"/>
    </xf>
    <xf numFmtId="0" fontId="14" fillId="26" borderId="32" xfId="0" applyFont="1" applyFill="1" applyBorder="1" applyAlignment="1" applyProtection="1">
      <alignment horizontal="center" vertical="center" wrapText="1"/>
      <protection locked="0"/>
    </xf>
    <xf numFmtId="0" fontId="14" fillId="27" borderId="32" xfId="0" applyFont="1" applyFill="1" applyBorder="1" applyAlignment="1" applyProtection="1">
      <alignment horizontal="center" vertical="center" wrapText="1"/>
      <protection locked="0"/>
    </xf>
    <xf numFmtId="0" fontId="14" fillId="28" borderId="32" xfId="0" applyFont="1" applyFill="1" applyBorder="1" applyAlignment="1" applyProtection="1">
      <alignment horizontal="center" vertical="center" wrapText="1"/>
      <protection locked="0"/>
    </xf>
    <xf numFmtId="165" fontId="9" fillId="0" borderId="43" xfId="5" applyNumberFormat="1" applyFont="1" applyFill="1" applyBorder="1" applyAlignment="1" applyProtection="1">
      <alignment horizontal="center" vertical="center" wrapText="1"/>
    </xf>
    <xf numFmtId="166" fontId="10" fillId="0" borderId="43" xfId="5" applyNumberFormat="1" applyFont="1" applyFill="1" applyBorder="1" applyProtection="1"/>
    <xf numFmtId="166" fontId="10" fillId="0" borderId="32" xfId="5" applyNumberFormat="1" applyFont="1" applyFill="1" applyBorder="1" applyProtection="1"/>
    <xf numFmtId="44" fontId="10" fillId="0" borderId="43" xfId="5" applyFont="1" applyFill="1" applyBorder="1" applyProtection="1"/>
    <xf numFmtId="44" fontId="10" fillId="0" borderId="49" xfId="5" applyFont="1" applyBorder="1" applyProtection="1"/>
    <xf numFmtId="44" fontId="10" fillId="0" borderId="32" xfId="5" applyFont="1" applyBorder="1" applyProtection="1"/>
    <xf numFmtId="44" fontId="10" fillId="0" borderId="43" xfId="5" applyFont="1" applyBorder="1" applyProtection="1"/>
    <xf numFmtId="44" fontId="8" fillId="0" borderId="15" xfId="5" applyFont="1" applyBorder="1" applyProtection="1"/>
    <xf numFmtId="0" fontId="12" fillId="24" borderId="43" xfId="0" applyFont="1" applyFill="1" applyBorder="1" applyAlignment="1" applyProtection="1">
      <alignment horizontal="center" vertical="center"/>
      <protection locked="0"/>
    </xf>
    <xf numFmtId="0" fontId="12" fillId="24" borderId="32" xfId="0" applyFont="1" applyFill="1" applyBorder="1" applyAlignment="1" applyProtection="1">
      <alignment horizontal="center" vertical="center"/>
      <protection locked="0"/>
    </xf>
    <xf numFmtId="9" fontId="8" fillId="0" borderId="4" xfId="27" applyFont="1" applyBorder="1" applyAlignment="1" applyProtection="1">
      <alignment horizontal="center"/>
    </xf>
    <xf numFmtId="9" fontId="0" fillId="0" borderId="4" xfId="27" applyFont="1" applyBorder="1" applyProtection="1"/>
    <xf numFmtId="0" fontId="12" fillId="10" borderId="43" xfId="0" applyFont="1" applyFill="1" applyBorder="1" applyAlignment="1" applyProtection="1">
      <alignment horizontal="center" vertical="center"/>
      <protection locked="0"/>
    </xf>
    <xf numFmtId="0" fontId="12" fillId="10" borderId="32" xfId="0" applyFont="1" applyFill="1" applyBorder="1" applyAlignment="1" applyProtection="1">
      <alignment horizontal="center" vertical="center"/>
      <protection locked="0"/>
    </xf>
    <xf numFmtId="1" fontId="10" fillId="0" borderId="43" xfId="5" applyNumberFormat="1" applyFont="1" applyFill="1" applyBorder="1" applyProtection="1"/>
    <xf numFmtId="0" fontId="8" fillId="6" borderId="38" xfId="0" applyFont="1" applyFill="1" applyBorder="1" applyAlignment="1" applyProtection="1">
      <alignment horizontal="center" vertical="center"/>
      <protection locked="0"/>
    </xf>
    <xf numFmtId="0" fontId="8" fillId="7" borderId="20" xfId="0" applyFont="1" applyFill="1" applyBorder="1" applyAlignment="1" applyProtection="1">
      <alignment horizontal="center" vertical="center"/>
      <protection locked="0"/>
    </xf>
    <xf numFmtId="0" fontId="8" fillId="53" borderId="20" xfId="0" applyFont="1" applyFill="1" applyBorder="1" applyAlignment="1" applyProtection="1">
      <alignment horizontal="center" vertical="center"/>
      <protection locked="0"/>
    </xf>
    <xf numFmtId="0" fontId="8" fillId="30" borderId="20" xfId="0" applyFont="1" applyFill="1" applyBorder="1" applyAlignment="1" applyProtection="1">
      <alignment horizontal="center" vertical="center" wrapText="1"/>
      <protection locked="0"/>
    </xf>
    <xf numFmtId="0" fontId="8" fillId="8" borderId="20" xfId="0" applyFont="1" applyFill="1" applyBorder="1" applyAlignment="1" applyProtection="1">
      <alignment horizontal="center" vertical="center"/>
      <protection locked="0"/>
    </xf>
    <xf numFmtId="0" fontId="8" fillId="9" borderId="20" xfId="0" applyFont="1" applyFill="1" applyBorder="1" applyAlignment="1" applyProtection="1">
      <alignment horizontal="center" vertical="center"/>
      <protection locked="0"/>
    </xf>
    <xf numFmtId="0" fontId="12" fillId="12" borderId="20"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protection locked="0"/>
    </xf>
    <xf numFmtId="0" fontId="12" fillId="10" borderId="20" xfId="0" applyFont="1" applyFill="1" applyBorder="1" applyAlignment="1" applyProtection="1">
      <alignment horizontal="center" vertical="center"/>
      <protection locked="0"/>
    </xf>
    <xf numFmtId="0" fontId="8" fillId="11" borderId="20" xfId="0" applyFont="1" applyFill="1" applyBorder="1" applyAlignment="1" applyProtection="1">
      <alignment horizontal="center" vertical="center"/>
      <protection locked="0"/>
    </xf>
    <xf numFmtId="0" fontId="8" fillId="3" borderId="20" xfId="0" applyFont="1" applyFill="1" applyBorder="1" applyAlignment="1" applyProtection="1">
      <alignment horizontal="center" vertical="center" wrapText="1"/>
      <protection locked="0"/>
    </xf>
    <xf numFmtId="0" fontId="8" fillId="4" borderId="20"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6" borderId="46" xfId="0" applyFont="1" applyFill="1" applyBorder="1" applyAlignment="1" applyProtection="1">
      <alignment horizontal="center" vertical="center"/>
      <protection locked="0"/>
    </xf>
    <xf numFmtId="0" fontId="8" fillId="6" borderId="37" xfId="0" applyFont="1" applyFill="1" applyBorder="1" applyAlignment="1" applyProtection="1">
      <alignment horizontal="center" vertical="center"/>
      <protection locked="0"/>
    </xf>
    <xf numFmtId="0" fontId="8" fillId="7" borderId="35" xfId="0" applyFont="1" applyFill="1" applyBorder="1" applyAlignment="1" applyProtection="1">
      <alignment horizontal="center" vertical="center"/>
      <protection locked="0"/>
    </xf>
    <xf numFmtId="0" fontId="8" fillId="53" borderId="35" xfId="0" applyFont="1" applyFill="1" applyBorder="1" applyAlignment="1" applyProtection="1">
      <alignment horizontal="center" vertical="center"/>
      <protection locked="0"/>
    </xf>
    <xf numFmtId="0" fontId="8" fillId="30" borderId="35"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8" fillId="9" borderId="35" xfId="0" applyFont="1" applyFill="1" applyBorder="1" applyAlignment="1" applyProtection="1">
      <alignment horizontal="center" vertical="center"/>
      <protection locked="0"/>
    </xf>
    <xf numFmtId="0" fontId="12" fillId="12" borderId="35"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protection locked="0"/>
    </xf>
    <xf numFmtId="0" fontId="12" fillId="10" borderId="35" xfId="0" applyFont="1" applyFill="1" applyBorder="1" applyAlignment="1" applyProtection="1">
      <alignment horizontal="center" vertical="center"/>
      <protection locked="0"/>
    </xf>
    <xf numFmtId="0" fontId="8" fillId="11" borderId="35" xfId="0"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wrapText="1"/>
      <protection locked="0"/>
    </xf>
    <xf numFmtId="0" fontId="8" fillId="4" borderId="35"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1" fontId="17" fillId="35" borderId="19" xfId="14" applyNumberFormat="1" applyFill="1" applyBorder="1" applyAlignment="1" applyProtection="1">
      <alignment vertical="top" wrapText="1"/>
    </xf>
    <xf numFmtId="1" fontId="17" fillId="0" borderId="42" xfId="14" applyNumberFormat="1" applyBorder="1" applyAlignment="1" applyProtection="1">
      <alignment vertical="top" wrapText="1"/>
    </xf>
    <xf numFmtId="1" fontId="47" fillId="0" borderId="42" xfId="14" applyNumberFormat="1" applyFont="1" applyBorder="1" applyAlignment="1" applyProtection="1">
      <alignment vertical="top" wrapText="1"/>
    </xf>
    <xf numFmtId="0" fontId="14" fillId="14" borderId="19" xfId="0" applyFont="1" applyFill="1" applyBorder="1" applyAlignment="1" applyProtection="1">
      <alignment horizontal="center" vertical="center"/>
      <protection locked="0"/>
    </xf>
    <xf numFmtId="0" fontId="14" fillId="16" borderId="20" xfId="0" applyFont="1" applyFill="1" applyBorder="1" applyAlignment="1" applyProtection="1">
      <alignment horizontal="center" vertical="center"/>
      <protection locked="0"/>
    </xf>
    <xf numFmtId="0" fontId="14" fillId="17" borderId="20" xfId="0" applyFont="1" applyFill="1" applyBorder="1" applyAlignment="1" applyProtection="1">
      <alignment horizontal="center" vertical="center"/>
      <protection locked="0"/>
    </xf>
    <xf numFmtId="0" fontId="14" fillId="18" borderId="20" xfId="0" applyFont="1" applyFill="1" applyBorder="1" applyAlignment="1" applyProtection="1">
      <alignment horizontal="center" vertical="center"/>
      <protection locked="0"/>
    </xf>
    <xf numFmtId="0" fontId="14" fillId="19" borderId="20" xfId="0" applyFont="1" applyFill="1" applyBorder="1" applyAlignment="1" applyProtection="1">
      <alignment horizontal="center" vertical="center"/>
      <protection locked="0"/>
    </xf>
    <xf numFmtId="0" fontId="14" fillId="21" borderId="20" xfId="0" applyFont="1" applyFill="1" applyBorder="1" applyAlignment="1" applyProtection="1">
      <alignment horizontal="center" vertical="center"/>
      <protection locked="0"/>
    </xf>
    <xf numFmtId="0" fontId="12" fillId="24" borderId="20" xfId="0" applyFont="1" applyFill="1" applyBorder="1" applyAlignment="1" applyProtection="1">
      <alignment horizontal="center" vertical="center"/>
      <protection locked="0"/>
    </xf>
    <xf numFmtId="0" fontId="14" fillId="23" borderId="21" xfId="0" applyFont="1" applyFill="1" applyBorder="1" applyAlignment="1" applyProtection="1">
      <alignment horizontal="center" vertical="center"/>
      <protection locked="0"/>
    </xf>
    <xf numFmtId="0" fontId="14" fillId="14" borderId="42" xfId="0" applyFont="1" applyFill="1" applyBorder="1" applyAlignment="1" applyProtection="1">
      <alignment horizontal="center" vertical="center"/>
      <protection locked="0"/>
    </xf>
    <xf numFmtId="0" fontId="14" fillId="16" borderId="43" xfId="0" applyFont="1" applyFill="1" applyBorder="1" applyAlignment="1" applyProtection="1">
      <alignment horizontal="center" vertical="center"/>
      <protection locked="0"/>
    </xf>
    <xf numFmtId="0" fontId="14" fillId="23" borderId="44" xfId="0" applyFont="1" applyFill="1" applyBorder="1" applyAlignment="1" applyProtection="1">
      <alignment horizontal="center" vertical="center"/>
      <protection locked="0"/>
    </xf>
    <xf numFmtId="0" fontId="14" fillId="17" borderId="35" xfId="0" applyFont="1" applyFill="1" applyBorder="1" applyAlignment="1" applyProtection="1">
      <alignment horizontal="center" vertical="center"/>
      <protection locked="0"/>
    </xf>
    <xf numFmtId="0" fontId="14" fillId="18" borderId="35" xfId="0" applyFont="1" applyFill="1" applyBorder="1" applyAlignment="1" applyProtection="1">
      <alignment horizontal="center" vertical="center"/>
      <protection locked="0"/>
    </xf>
    <xf numFmtId="0" fontId="14" fillId="21" borderId="35" xfId="0" applyFont="1" applyFill="1" applyBorder="1" applyAlignment="1" applyProtection="1">
      <alignment horizontal="center" vertical="center"/>
      <protection locked="0"/>
    </xf>
    <xf numFmtId="0" fontId="12" fillId="24" borderId="35" xfId="0" applyFont="1" applyFill="1" applyBorder="1" applyAlignment="1" applyProtection="1">
      <alignment horizontal="center" vertical="center"/>
      <protection locked="0"/>
    </xf>
    <xf numFmtId="1" fontId="48" fillId="0" borderId="19" xfId="14" applyNumberFormat="1" applyFont="1" applyFill="1" applyBorder="1" applyAlignment="1" applyProtection="1">
      <alignment horizontal="center" vertical="center" wrapText="1"/>
    </xf>
    <xf numFmtId="165" fontId="9" fillId="0" borderId="20" xfId="5" applyNumberFormat="1" applyFont="1" applyFill="1" applyBorder="1" applyAlignment="1" applyProtection="1">
      <alignment horizontal="center" vertical="center" wrapText="1"/>
    </xf>
    <xf numFmtId="1" fontId="48" fillId="0" borderId="42" xfId="14" applyNumberFormat="1" applyFont="1" applyFill="1" applyBorder="1" applyAlignment="1" applyProtection="1">
      <alignment horizontal="center" vertical="center" wrapText="1"/>
    </xf>
    <xf numFmtId="44" fontId="10" fillId="0" borderId="47" xfId="5" applyFont="1" applyFill="1" applyBorder="1" applyProtection="1"/>
    <xf numFmtId="44" fontId="10" fillId="0" borderId="46" xfId="5" applyFont="1" applyFill="1" applyBorder="1" applyProtection="1"/>
    <xf numFmtId="9" fontId="8" fillId="0" borderId="0" xfId="27" applyFont="1" applyBorder="1" applyAlignment="1" applyProtection="1">
      <alignment horizontal="center"/>
    </xf>
    <xf numFmtId="0" fontId="0" fillId="45" borderId="43" xfId="0" applyFill="1" applyBorder="1" applyProtection="1">
      <protection locked="0"/>
    </xf>
    <xf numFmtId="0" fontId="0" fillId="46" borderId="43" xfId="0" applyFill="1" applyBorder="1" applyProtection="1">
      <protection locked="0"/>
    </xf>
    <xf numFmtId="0" fontId="0" fillId="44" borderId="43" xfId="0" applyFill="1" applyBorder="1" applyProtection="1">
      <protection locked="0"/>
    </xf>
    <xf numFmtId="0" fontId="0" fillId="47" borderId="43" xfId="0" applyFill="1" applyBorder="1" applyProtection="1">
      <protection locked="0"/>
    </xf>
    <xf numFmtId="0" fontId="0" fillId="12" borderId="43" xfId="0" applyFill="1" applyBorder="1" applyProtection="1">
      <protection locked="0"/>
    </xf>
    <xf numFmtId="0" fontId="26" fillId="48" borderId="43" xfId="0" applyFont="1" applyFill="1" applyBorder="1" applyProtection="1">
      <protection locked="0"/>
    </xf>
    <xf numFmtId="0" fontId="0" fillId="55" borderId="43" xfId="0" applyFill="1" applyBorder="1" applyProtection="1">
      <protection locked="0"/>
    </xf>
    <xf numFmtId="0" fontId="0" fillId="49" borderId="43" xfId="0" applyFill="1" applyBorder="1" applyProtection="1">
      <protection locked="0"/>
    </xf>
    <xf numFmtId="0" fontId="0" fillId="50" borderId="43" xfId="0" applyFill="1" applyBorder="1" applyProtection="1">
      <protection locked="0"/>
    </xf>
    <xf numFmtId="0" fontId="0" fillId="51" borderId="43" xfId="0" applyFill="1" applyBorder="1" applyProtection="1">
      <protection locked="0"/>
    </xf>
    <xf numFmtId="0" fontId="0" fillId="45" borderId="32" xfId="0" applyFill="1" applyBorder="1" applyProtection="1">
      <protection locked="0"/>
    </xf>
    <xf numFmtId="0" fontId="0" fillId="46" borderId="32" xfId="0" applyFill="1" applyBorder="1" applyProtection="1">
      <protection locked="0"/>
    </xf>
    <xf numFmtId="0" fontId="0" fillId="44" borderId="32" xfId="0" applyFill="1" applyBorder="1" applyProtection="1">
      <protection locked="0"/>
    </xf>
    <xf numFmtId="0" fontId="0" fillId="47" borderId="32" xfId="0" applyFill="1" applyBorder="1" applyProtection="1">
      <protection locked="0"/>
    </xf>
    <xf numFmtId="0" fontId="0" fillId="12" borderId="32" xfId="0" applyFill="1" applyBorder="1" applyProtection="1">
      <protection locked="0"/>
    </xf>
    <xf numFmtId="0" fontId="26" fillId="48" borderId="32" xfId="0" applyFont="1" applyFill="1" applyBorder="1" applyProtection="1">
      <protection locked="0"/>
    </xf>
    <xf numFmtId="0" fontId="0" fillId="55" borderId="32" xfId="0" applyFill="1" applyBorder="1" applyProtection="1">
      <protection locked="0"/>
    </xf>
    <xf numFmtId="0" fontId="0" fillId="49" borderId="32" xfId="0" applyFill="1" applyBorder="1" applyProtection="1">
      <protection locked="0"/>
    </xf>
    <xf numFmtId="0" fontId="0" fillId="50" borderId="32" xfId="0" applyFill="1" applyBorder="1" applyProtection="1">
      <protection locked="0"/>
    </xf>
    <xf numFmtId="0" fontId="0" fillId="51" borderId="32" xfId="0" applyFill="1" applyBorder="1" applyProtection="1">
      <protection locked="0"/>
    </xf>
    <xf numFmtId="169" fontId="9" fillId="0" borderId="43" xfId="5" applyNumberFormat="1" applyFont="1" applyBorder="1" applyAlignment="1" applyProtection="1">
      <alignment vertical="center" wrapText="1"/>
    </xf>
    <xf numFmtId="169" fontId="9" fillId="0" borderId="32" xfId="5" applyNumberFormat="1" applyFont="1" applyBorder="1" applyAlignment="1" applyProtection="1">
      <alignment vertical="center" wrapText="1"/>
    </xf>
    <xf numFmtId="1" fontId="45" fillId="0" borderId="0" xfId="14" applyNumberFormat="1" applyFont="1" applyBorder="1" applyAlignment="1" applyProtection="1">
      <alignment vertical="top" wrapText="1"/>
    </xf>
    <xf numFmtId="169" fontId="9" fillId="0" borderId="50" xfId="5" applyNumberFormat="1" applyFont="1" applyBorder="1" applyAlignment="1" applyProtection="1">
      <alignment vertical="center" wrapText="1"/>
    </xf>
    <xf numFmtId="2" fontId="8" fillId="0" borderId="4" xfId="4" applyNumberFormat="1" applyFont="1" applyBorder="1" applyProtection="1"/>
    <xf numFmtId="9" fontId="8" fillId="0" borderId="4" xfId="27" applyFont="1" applyBorder="1" applyAlignment="1" applyProtection="1"/>
    <xf numFmtId="1" fontId="10" fillId="0" borderId="43" xfId="14" applyNumberFormat="1" applyFont="1" applyBorder="1" applyAlignment="1" applyProtection="1">
      <alignment horizontal="center" vertical="top" wrapText="1"/>
    </xf>
    <xf numFmtId="1" fontId="10" fillId="0" borderId="49" xfId="5" applyNumberFormat="1" applyFont="1" applyFill="1" applyBorder="1" applyProtection="1"/>
    <xf numFmtId="0" fontId="12" fillId="63" borderId="20" xfId="0" applyFont="1" applyFill="1" applyBorder="1" applyAlignment="1" applyProtection="1">
      <alignment horizontal="center" vertical="center"/>
      <protection locked="0"/>
    </xf>
    <xf numFmtId="0" fontId="12" fillId="63" borderId="43" xfId="0" applyFont="1" applyFill="1" applyBorder="1" applyAlignment="1" applyProtection="1">
      <alignment horizontal="center" vertical="center"/>
      <protection locked="0"/>
    </xf>
    <xf numFmtId="0" fontId="12" fillId="65" borderId="45" xfId="0" applyFont="1" applyFill="1" applyBorder="1" applyAlignment="1" applyProtection="1">
      <alignment horizontal="center" vertical="center"/>
      <protection locked="0"/>
    </xf>
    <xf numFmtId="0" fontId="12" fillId="65" borderId="60" xfId="0" applyFont="1" applyFill="1" applyBorder="1" applyAlignment="1" applyProtection="1">
      <alignment horizontal="center" vertical="center"/>
      <protection locked="0"/>
    </xf>
    <xf numFmtId="0" fontId="8" fillId="10" borderId="38" xfId="0" applyFont="1" applyFill="1" applyBorder="1" applyAlignment="1" applyProtection="1">
      <alignment horizontal="center" vertical="center"/>
      <protection locked="0"/>
    </xf>
    <xf numFmtId="0" fontId="8" fillId="30" borderId="28" xfId="0" applyFont="1" applyFill="1" applyBorder="1" applyAlignment="1" applyProtection="1">
      <alignment horizontal="center" vertical="center" wrapText="1"/>
      <protection locked="0"/>
    </xf>
    <xf numFmtId="0" fontId="8" fillId="8" borderId="28" xfId="0" applyFont="1" applyFill="1" applyBorder="1" applyAlignment="1" applyProtection="1">
      <alignment horizontal="center" vertical="center"/>
      <protection locked="0"/>
    </xf>
    <xf numFmtId="0" fontId="8" fillId="9" borderId="28" xfId="0" applyFont="1" applyFill="1" applyBorder="1" applyAlignment="1" applyProtection="1">
      <alignment horizontal="center" vertical="center"/>
      <protection locked="0"/>
    </xf>
    <xf numFmtId="0" fontId="12" fillId="12" borderId="28" xfId="0" applyFont="1" applyFill="1" applyBorder="1" applyAlignment="1" applyProtection="1">
      <alignment horizontal="center" vertical="center" wrapText="1"/>
      <protection locked="0"/>
    </xf>
    <xf numFmtId="9" fontId="0" fillId="57" borderId="1" xfId="27" applyFont="1" applyFill="1" applyBorder="1" applyProtection="1"/>
    <xf numFmtId="0" fontId="14" fillId="0" borderId="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wrapText="1"/>
      <protection locked="0"/>
    </xf>
    <xf numFmtId="0" fontId="16" fillId="0" borderId="40" xfId="0" applyFont="1" applyBorder="1" applyAlignment="1" applyProtection="1">
      <alignment horizontal="center" vertical="center" wrapText="1"/>
      <protection locked="0"/>
    </xf>
    <xf numFmtId="0" fontId="12" fillId="0" borderId="40" xfId="0" applyFont="1" applyBorder="1" applyAlignment="1" applyProtection="1">
      <alignment horizontal="center" vertical="center" wrapText="1"/>
      <protection locked="0"/>
    </xf>
    <xf numFmtId="1" fontId="17" fillId="0" borderId="47" xfId="14" applyNumberFormat="1" applyBorder="1" applyAlignment="1" applyProtection="1">
      <alignment vertical="top" wrapText="1"/>
    </xf>
    <xf numFmtId="1" fontId="17" fillId="0" borderId="46" xfId="14" applyNumberFormat="1" applyBorder="1" applyAlignment="1" applyProtection="1">
      <alignment vertical="top" wrapText="1"/>
    </xf>
    <xf numFmtId="1" fontId="17" fillId="0" borderId="48" xfId="14" applyNumberFormat="1" applyBorder="1" applyAlignment="1" applyProtection="1">
      <alignment vertical="top" wrapText="1"/>
    </xf>
    <xf numFmtId="0" fontId="14" fillId="67" borderId="4" xfId="0" applyFont="1" applyFill="1" applyBorder="1" applyAlignment="1" applyProtection="1">
      <alignment horizontal="center" vertical="center" wrapText="1"/>
      <protection locked="0"/>
    </xf>
    <xf numFmtId="0" fontId="14" fillId="68" borderId="4" xfId="0" applyFont="1" applyFill="1" applyBorder="1" applyAlignment="1" applyProtection="1">
      <alignment horizontal="center" vertical="center" wrapText="1"/>
      <protection locked="0"/>
    </xf>
    <xf numFmtId="0" fontId="8" fillId="69" borderId="4" xfId="0" applyFont="1" applyFill="1" applyBorder="1" applyAlignment="1" applyProtection="1">
      <alignment horizontal="center" vertical="center" wrapText="1"/>
      <protection locked="0"/>
    </xf>
    <xf numFmtId="0" fontId="14" fillId="70" borderId="4" xfId="0" applyFont="1" applyFill="1" applyBorder="1" applyAlignment="1" applyProtection="1">
      <alignment horizontal="center" vertical="center" wrapText="1"/>
      <protection locked="0"/>
    </xf>
    <xf numFmtId="0" fontId="14" fillId="71" borderId="4" xfId="0" applyFont="1" applyFill="1" applyBorder="1" applyAlignment="1" applyProtection="1">
      <alignment horizontal="center" vertical="center" wrapText="1"/>
      <protection locked="0"/>
    </xf>
    <xf numFmtId="0" fontId="16" fillId="72" borderId="4" xfId="0" applyFont="1" applyFill="1" applyBorder="1" applyAlignment="1" applyProtection="1">
      <alignment horizontal="center" vertical="center" wrapText="1"/>
      <protection locked="0"/>
    </xf>
    <xf numFmtId="0" fontId="14" fillId="73" borderId="4" xfId="0" applyFont="1" applyFill="1" applyBorder="1" applyAlignment="1" applyProtection="1">
      <alignment horizontal="center" vertical="center" wrapText="1"/>
      <protection locked="0"/>
    </xf>
    <xf numFmtId="0" fontId="12" fillId="74" borderId="4" xfId="0" applyFont="1" applyFill="1" applyBorder="1" applyAlignment="1" applyProtection="1">
      <alignment horizontal="center" vertical="center" wrapText="1"/>
      <protection locked="0"/>
    </xf>
    <xf numFmtId="0" fontId="14" fillId="75" borderId="4" xfId="0" applyFont="1" applyFill="1" applyBorder="1" applyAlignment="1" applyProtection="1">
      <alignment horizontal="center" vertical="center" wrapText="1"/>
      <protection locked="0"/>
    </xf>
    <xf numFmtId="0" fontId="14" fillId="76" borderId="4" xfId="0" applyFont="1" applyFill="1" applyBorder="1" applyAlignment="1" applyProtection="1">
      <alignment horizontal="center" vertical="center" wrapText="1"/>
      <protection locked="0"/>
    </xf>
    <xf numFmtId="0" fontId="14" fillId="77" borderId="4" xfId="0" applyFont="1" applyFill="1" applyBorder="1" applyAlignment="1" applyProtection="1">
      <alignment horizontal="center" vertical="center" wrapText="1"/>
      <protection locked="0"/>
    </xf>
    <xf numFmtId="0" fontId="14" fillId="78" borderId="4" xfId="0" applyFont="1" applyFill="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1" fontId="48" fillId="35" borderId="46" xfId="14" applyNumberFormat="1" applyFont="1" applyFill="1" applyBorder="1" applyAlignment="1" applyProtection="1">
      <alignment vertical="top" wrapText="1"/>
    </xf>
    <xf numFmtId="1" fontId="48" fillId="0" borderId="46" xfId="14" applyNumberFormat="1" applyFont="1" applyBorder="1" applyAlignment="1" applyProtection="1">
      <alignment vertical="top" wrapText="1"/>
    </xf>
    <xf numFmtId="0" fontId="73" fillId="0" borderId="29" xfId="0" applyFont="1" applyBorder="1" applyAlignment="1" applyProtection="1">
      <alignment horizontal="center" vertical="center"/>
      <protection locked="0"/>
    </xf>
    <xf numFmtId="0" fontId="70" fillId="0" borderId="0" xfId="0" applyFont="1" applyAlignment="1">
      <alignment wrapText="1"/>
    </xf>
    <xf numFmtId="0" fontId="38" fillId="0" borderId="0" xfId="0" applyFont="1" applyAlignment="1">
      <alignment horizontal="center" vertical="center"/>
    </xf>
    <xf numFmtId="0" fontId="50" fillId="0" borderId="0" xfId="0" applyFont="1" applyAlignment="1">
      <alignment horizontal="center" vertical="center" wrapText="1"/>
    </xf>
    <xf numFmtId="0" fontId="50" fillId="0" borderId="0" xfId="0" applyFont="1" applyAlignment="1">
      <alignment vertical="center" wrapText="1"/>
    </xf>
    <xf numFmtId="0" fontId="66" fillId="0" borderId="19" xfId="0" applyFont="1" applyBorder="1" applyAlignment="1">
      <alignment vertical="center" wrapText="1"/>
    </xf>
    <xf numFmtId="0" fontId="26" fillId="0" borderId="0" xfId="0" applyFont="1"/>
    <xf numFmtId="49" fontId="62" fillId="61" borderId="58" xfId="0" applyNumberFormat="1" applyFont="1" applyFill="1" applyBorder="1" applyAlignment="1">
      <alignment horizontal="center" vertical="center" readingOrder="1"/>
    </xf>
    <xf numFmtId="0" fontId="8" fillId="0" borderId="0" xfId="0" applyFont="1"/>
    <xf numFmtId="49" fontId="62" fillId="62" borderId="58" xfId="0" applyNumberFormat="1" applyFont="1" applyFill="1" applyBorder="1" applyAlignment="1">
      <alignment horizontal="left" vertical="center" readingOrder="1"/>
    </xf>
    <xf numFmtId="44" fontId="62" fillId="62" borderId="58" xfId="5" applyFont="1" applyFill="1" applyBorder="1" applyAlignment="1" applyProtection="1">
      <alignment horizontal="right" vertical="center" readingOrder="1"/>
    </xf>
    <xf numFmtId="0" fontId="8" fillId="0" borderId="1" xfId="0" applyFont="1" applyBorder="1" applyAlignment="1">
      <alignment horizontal="center"/>
    </xf>
    <xf numFmtId="0" fontId="8" fillId="0" borderId="43" xfId="0" applyFont="1" applyBorder="1" applyAlignment="1">
      <alignment horizontal="center"/>
    </xf>
    <xf numFmtId="0" fontId="8" fillId="0" borderId="0" xfId="0" applyFont="1" applyAlignment="1">
      <alignment horizontal="center"/>
    </xf>
    <xf numFmtId="0" fontId="8" fillId="0" borderId="11" xfId="0" applyFont="1" applyBorder="1" applyAlignment="1">
      <alignment horizontal="center"/>
    </xf>
    <xf numFmtId="44" fontId="0" fillId="0" borderId="1" xfId="0" applyNumberFormat="1" applyBorder="1"/>
    <xf numFmtId="0" fontId="0" fillId="0" borderId="1" xfId="0" applyBorder="1"/>
    <xf numFmtId="0" fontId="8" fillId="0" borderId="11" xfId="0" applyFont="1" applyBorder="1" applyAlignment="1">
      <alignment horizontal="left"/>
    </xf>
    <xf numFmtId="9" fontId="0" fillId="0" borderId="43" xfId="27" applyFont="1" applyFill="1" applyBorder="1" applyProtection="1"/>
    <xf numFmtId="1" fontId="0" fillId="0" borderId="0" xfId="0" applyNumberFormat="1"/>
    <xf numFmtId="1" fontId="0" fillId="0" borderId="1" xfId="0" applyNumberFormat="1" applyBorder="1"/>
    <xf numFmtId="44" fontId="0" fillId="0" borderId="43" xfId="0" applyNumberFormat="1" applyBorder="1"/>
    <xf numFmtId="1" fontId="0" fillId="0" borderId="43" xfId="0" applyNumberFormat="1" applyBorder="1"/>
    <xf numFmtId="0" fontId="8" fillId="56" borderId="43" xfId="0" applyFont="1" applyFill="1" applyBorder="1" applyAlignment="1">
      <alignment horizontal="center"/>
    </xf>
    <xf numFmtId="44" fontId="0" fillId="56" borderId="43" xfId="0" applyNumberFormat="1" applyFill="1" applyBorder="1"/>
    <xf numFmtId="1" fontId="0" fillId="56" borderId="43" xfId="0" applyNumberFormat="1" applyFill="1" applyBorder="1"/>
    <xf numFmtId="0" fontId="8" fillId="56" borderId="43" xfId="0" applyFont="1" applyFill="1" applyBorder="1" applyAlignment="1">
      <alignment horizontal="left"/>
    </xf>
    <xf numFmtId="9" fontId="0" fillId="56" borderId="43" xfId="27" applyFont="1" applyFill="1" applyBorder="1" applyProtection="1"/>
    <xf numFmtId="0" fontId="8" fillId="0" borderId="1" xfId="0" applyFont="1" applyBorder="1" applyAlignment="1">
      <alignment horizontal="left"/>
    </xf>
    <xf numFmtId="0" fontId="0" fillId="56" borderId="43" xfId="0" applyFill="1" applyBorder="1" applyAlignment="1">
      <alignment horizontal="left"/>
    </xf>
    <xf numFmtId="44" fontId="0" fillId="0" borderId="11" xfId="0" applyNumberFormat="1" applyBorder="1"/>
    <xf numFmtId="0" fontId="0" fillId="0" borderId="43" xfId="0" applyBorder="1" applyAlignment="1">
      <alignment horizontal="left"/>
    </xf>
    <xf numFmtId="0" fontId="18" fillId="0" borderId="43" xfId="0" applyFont="1" applyBorder="1" applyAlignment="1">
      <alignment horizontal="center"/>
    </xf>
    <xf numFmtId="0" fontId="18" fillId="0" borderId="41" xfId="0" applyFont="1" applyBorder="1" applyAlignment="1">
      <alignment horizontal="center"/>
    </xf>
    <xf numFmtId="1" fontId="18" fillId="0" borderId="41" xfId="0" applyNumberFormat="1" applyFont="1" applyBorder="1"/>
    <xf numFmtId="9" fontId="18" fillId="0" borderId="41" xfId="27" applyFont="1" applyBorder="1" applyProtection="1"/>
    <xf numFmtId="0" fontId="18" fillId="0" borderId="0" xfId="0" applyFont="1" applyAlignment="1">
      <alignment horizontal="center"/>
    </xf>
    <xf numFmtId="2" fontId="13" fillId="13" borderId="5" xfId="0" applyNumberFormat="1" applyFont="1" applyFill="1" applyBorder="1" applyAlignment="1">
      <alignment horizontal="center" vertical="center" wrapText="1"/>
    </xf>
    <xf numFmtId="2" fontId="13" fillId="13" borderId="53" xfId="0" applyNumberFormat="1" applyFont="1" applyFill="1" applyBorder="1" applyAlignment="1">
      <alignment horizontal="center" vertical="center" wrapText="1"/>
    </xf>
    <xf numFmtId="2" fontId="13" fillId="13" borderId="23" xfId="0" applyNumberFormat="1" applyFont="1" applyFill="1" applyBorder="1" applyAlignment="1">
      <alignment horizontal="center" vertical="center" wrapText="1"/>
    </xf>
    <xf numFmtId="2" fontId="13" fillId="13" borderId="4" xfId="0" applyNumberFormat="1" applyFont="1" applyFill="1" applyBorder="1" applyAlignment="1">
      <alignment horizontal="center" vertical="center" wrapText="1"/>
    </xf>
    <xf numFmtId="1" fontId="0" fillId="0" borderId="4" xfId="0" applyNumberFormat="1" applyBorder="1" applyAlignment="1">
      <alignment horizontal="center"/>
    </xf>
    <xf numFmtId="1" fontId="18" fillId="0" borderId="4" xfId="0" applyNumberFormat="1" applyFont="1" applyBorder="1" applyAlignment="1">
      <alignment horizontal="center"/>
    </xf>
    <xf numFmtId="0" fontId="0" fillId="0" borderId="43" xfId="0" applyBorder="1"/>
    <xf numFmtId="0" fontId="0" fillId="0" borderId="32" xfId="0" applyBorder="1"/>
    <xf numFmtId="0" fontId="8" fillId="0" borderId="5" xfId="0" applyFont="1" applyBorder="1"/>
    <xf numFmtId="0" fontId="8" fillId="0" borderId="23" xfId="0" applyFont="1" applyBorder="1"/>
    <xf numFmtId="0" fontId="74" fillId="0" borderId="28" xfId="0" applyFont="1" applyBorder="1" applyAlignment="1" applyProtection="1">
      <alignment horizontal="center" vertical="center" wrapText="1"/>
      <protection locked="0"/>
    </xf>
    <xf numFmtId="0" fontId="51" fillId="0" borderId="3" xfId="0" applyFont="1" applyBorder="1"/>
    <xf numFmtId="2" fontId="13" fillId="0" borderId="4" xfId="0" applyNumberFormat="1" applyFont="1" applyBorder="1" applyAlignment="1">
      <alignment horizontal="center" vertical="center" wrapText="1"/>
    </xf>
    <xf numFmtId="2" fontId="13" fillId="32" borderId="4" xfId="0" applyNumberFormat="1" applyFont="1" applyFill="1" applyBorder="1" applyAlignment="1">
      <alignment horizontal="center" vertical="center" wrapText="1"/>
    </xf>
    <xf numFmtId="0" fontId="14" fillId="14" borderId="4" xfId="0" applyFont="1" applyFill="1" applyBorder="1" applyAlignment="1">
      <alignment horizontal="center" vertical="center" wrapText="1"/>
    </xf>
    <xf numFmtId="0" fontId="14" fillId="15" borderId="4" xfId="0" applyFont="1" applyFill="1" applyBorder="1" applyAlignment="1">
      <alignment horizontal="center" vertical="center" wrapText="1"/>
    </xf>
    <xf numFmtId="0" fontId="14" fillId="52" borderId="4" xfId="0" applyFont="1" applyFill="1" applyBorder="1" applyAlignment="1">
      <alignment horizontal="center" vertical="center" wrapText="1"/>
    </xf>
    <xf numFmtId="0" fontId="8" fillId="29" borderId="4" xfId="0" applyFont="1" applyFill="1" applyBorder="1" applyAlignment="1">
      <alignment horizontal="center" vertical="center" wrapText="1"/>
    </xf>
    <xf numFmtId="0" fontId="14" fillId="17" borderId="4" xfId="0" applyFont="1" applyFill="1" applyBorder="1" applyAlignment="1">
      <alignment horizontal="center" vertical="center" wrapText="1"/>
    </xf>
    <xf numFmtId="0" fontId="14" fillId="18" borderId="4" xfId="0" applyFont="1" applyFill="1" applyBorder="1" applyAlignment="1">
      <alignment horizontal="center" vertical="center" wrapText="1"/>
    </xf>
    <xf numFmtId="0" fontId="16" fillId="25" borderId="4" xfId="0" applyFont="1" applyFill="1" applyBorder="1" applyAlignment="1">
      <alignment horizontal="center" vertical="center" wrapText="1"/>
    </xf>
    <xf numFmtId="0" fontId="14" fillId="21" borderId="4" xfId="0" applyFont="1" applyFill="1" applyBorder="1" applyAlignment="1">
      <alignment horizontal="center" vertical="center" wrapText="1"/>
    </xf>
    <xf numFmtId="0" fontId="12" fillId="22" borderId="4" xfId="0" applyFont="1" applyFill="1" applyBorder="1" applyAlignment="1">
      <alignment horizontal="center" vertical="center" wrapText="1"/>
    </xf>
    <xf numFmtId="0" fontId="14" fillId="23" borderId="4" xfId="0" applyFont="1" applyFill="1" applyBorder="1" applyAlignment="1">
      <alignment horizontal="center" vertical="center" wrapText="1"/>
    </xf>
    <xf numFmtId="0" fontId="14" fillId="26" borderId="4" xfId="0" applyFont="1" applyFill="1" applyBorder="1" applyAlignment="1">
      <alignment horizontal="center" vertical="center" wrapText="1"/>
    </xf>
    <xf numFmtId="0" fontId="14" fillId="28" borderId="4" xfId="0" applyFont="1" applyFill="1" applyBorder="1" applyAlignment="1">
      <alignment horizontal="center" vertical="center" wrapText="1"/>
    </xf>
    <xf numFmtId="0" fontId="5" fillId="2" borderId="40" xfId="0" applyFont="1" applyFill="1" applyBorder="1" applyAlignment="1">
      <alignment horizontal="center" vertical="center" wrapText="1"/>
    </xf>
    <xf numFmtId="2" fontId="13" fillId="13" borderId="40" xfId="0" applyNumberFormat="1" applyFont="1" applyFill="1" applyBorder="1" applyAlignment="1">
      <alignment horizontal="center" vertical="center" wrapText="1"/>
    </xf>
    <xf numFmtId="0" fontId="4" fillId="0" borderId="0" xfId="0" applyFont="1" applyAlignment="1">
      <alignment vertical="center"/>
    </xf>
    <xf numFmtId="2" fontId="13" fillId="13" borderId="43" xfId="0" applyNumberFormat="1" applyFont="1" applyFill="1" applyBorder="1" applyAlignment="1">
      <alignment horizontal="center" vertical="center" wrapText="1"/>
    </xf>
    <xf numFmtId="2" fontId="31" fillId="0" borderId="0" xfId="0" applyNumberFormat="1" applyFont="1" applyAlignment="1">
      <alignment horizontal="center" vertical="center" wrapText="1"/>
    </xf>
    <xf numFmtId="0" fontId="28" fillId="0" borderId="0" xfId="0" applyFont="1" applyAlignment="1">
      <alignment vertical="center"/>
    </xf>
    <xf numFmtId="0" fontId="16" fillId="0" borderId="43" xfId="0" applyFont="1" applyBorder="1" applyAlignment="1">
      <alignment horizontal="center" vertical="top" wrapText="1"/>
    </xf>
    <xf numFmtId="0" fontId="9" fillId="0" borderId="43" xfId="0" applyFont="1" applyBorder="1" applyAlignment="1">
      <alignment horizontal="center" vertical="top" wrapText="1"/>
    </xf>
    <xf numFmtId="0" fontId="9" fillId="35" borderId="43" xfId="0" applyFont="1" applyFill="1" applyBorder="1" applyAlignment="1">
      <alignment horizontal="center" vertical="center" wrapText="1"/>
    </xf>
    <xf numFmtId="1" fontId="10" fillId="0" borderId="43" xfId="3" applyNumberFormat="1" applyBorder="1" applyAlignment="1">
      <alignment horizontal="right"/>
    </xf>
    <xf numFmtId="0" fontId="0" fillId="37" borderId="43" xfId="0" applyFill="1" applyBorder="1"/>
    <xf numFmtId="0" fontId="7" fillId="0" borderId="0" xfId="0" applyFont="1"/>
    <xf numFmtId="0" fontId="29" fillId="0" borderId="0" xfId="0" applyFont="1" applyAlignment="1">
      <alignment horizontal="center" vertical="top" wrapText="1"/>
    </xf>
    <xf numFmtId="0" fontId="30" fillId="0" borderId="0" xfId="0" applyFont="1"/>
    <xf numFmtId="2" fontId="19" fillId="0" borderId="5" xfId="0" applyNumberFormat="1" applyFont="1" applyBorder="1" applyAlignment="1">
      <alignment horizontal="center" vertical="center" wrapText="1"/>
    </xf>
    <xf numFmtId="0" fontId="5" fillId="0" borderId="40" xfId="0" applyFont="1" applyBorder="1" applyAlignment="1">
      <alignment horizontal="center" vertical="center" wrapText="1"/>
    </xf>
    <xf numFmtId="2" fontId="13" fillId="0" borderId="40" xfId="0" applyNumberFormat="1" applyFont="1" applyBorder="1" applyAlignment="1">
      <alignment horizontal="center" vertical="center" wrapText="1"/>
    </xf>
    <xf numFmtId="2" fontId="13" fillId="0" borderId="43" xfId="0" applyNumberFormat="1" applyFont="1" applyBorder="1" applyAlignment="1">
      <alignment horizontal="center" vertical="center" wrapText="1"/>
    </xf>
    <xf numFmtId="0" fontId="16" fillId="0" borderId="49" xfId="0" applyFont="1" applyBorder="1" applyAlignment="1">
      <alignment horizontal="center" vertical="top" wrapText="1"/>
    </xf>
    <xf numFmtId="0" fontId="16" fillId="33" borderId="49" xfId="0" applyFont="1" applyFill="1" applyBorder="1" applyAlignment="1">
      <alignment horizontal="center" vertical="center" wrapText="1"/>
    </xf>
    <xf numFmtId="0" fontId="0" fillId="0" borderId="49" xfId="0" applyBorder="1"/>
    <xf numFmtId="0" fontId="0" fillId="37" borderId="49" xfId="0" applyFill="1" applyBorder="1"/>
    <xf numFmtId="1" fontId="23" fillId="34" borderId="43" xfId="0" applyNumberFormat="1" applyFont="1" applyFill="1" applyBorder="1" applyAlignment="1">
      <alignment horizontal="center" vertical="center" wrapText="1"/>
    </xf>
    <xf numFmtId="1" fontId="9" fillId="35" borderId="43" xfId="0" applyNumberFormat="1" applyFont="1" applyFill="1" applyBorder="1" applyAlignment="1">
      <alignment horizontal="center" vertical="top" wrapText="1"/>
    </xf>
    <xf numFmtId="0" fontId="16" fillId="33" borderId="43" xfId="0" applyFont="1" applyFill="1" applyBorder="1" applyAlignment="1">
      <alignment horizontal="center" vertical="center" wrapText="1"/>
    </xf>
    <xf numFmtId="165" fontId="8" fillId="35" borderId="43" xfId="1" applyNumberFormat="1" applyFont="1" applyFill="1" applyBorder="1" applyAlignment="1">
      <alignment horizontal="center" vertical="center" wrapText="1"/>
    </xf>
    <xf numFmtId="1" fontId="9" fillId="0" borderId="43" xfId="0" applyNumberFormat="1" applyFont="1" applyBorder="1" applyAlignment="1">
      <alignment horizontal="center" vertical="top" wrapText="1"/>
    </xf>
    <xf numFmtId="0" fontId="16" fillId="0" borderId="32" xfId="0" applyFont="1" applyBorder="1" applyAlignment="1">
      <alignment horizontal="center" vertical="top" wrapText="1"/>
    </xf>
    <xf numFmtId="0" fontId="9" fillId="0" borderId="32" xfId="0" applyFont="1" applyBorder="1" applyAlignment="1">
      <alignment horizontal="center" vertical="top" wrapText="1"/>
    </xf>
    <xf numFmtId="0" fontId="9" fillId="35" borderId="32" xfId="0" applyFont="1" applyFill="1" applyBorder="1" applyAlignment="1">
      <alignment horizontal="center" vertical="center" wrapText="1"/>
    </xf>
    <xf numFmtId="0" fontId="9" fillId="0" borderId="49" xfId="0" applyFont="1" applyBorder="1" applyAlignment="1">
      <alignment horizontal="center" vertical="center" wrapText="1"/>
    </xf>
    <xf numFmtId="1" fontId="16" fillId="0" borderId="49" xfId="0" applyNumberFormat="1" applyFont="1" applyBorder="1" applyAlignment="1">
      <alignment vertical="top" wrapText="1"/>
    </xf>
    <xf numFmtId="0" fontId="16" fillId="0" borderId="49" xfId="0" applyFont="1" applyBorder="1" applyAlignment="1">
      <alignment horizontal="center" vertical="center" wrapText="1"/>
    </xf>
    <xf numFmtId="1" fontId="16" fillId="0" borderId="43" xfId="0" applyNumberFormat="1" applyFont="1" applyBorder="1" applyAlignment="1">
      <alignment vertical="top" wrapText="1"/>
    </xf>
    <xf numFmtId="0" fontId="16" fillId="0" borderId="43" xfId="0" applyFont="1" applyBorder="1" applyAlignment="1">
      <alignment horizontal="center" vertical="center" wrapText="1"/>
    </xf>
    <xf numFmtId="0" fontId="16" fillId="0" borderId="32" xfId="0" applyFont="1" applyBorder="1" applyAlignment="1">
      <alignment horizontal="center" vertical="center" wrapText="1"/>
    </xf>
    <xf numFmtId="0" fontId="4" fillId="0" borderId="0" xfId="0" applyFont="1"/>
    <xf numFmtId="0" fontId="8" fillId="0" borderId="50" xfId="0" applyFont="1" applyBorder="1"/>
    <xf numFmtId="0" fontId="8" fillId="0" borderId="15" xfId="0" applyFont="1" applyBorder="1"/>
    <xf numFmtId="44" fontId="18" fillId="0" borderId="5" xfId="0" applyNumberFormat="1" applyFont="1" applyBorder="1"/>
    <xf numFmtId="1" fontId="0" fillId="0" borderId="40" xfId="0" applyNumberFormat="1" applyBorder="1"/>
    <xf numFmtId="2" fontId="0" fillId="0" borderId="43" xfId="0" applyNumberFormat="1" applyBorder="1"/>
    <xf numFmtId="168" fontId="0" fillId="0" borderId="0" xfId="0" applyNumberFormat="1"/>
    <xf numFmtId="0" fontId="8" fillId="0" borderId="4" xfId="0" applyFont="1" applyBorder="1"/>
    <xf numFmtId="44" fontId="8" fillId="0" borderId="4" xfId="0" applyNumberFormat="1" applyFont="1" applyBorder="1"/>
    <xf numFmtId="0" fontId="8" fillId="0" borderId="4" xfId="0" applyFont="1" applyBorder="1" applyAlignment="1">
      <alignment horizontal="center"/>
    </xf>
    <xf numFmtId="2" fontId="13" fillId="13" borderId="7" xfId="0" applyNumberFormat="1" applyFont="1" applyFill="1" applyBorder="1" applyAlignment="1">
      <alignment horizontal="center" vertical="center" wrapText="1"/>
    </xf>
    <xf numFmtId="2" fontId="13" fillId="13" borderId="8" xfId="0" applyNumberFormat="1" applyFont="1" applyFill="1" applyBorder="1" applyAlignment="1">
      <alignment horizontal="center" vertical="center" wrapText="1"/>
    </xf>
    <xf numFmtId="0" fontId="0" fillId="0" borderId="4" xfId="0" applyBorder="1" applyAlignment="1">
      <alignment horizontal="center"/>
    </xf>
    <xf numFmtId="0" fontId="0" fillId="0" borderId="4" xfId="0" applyBorder="1"/>
    <xf numFmtId="0" fontId="0" fillId="0" borderId="4" xfId="0" applyBorder="1" applyAlignment="1">
      <alignment horizontal="right"/>
    </xf>
    <xf numFmtId="0" fontId="4" fillId="0" borderId="4" xfId="0" applyFont="1" applyBorder="1"/>
    <xf numFmtId="2" fontId="39" fillId="0" borderId="5" xfId="0" applyNumberFormat="1" applyFont="1" applyBorder="1" applyAlignment="1">
      <alignment horizontal="center" vertical="center" wrapText="1"/>
    </xf>
    <xf numFmtId="0" fontId="28" fillId="0" borderId="0" xfId="0" applyFont="1"/>
    <xf numFmtId="2" fontId="13" fillId="32" borderId="39" xfId="0" applyNumberFormat="1" applyFont="1" applyFill="1" applyBorder="1" applyAlignment="1">
      <alignment horizontal="center" vertical="center" wrapText="1"/>
    </xf>
    <xf numFmtId="0" fontId="14" fillId="27" borderId="4" xfId="0" applyFont="1" applyFill="1" applyBorder="1" applyAlignment="1">
      <alignment horizontal="center" vertical="center" wrapText="1"/>
    </xf>
    <xf numFmtId="2" fontId="13" fillId="32" borderId="22"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2" fontId="13" fillId="13" borderId="22" xfId="0" applyNumberFormat="1" applyFont="1" applyFill="1" applyBorder="1" applyAlignment="1">
      <alignment horizontal="center" vertical="center" wrapText="1"/>
    </xf>
    <xf numFmtId="1" fontId="10" fillId="0" borderId="43" xfId="0" applyNumberFormat="1" applyFont="1" applyBorder="1"/>
    <xf numFmtId="0" fontId="7" fillId="0" borderId="43" xfId="0" applyFont="1" applyBorder="1"/>
    <xf numFmtId="1" fontId="23" fillId="0" borderId="43" xfId="0" applyNumberFormat="1" applyFont="1" applyBorder="1" applyAlignment="1">
      <alignment horizontal="center" vertical="top" wrapText="1"/>
    </xf>
    <xf numFmtId="0" fontId="16" fillId="0" borderId="43" xfId="0" applyFont="1" applyBorder="1" applyAlignment="1">
      <alignment vertical="top" wrapText="1"/>
    </xf>
    <xf numFmtId="1" fontId="36" fillId="34" borderId="43" xfId="0" applyNumberFormat="1" applyFont="1" applyFill="1" applyBorder="1" applyAlignment="1">
      <alignment horizontal="center" vertical="center" wrapText="1"/>
    </xf>
    <xf numFmtId="1" fontId="16" fillId="0" borderId="43" xfId="0" applyNumberFormat="1" applyFont="1" applyBorder="1" applyAlignment="1">
      <alignment horizontal="center" vertical="top" wrapText="1"/>
    </xf>
    <xf numFmtId="0" fontId="9" fillId="0" borderId="32" xfId="0" applyFont="1" applyBorder="1" applyAlignment="1">
      <alignment horizontal="center" vertical="center" wrapText="1"/>
    </xf>
    <xf numFmtId="1" fontId="10" fillId="0" borderId="32" xfId="0" applyNumberFormat="1" applyFont="1" applyBorder="1"/>
    <xf numFmtId="0" fontId="4" fillId="0" borderId="15" xfId="0" applyFont="1" applyBorder="1"/>
    <xf numFmtId="1" fontId="9" fillId="0" borderId="43" xfId="0" applyNumberFormat="1" applyFont="1" applyBorder="1" applyAlignment="1">
      <alignment vertical="top" wrapText="1"/>
    </xf>
    <xf numFmtId="0" fontId="9" fillId="0" borderId="43" xfId="0" applyFont="1" applyBorder="1" applyAlignment="1">
      <alignment horizontal="center" vertical="center" wrapText="1"/>
    </xf>
    <xf numFmtId="0" fontId="4" fillId="35" borderId="0" xfId="0" applyFont="1" applyFill="1"/>
    <xf numFmtId="2" fontId="13" fillId="32" borderId="18" xfId="0" applyNumberFormat="1" applyFont="1" applyFill="1" applyBorder="1" applyAlignment="1">
      <alignment horizontal="center" vertical="center" wrapText="1"/>
    </xf>
    <xf numFmtId="2" fontId="13" fillId="35" borderId="4" xfId="0" applyNumberFormat="1" applyFont="1" applyFill="1" applyBorder="1" applyAlignment="1">
      <alignment horizontal="center" vertical="center" wrapText="1"/>
    </xf>
    <xf numFmtId="0" fontId="5" fillId="38" borderId="26" xfId="0" applyFont="1" applyFill="1" applyBorder="1" applyAlignment="1">
      <alignment horizontal="center" vertical="center" wrapText="1"/>
    </xf>
    <xf numFmtId="2" fontId="13" fillId="32" borderId="43" xfId="0" applyNumberFormat="1" applyFont="1" applyFill="1" applyBorder="1" applyAlignment="1">
      <alignment horizontal="center" vertical="center" wrapText="1"/>
    </xf>
    <xf numFmtId="1" fontId="23" fillId="66" borderId="43" xfId="0" applyNumberFormat="1" applyFont="1" applyFill="1" applyBorder="1" applyAlignment="1">
      <alignment horizontal="center" vertical="center" wrapText="1"/>
    </xf>
    <xf numFmtId="0" fontId="5" fillId="38" borderId="5" xfId="0" applyFont="1" applyFill="1" applyBorder="1" applyAlignment="1">
      <alignment horizontal="center" vertical="center" wrapText="1"/>
    </xf>
    <xf numFmtId="0" fontId="15" fillId="0" borderId="49" xfId="0" applyFont="1" applyBorder="1" applyAlignment="1">
      <alignment vertical="top" wrapText="1"/>
    </xf>
    <xf numFmtId="0" fontId="15" fillId="0" borderId="43" xfId="0" applyFont="1" applyBorder="1" applyAlignment="1">
      <alignment vertical="top" wrapText="1"/>
    </xf>
    <xf numFmtId="0" fontId="0" fillId="40" borderId="43" xfId="0" applyFill="1" applyBorder="1"/>
    <xf numFmtId="0" fontId="5" fillId="2" borderId="5" xfId="0" applyFont="1" applyFill="1" applyBorder="1" applyAlignment="1">
      <alignment horizontal="center" vertical="center" wrapText="1"/>
    </xf>
    <xf numFmtId="2" fontId="25" fillId="32" borderId="17" xfId="0" applyNumberFormat="1" applyFont="1" applyFill="1" applyBorder="1" applyAlignment="1">
      <alignment horizontal="center" vertical="center" wrapText="1"/>
    </xf>
    <xf numFmtId="2" fontId="25" fillId="32" borderId="50" xfId="0" applyNumberFormat="1" applyFont="1" applyFill="1" applyBorder="1" applyAlignment="1">
      <alignment horizontal="center" vertical="center" wrapText="1"/>
    </xf>
    <xf numFmtId="0" fontId="8" fillId="0" borderId="50" xfId="0" applyFont="1" applyBorder="1" applyAlignment="1">
      <alignment horizontal="right"/>
    </xf>
    <xf numFmtId="0" fontId="8" fillId="0" borderId="16" xfId="0" applyFont="1" applyBorder="1"/>
    <xf numFmtId="44" fontId="0" fillId="0" borderId="4" xfId="0" applyNumberFormat="1" applyBorder="1"/>
    <xf numFmtId="0" fontId="12" fillId="0" borderId="0" xfId="0" applyFont="1"/>
    <xf numFmtId="1" fontId="0" fillId="0" borderId="4" xfId="0" applyNumberFormat="1" applyBorder="1"/>
    <xf numFmtId="2" fontId="5" fillId="36" borderId="12" xfId="0" applyNumberFormat="1" applyFont="1" applyFill="1" applyBorder="1" applyAlignment="1">
      <alignment horizontal="center" vertical="center" wrapText="1"/>
    </xf>
    <xf numFmtId="0" fontId="12" fillId="29" borderId="4"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0" fillId="0" borderId="32" xfId="0" applyBorder="1" applyAlignment="1">
      <alignment horizontal="center"/>
    </xf>
    <xf numFmtId="1" fontId="36" fillId="34" borderId="32" xfId="0" applyNumberFormat="1" applyFont="1" applyFill="1" applyBorder="1" applyAlignment="1">
      <alignment horizontal="center" vertical="center" wrapText="1"/>
    </xf>
    <xf numFmtId="0" fontId="16" fillId="33" borderId="32" xfId="0" applyFont="1" applyFill="1" applyBorder="1" applyAlignment="1">
      <alignment horizontal="center" vertical="center" wrapText="1"/>
    </xf>
    <xf numFmtId="165" fontId="8" fillId="35" borderId="32" xfId="1" applyNumberFormat="1" applyFont="1" applyFill="1" applyBorder="1" applyAlignment="1">
      <alignment horizontal="center" vertical="center" wrapText="1"/>
    </xf>
    <xf numFmtId="1" fontId="10" fillId="0" borderId="32" xfId="3" applyNumberFormat="1" applyBorder="1" applyAlignment="1">
      <alignment horizontal="right"/>
    </xf>
    <xf numFmtId="0" fontId="9" fillId="35" borderId="28" xfId="0" applyFont="1" applyFill="1" applyBorder="1" applyAlignment="1">
      <alignment horizontal="center" vertical="center" wrapText="1"/>
    </xf>
    <xf numFmtId="2" fontId="25" fillId="0" borderId="51" xfId="0" applyNumberFormat="1" applyFont="1" applyBorder="1" applyAlignment="1">
      <alignment horizontal="center" vertical="center" wrapText="1"/>
    </xf>
    <xf numFmtId="2" fontId="13" fillId="0" borderId="14" xfId="0" applyNumberFormat="1" applyFont="1" applyBorder="1" applyAlignment="1">
      <alignment horizontal="center" vertical="center" wrapText="1"/>
    </xf>
    <xf numFmtId="2" fontId="5" fillId="0" borderId="14" xfId="0" applyNumberFormat="1" applyFont="1" applyBorder="1" applyAlignment="1">
      <alignment horizontal="center" vertical="center" wrapText="1"/>
    </xf>
    <xf numFmtId="2" fontId="13" fillId="0" borderId="7" xfId="0" applyNumberFormat="1" applyFont="1" applyBorder="1" applyAlignment="1">
      <alignment horizontal="center" vertical="center" wrapText="1"/>
    </xf>
    <xf numFmtId="2" fontId="25" fillId="32" borderId="4" xfId="0" applyNumberFormat="1" applyFont="1" applyFill="1" applyBorder="1" applyAlignment="1">
      <alignment horizontal="center" vertical="center" wrapText="1"/>
    </xf>
    <xf numFmtId="1" fontId="0" fillId="0" borderId="52" xfId="0" applyNumberFormat="1" applyBorder="1"/>
    <xf numFmtId="0" fontId="43" fillId="0" borderId="0" xfId="0" applyFont="1"/>
    <xf numFmtId="0" fontId="52" fillId="0" borderId="3" xfId="0" applyFont="1" applyBorder="1" applyAlignment="1">
      <alignment wrapText="1"/>
    </xf>
    <xf numFmtId="1" fontId="16" fillId="0" borderId="46" xfId="0" applyNumberFormat="1" applyFont="1" applyBorder="1" applyAlignment="1">
      <alignment vertical="top" wrapText="1"/>
    </xf>
    <xf numFmtId="0" fontId="9" fillId="35" borderId="43" xfId="0" applyFont="1" applyFill="1" applyBorder="1" applyAlignment="1">
      <alignment horizontal="center" vertical="top" wrapText="1"/>
    </xf>
    <xf numFmtId="0" fontId="7" fillId="37" borderId="43" xfId="0" applyFont="1" applyFill="1" applyBorder="1"/>
    <xf numFmtId="1" fontId="59" fillId="34" borderId="43" xfId="0" applyNumberFormat="1" applyFont="1" applyFill="1" applyBorder="1" applyAlignment="1">
      <alignment horizontal="center" vertical="center" wrapText="1"/>
    </xf>
    <xf numFmtId="1" fontId="59" fillId="0" borderId="43" xfId="0" applyNumberFormat="1" applyFont="1" applyBorder="1" applyAlignment="1">
      <alignment horizontal="center" vertical="center" wrapText="1"/>
    </xf>
    <xf numFmtId="0" fontId="8" fillId="0" borderId="4" xfId="0" applyFont="1" applyBorder="1" applyAlignment="1">
      <alignment horizontal="right"/>
    </xf>
    <xf numFmtId="44" fontId="18" fillId="0" borderId="4" xfId="0" applyNumberFormat="1" applyFont="1" applyBorder="1"/>
    <xf numFmtId="0" fontId="8" fillId="0" borderId="4" xfId="0" applyFont="1" applyBorder="1" applyAlignment="1">
      <alignment horizontal="center" vertical="center"/>
    </xf>
    <xf numFmtId="0" fontId="8" fillId="0" borderId="56" xfId="0" applyFont="1" applyBorder="1" applyAlignment="1">
      <alignment horizontal="center"/>
    </xf>
    <xf numFmtId="1" fontId="8" fillId="0" borderId="4" xfId="0" applyNumberFormat="1" applyFont="1" applyBorder="1" applyAlignment="1">
      <alignment horizontal="center"/>
    </xf>
    <xf numFmtId="0" fontId="8" fillId="58" borderId="55" xfId="0" applyFont="1" applyFill="1" applyBorder="1" applyAlignment="1" applyProtection="1">
      <alignment horizontal="center" vertical="center"/>
      <protection locked="0"/>
    </xf>
    <xf numFmtId="0" fontId="51" fillId="0" borderId="3" xfId="0" applyFont="1" applyBorder="1" applyAlignment="1">
      <alignment wrapText="1"/>
    </xf>
    <xf numFmtId="2" fontId="6" fillId="2" borderId="54" xfId="0" applyNumberFormat="1" applyFont="1" applyFill="1" applyBorder="1" applyAlignment="1">
      <alignment horizontal="center" vertical="center" wrapText="1"/>
    </xf>
    <xf numFmtId="0" fontId="44" fillId="0" borderId="0" xfId="0" applyFont="1" applyAlignment="1">
      <alignment vertical="center"/>
    </xf>
    <xf numFmtId="2" fontId="27" fillId="0" borderId="0" xfId="0" applyNumberFormat="1" applyFont="1" applyAlignment="1">
      <alignment horizontal="center" vertical="center" wrapText="1"/>
    </xf>
    <xf numFmtId="0" fontId="34" fillId="0" borderId="0" xfId="0" applyFont="1" applyAlignment="1">
      <alignment vertical="center"/>
    </xf>
    <xf numFmtId="0" fontId="9" fillId="35" borderId="28" xfId="0" applyFont="1" applyFill="1" applyBorder="1" applyAlignment="1">
      <alignment horizontal="center" vertical="top" wrapText="1"/>
    </xf>
    <xf numFmtId="1" fontId="23" fillId="34" borderId="28" xfId="0" applyNumberFormat="1" applyFont="1" applyFill="1" applyBorder="1" applyAlignment="1">
      <alignment horizontal="center" vertical="center" wrapText="1"/>
    </xf>
    <xf numFmtId="166" fontId="9" fillId="0" borderId="21" xfId="1" applyNumberFormat="1" applyFont="1" applyBorder="1" applyAlignment="1">
      <alignment vertical="center" wrapText="1"/>
    </xf>
    <xf numFmtId="0" fontId="0" fillId="0" borderId="24" xfId="0" applyBorder="1"/>
    <xf numFmtId="0" fontId="37" fillId="0" borderId="49" xfId="0" applyFont="1" applyBorder="1" applyAlignment="1">
      <alignment horizontal="center" vertical="top" wrapText="1"/>
    </xf>
    <xf numFmtId="0" fontId="0" fillId="37" borderId="11" xfId="0" applyFill="1" applyBorder="1"/>
    <xf numFmtId="0" fontId="35" fillId="0" borderId="0" xfId="0" applyFont="1"/>
    <xf numFmtId="166" fontId="9" fillId="0" borderId="44" xfId="1" applyNumberFormat="1" applyFont="1" applyBorder="1" applyAlignment="1">
      <alignment vertical="center" wrapText="1"/>
    </xf>
    <xf numFmtId="0" fontId="37" fillId="0" borderId="11" xfId="0" applyFont="1" applyBorder="1" applyAlignment="1">
      <alignment horizontal="center" vertical="top" wrapText="1"/>
    </xf>
    <xf numFmtId="1" fontId="16" fillId="0" borderId="42" xfId="0" applyNumberFormat="1" applyFont="1" applyBorder="1" applyAlignment="1">
      <alignment vertical="top" wrapText="1"/>
    </xf>
    <xf numFmtId="1" fontId="16" fillId="0" borderId="31" xfId="0" applyNumberFormat="1" applyFont="1" applyBorder="1" applyAlignment="1">
      <alignment vertical="top" wrapText="1"/>
    </xf>
    <xf numFmtId="0" fontId="9" fillId="35" borderId="35" xfId="0" applyFont="1" applyFill="1" applyBorder="1" applyAlignment="1">
      <alignment horizontal="center" vertical="top" wrapText="1"/>
    </xf>
    <xf numFmtId="1" fontId="23" fillId="34" borderId="35" xfId="0" applyNumberFormat="1" applyFont="1" applyFill="1" applyBorder="1" applyAlignment="1">
      <alignment horizontal="center" vertical="center" wrapText="1"/>
    </xf>
    <xf numFmtId="0" fontId="9" fillId="35" borderId="35" xfId="0" applyFont="1" applyFill="1" applyBorder="1" applyAlignment="1">
      <alignment horizontal="center" vertical="center" wrapText="1"/>
    </xf>
    <xf numFmtId="166" fontId="9" fillId="0" borderId="36" xfId="1" applyNumberFormat="1" applyFont="1" applyBorder="1" applyAlignment="1">
      <alignment vertical="center" wrapText="1"/>
    </xf>
    <xf numFmtId="0" fontId="0" fillId="0" borderId="11" xfId="0" applyBorder="1"/>
    <xf numFmtId="0" fontId="8" fillId="0" borderId="3" xfId="0" applyFont="1" applyBorder="1"/>
    <xf numFmtId="44" fontId="18" fillId="0" borderId="4" xfId="5" applyFont="1" applyBorder="1" applyProtection="1"/>
    <xf numFmtId="1" fontId="8" fillId="0" borderId="4" xfId="0" applyNumberFormat="1" applyFont="1" applyBorder="1"/>
    <xf numFmtId="0" fontId="0" fillId="0" borderId="34" xfId="0" applyBorder="1"/>
    <xf numFmtId="0" fontId="0" fillId="0" borderId="30" xfId="0" applyBorder="1"/>
    <xf numFmtId="0" fontId="33" fillId="0" borderId="0" xfId="0" applyFont="1"/>
    <xf numFmtId="2" fontId="56" fillId="0" borderId="14" xfId="0" applyNumberFormat="1" applyFont="1" applyBorder="1" applyAlignment="1">
      <alignment horizontal="center" vertical="center" wrapText="1"/>
    </xf>
    <xf numFmtId="2" fontId="56" fillId="0" borderId="9" xfId="0" applyNumberFormat="1" applyFont="1" applyBorder="1" applyAlignment="1">
      <alignment horizontal="center" vertical="center" wrapText="1"/>
    </xf>
    <xf numFmtId="0" fontId="14" fillId="14" borderId="14" xfId="0" applyFont="1" applyFill="1" applyBorder="1" applyAlignment="1">
      <alignment horizontal="center" vertical="center" wrapText="1"/>
    </xf>
    <xf numFmtId="0" fontId="14" fillId="16" borderId="14" xfId="0" applyFont="1" applyFill="1" applyBorder="1" applyAlignment="1">
      <alignment horizontal="center" vertical="center" wrapText="1"/>
    </xf>
    <xf numFmtId="0" fontId="14" fillId="17" borderId="14" xfId="0" applyFont="1" applyFill="1" applyBorder="1" applyAlignment="1">
      <alignment horizontal="center" vertical="center" wrapText="1"/>
    </xf>
    <xf numFmtId="0" fontId="14" fillId="18" borderId="14" xfId="0" applyFont="1" applyFill="1" applyBorder="1" applyAlignment="1">
      <alignment horizontal="center" vertical="center" wrapText="1"/>
    </xf>
    <xf numFmtId="0" fontId="14" fillId="19" borderId="14" xfId="0" applyFont="1" applyFill="1" applyBorder="1" applyAlignment="1">
      <alignment horizontal="center" vertical="center" wrapText="1"/>
    </xf>
    <xf numFmtId="0" fontId="14" fillId="21" borderId="14" xfId="0" applyFont="1" applyFill="1" applyBorder="1" applyAlignment="1">
      <alignment horizontal="center" vertical="center" wrapText="1"/>
    </xf>
    <xf numFmtId="0" fontId="12" fillId="22" borderId="14" xfId="0" applyFont="1" applyFill="1" applyBorder="1" applyAlignment="1">
      <alignment horizontal="center" vertical="center" wrapText="1"/>
    </xf>
    <xf numFmtId="0" fontId="14" fillId="64" borderId="14" xfId="0" applyFont="1" applyFill="1" applyBorder="1" applyAlignment="1">
      <alignment horizontal="center" vertical="center" wrapText="1"/>
    </xf>
    <xf numFmtId="0" fontId="14" fillId="23" borderId="14" xfId="0" applyFont="1" applyFill="1" applyBorder="1" applyAlignment="1">
      <alignment horizontal="center" vertical="center" wrapText="1"/>
    </xf>
    <xf numFmtId="2" fontId="5" fillId="2" borderId="14"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2" fontId="13" fillId="13" borderId="27" xfId="0" applyNumberFormat="1" applyFont="1" applyFill="1" applyBorder="1" applyAlignment="1">
      <alignment horizontal="center" vertical="center" wrapText="1"/>
    </xf>
    <xf numFmtId="0" fontId="15" fillId="0" borderId="28" xfId="0" applyFont="1" applyBorder="1" applyAlignment="1">
      <alignment horizontal="center" vertical="center" wrapText="1"/>
    </xf>
    <xf numFmtId="0" fontId="15" fillId="0" borderId="20" xfId="0" applyFont="1" applyBorder="1" applyAlignment="1">
      <alignment horizontal="center" vertical="center" wrapText="1"/>
    </xf>
    <xf numFmtId="1" fontId="10" fillId="0" borderId="25" xfId="0" applyNumberFormat="1" applyFont="1" applyBorder="1" applyAlignment="1">
      <alignment horizontal="right" vertical="center"/>
    </xf>
    <xf numFmtId="0" fontId="10" fillId="0" borderId="25" xfId="0" applyFont="1" applyBorder="1" applyAlignment="1">
      <alignment horizontal="right"/>
    </xf>
    <xf numFmtId="0" fontId="15" fillId="0" borderId="43" xfId="0" applyFont="1" applyBorder="1" applyAlignment="1">
      <alignment horizontal="center" vertical="center" wrapText="1"/>
    </xf>
    <xf numFmtId="1" fontId="10" fillId="0" borderId="33" xfId="0" applyNumberFormat="1" applyFont="1" applyBorder="1" applyAlignment="1">
      <alignment horizontal="right" vertical="center"/>
    </xf>
    <xf numFmtId="0" fontId="10" fillId="0" borderId="33" xfId="0" applyFont="1" applyBorder="1" applyAlignment="1">
      <alignment horizontal="right"/>
    </xf>
    <xf numFmtId="1" fontId="15" fillId="0" borderId="43" xfId="0" applyNumberFormat="1" applyFont="1" applyBorder="1" applyAlignment="1">
      <alignment horizontal="center" vertical="center" wrapText="1"/>
    </xf>
    <xf numFmtId="167" fontId="8" fillId="0" borderId="50" xfId="0" applyNumberFormat="1" applyFont="1" applyBorder="1" applyAlignment="1">
      <alignment horizontal="right"/>
    </xf>
    <xf numFmtId="2" fontId="8" fillId="0" borderId="57" xfId="0" applyNumberFormat="1" applyFont="1" applyBorder="1"/>
    <xf numFmtId="0" fontId="20" fillId="0" borderId="0" xfId="0" applyFont="1"/>
    <xf numFmtId="0" fontId="8" fillId="0" borderId="14" xfId="0" applyFont="1" applyBorder="1" applyAlignment="1">
      <alignment horizontal="center"/>
    </xf>
    <xf numFmtId="0" fontId="9" fillId="0" borderId="28" xfId="0" applyFont="1" applyBorder="1" applyAlignment="1">
      <alignment horizontal="center" vertical="center" wrapText="1"/>
    </xf>
    <xf numFmtId="0" fontId="16" fillId="0" borderId="28" xfId="0" applyFont="1" applyBorder="1" applyAlignment="1">
      <alignment horizontal="center" vertical="top" wrapText="1"/>
    </xf>
    <xf numFmtId="0" fontId="16" fillId="0" borderId="28" xfId="0" applyFont="1" applyBorder="1" applyAlignment="1">
      <alignment horizontal="center" vertical="center" wrapText="1"/>
    </xf>
    <xf numFmtId="0" fontId="16" fillId="0" borderId="35" xfId="0" applyFont="1" applyBorder="1" applyAlignment="1">
      <alignment horizontal="center" vertical="top" wrapText="1"/>
    </xf>
    <xf numFmtId="0" fontId="8" fillId="0" borderId="2" xfId="0" applyFont="1" applyBorder="1"/>
    <xf numFmtId="2" fontId="5" fillId="2" borderId="12" xfId="0" applyNumberFormat="1" applyFont="1" applyFill="1" applyBorder="1" applyAlignment="1">
      <alignment horizontal="center" vertical="center" wrapText="1"/>
    </xf>
    <xf numFmtId="0" fontId="12" fillId="20" borderId="4" xfId="0" applyFont="1" applyFill="1" applyBorder="1" applyAlignment="1">
      <alignment horizontal="center" vertical="center" wrapText="1"/>
    </xf>
    <xf numFmtId="169" fontId="0" fillId="0" borderId="43" xfId="0" applyNumberFormat="1" applyBorder="1"/>
    <xf numFmtId="0" fontId="7" fillId="41" borderId="43" xfId="0" applyFont="1" applyFill="1" applyBorder="1"/>
    <xf numFmtId="0" fontId="16" fillId="0" borderId="0" xfId="0" applyFont="1" applyAlignment="1">
      <alignment horizontal="center" vertical="center" wrapText="1"/>
    </xf>
    <xf numFmtId="169" fontId="8" fillId="0" borderId="4" xfId="0" applyNumberFormat="1" applyFont="1" applyBorder="1"/>
    <xf numFmtId="2" fontId="8" fillId="0" borderId="4" xfId="0" applyNumberFormat="1" applyFont="1" applyBorder="1"/>
    <xf numFmtId="0" fontId="0" fillId="0" borderId="4" xfId="0" applyBorder="1" applyAlignment="1">
      <alignment horizontal="left" vertical="center"/>
    </xf>
    <xf numFmtId="0" fontId="0" fillId="0" borderId="43" xfId="0" applyBorder="1" applyAlignment="1">
      <alignment horizontal="center"/>
    </xf>
    <xf numFmtId="1" fontId="79" fillId="34" borderId="43" xfId="0" applyNumberFormat="1" applyFont="1" applyFill="1" applyBorder="1" applyAlignment="1">
      <alignment horizontal="center" vertical="center" wrapText="1"/>
    </xf>
    <xf numFmtId="2" fontId="5" fillId="36" borderId="14" xfId="0" applyNumberFormat="1" applyFont="1" applyFill="1" applyBorder="1" applyAlignment="1">
      <alignment horizontal="center" vertical="center" wrapText="1"/>
    </xf>
    <xf numFmtId="44" fontId="8" fillId="0" borderId="43" xfId="5" applyFont="1" applyFill="1" applyBorder="1" applyAlignment="1" applyProtection="1">
      <alignment horizontal="left" vertical="center"/>
    </xf>
    <xf numFmtId="165" fontId="13" fillId="32" borderId="4" xfId="0" applyNumberFormat="1" applyFont="1" applyFill="1" applyBorder="1" applyAlignment="1">
      <alignment horizontal="center" vertical="center" wrapText="1"/>
    </xf>
    <xf numFmtId="165" fontId="9" fillId="35" borderId="43" xfId="0" applyNumberFormat="1" applyFont="1" applyFill="1" applyBorder="1" applyAlignment="1">
      <alignment horizontal="center" vertical="center" wrapText="1"/>
    </xf>
    <xf numFmtId="165" fontId="13" fillId="0" borderId="4" xfId="0" applyNumberFormat="1" applyFont="1" applyBorder="1" applyAlignment="1">
      <alignment horizontal="center" vertical="center" wrapText="1"/>
    </xf>
    <xf numFmtId="165" fontId="16" fillId="33" borderId="49" xfId="0" applyNumberFormat="1" applyFont="1" applyFill="1" applyBorder="1" applyAlignment="1">
      <alignment horizontal="center" vertical="center" wrapText="1"/>
    </xf>
    <xf numFmtId="165" fontId="9" fillId="35" borderId="43" xfId="0" applyNumberFormat="1" applyFont="1" applyFill="1" applyBorder="1" applyAlignment="1">
      <alignment horizontal="center" vertical="top" wrapText="1"/>
    </xf>
    <xf numFmtId="165" fontId="16" fillId="33" borderId="43" xfId="0" applyNumberFormat="1" applyFont="1" applyFill="1" applyBorder="1" applyAlignment="1">
      <alignment horizontal="center" vertical="center" wrapText="1"/>
    </xf>
    <xf numFmtId="165" fontId="9" fillId="35" borderId="32" xfId="0" applyNumberFormat="1" applyFont="1" applyFill="1" applyBorder="1" applyAlignment="1">
      <alignment horizontal="center" vertical="center" wrapText="1"/>
    </xf>
    <xf numFmtId="165" fontId="16" fillId="0" borderId="49" xfId="0" applyNumberFormat="1" applyFont="1" applyBorder="1" applyAlignment="1">
      <alignment horizontal="center" vertical="center" wrapText="1"/>
    </xf>
    <xf numFmtId="165" fontId="16" fillId="0" borderId="43" xfId="0" applyNumberFormat="1" applyFont="1" applyBorder="1" applyAlignment="1">
      <alignment horizontal="center" vertical="center" wrapText="1"/>
    </xf>
    <xf numFmtId="165" fontId="16" fillId="0" borderId="32" xfId="0" applyNumberFormat="1" applyFont="1" applyBorder="1" applyAlignment="1">
      <alignment horizontal="center" vertical="center" wrapText="1"/>
    </xf>
    <xf numFmtId="165" fontId="16" fillId="0" borderId="49" xfId="0" applyNumberFormat="1" applyFont="1" applyBorder="1" applyAlignment="1">
      <alignment horizontal="center" vertical="top" wrapText="1"/>
    </xf>
    <xf numFmtId="165" fontId="16" fillId="0" borderId="43" xfId="0" applyNumberFormat="1" applyFont="1" applyBorder="1" applyAlignment="1">
      <alignment horizontal="center" vertical="top" wrapText="1"/>
    </xf>
    <xf numFmtId="2" fontId="13" fillId="0" borderId="53" xfId="0" applyNumberFormat="1" applyFont="1" applyBorder="1" applyAlignment="1">
      <alignment horizontal="center" vertical="center" wrapText="1"/>
    </xf>
    <xf numFmtId="2" fontId="13" fillId="32" borderId="7" xfId="0" applyNumberFormat="1" applyFont="1" applyFill="1" applyBorder="1" applyAlignment="1">
      <alignment horizontal="center" vertical="center" wrapText="1"/>
    </xf>
    <xf numFmtId="2" fontId="13" fillId="0" borderId="64" xfId="0" applyNumberFormat="1" applyFont="1" applyBorder="1" applyAlignment="1">
      <alignment horizontal="center" vertical="center" wrapText="1"/>
    </xf>
    <xf numFmtId="165" fontId="22" fillId="2" borderId="63" xfId="0" applyNumberFormat="1" applyFont="1" applyFill="1" applyBorder="1" applyAlignment="1">
      <alignment horizontal="center" vertical="center" wrapText="1"/>
    </xf>
    <xf numFmtId="165" fontId="8" fillId="0" borderId="43" xfId="0" applyNumberFormat="1" applyFont="1" applyBorder="1"/>
    <xf numFmtId="165" fontId="5" fillId="0" borderId="65" xfId="0" applyNumberFormat="1" applyFont="1" applyBorder="1" applyAlignment="1">
      <alignment horizontal="center" vertical="center" wrapText="1"/>
    </xf>
    <xf numFmtId="165" fontId="8" fillId="0" borderId="43" xfId="5" applyNumberFormat="1" applyFont="1" applyBorder="1"/>
    <xf numFmtId="165" fontId="13" fillId="32" borderId="66" xfId="0" applyNumberFormat="1" applyFont="1" applyFill="1" applyBorder="1" applyAlignment="1">
      <alignment horizontal="center" vertical="center" wrapText="1"/>
    </xf>
    <xf numFmtId="165" fontId="9" fillId="0" borderId="49" xfId="5" applyNumberFormat="1" applyFont="1" applyBorder="1" applyAlignment="1" applyProtection="1">
      <alignment vertical="center" wrapText="1"/>
    </xf>
    <xf numFmtId="165" fontId="9" fillId="0" borderId="43" xfId="5" applyNumberFormat="1" applyFont="1" applyBorder="1" applyAlignment="1" applyProtection="1">
      <alignment vertical="center" wrapText="1"/>
    </xf>
    <xf numFmtId="165" fontId="9" fillId="0" borderId="32" xfId="5" applyNumberFormat="1" applyFont="1" applyBorder="1" applyAlignment="1" applyProtection="1">
      <alignment vertical="center" wrapText="1"/>
    </xf>
    <xf numFmtId="165" fontId="13" fillId="32" borderId="18" xfId="0" applyNumberFormat="1" applyFont="1" applyFill="1" applyBorder="1" applyAlignment="1">
      <alignment horizontal="center" vertical="center" wrapText="1"/>
    </xf>
    <xf numFmtId="2" fontId="13" fillId="32" borderId="67" xfId="0" applyNumberFormat="1" applyFont="1" applyFill="1" applyBorder="1" applyAlignment="1">
      <alignment horizontal="center" vertical="center" wrapText="1"/>
    </xf>
    <xf numFmtId="2" fontId="13" fillId="0" borderId="68" xfId="0" applyNumberFormat="1" applyFont="1" applyBorder="1" applyAlignment="1">
      <alignment horizontal="center" vertical="center" wrapText="1"/>
    </xf>
    <xf numFmtId="2" fontId="13" fillId="32" borderId="15" xfId="0" applyNumberFormat="1" applyFont="1" applyFill="1" applyBorder="1" applyAlignment="1">
      <alignment horizontal="center" vertical="center" wrapText="1"/>
    </xf>
    <xf numFmtId="2" fontId="5" fillId="0" borderId="62" xfId="0" applyNumberFormat="1" applyFont="1" applyBorder="1" applyAlignment="1">
      <alignment horizontal="center" vertical="center" wrapText="1"/>
    </xf>
    <xf numFmtId="0" fontId="8" fillId="0" borderId="69" xfId="0" applyFont="1" applyBorder="1"/>
    <xf numFmtId="44" fontId="8" fillId="0" borderId="43" xfId="5" applyFont="1" applyBorder="1"/>
    <xf numFmtId="0" fontId="9" fillId="35" borderId="60" xfId="0" applyFont="1" applyFill="1" applyBorder="1" applyAlignment="1">
      <alignment horizontal="center" vertical="center" wrapText="1"/>
    </xf>
    <xf numFmtId="0" fontId="9" fillId="35" borderId="45" xfId="0" applyFont="1" applyFill="1" applyBorder="1" applyAlignment="1">
      <alignment horizontal="center" vertical="center" wrapText="1"/>
    </xf>
    <xf numFmtId="0" fontId="9" fillId="35" borderId="61" xfId="0" applyFont="1" applyFill="1" applyBorder="1" applyAlignment="1">
      <alignment horizontal="center" vertical="center" wrapText="1"/>
    </xf>
    <xf numFmtId="164" fontId="9" fillId="35" borderId="43" xfId="4" applyFont="1" applyFill="1" applyBorder="1" applyAlignment="1">
      <alignment horizontal="center" vertical="center" wrapText="1"/>
    </xf>
    <xf numFmtId="164" fontId="16" fillId="33" borderId="49" xfId="4" applyFont="1" applyFill="1" applyBorder="1" applyAlignment="1">
      <alignment horizontal="center" vertical="center" wrapText="1"/>
    </xf>
    <xf numFmtId="164" fontId="9" fillId="35" borderId="43" xfId="4" applyFont="1" applyFill="1" applyBorder="1" applyAlignment="1">
      <alignment horizontal="center" vertical="top" wrapText="1"/>
    </xf>
    <xf numFmtId="164" fontId="16" fillId="33" borderId="43" xfId="4" applyFont="1" applyFill="1" applyBorder="1" applyAlignment="1">
      <alignment horizontal="center" vertical="center" wrapText="1"/>
    </xf>
    <xf numFmtId="164" fontId="9" fillId="35" borderId="32" xfId="4" applyFont="1" applyFill="1" applyBorder="1" applyAlignment="1">
      <alignment horizontal="center" vertical="center" wrapText="1"/>
    </xf>
    <xf numFmtId="164" fontId="16" fillId="0" borderId="49" xfId="4" applyFont="1" applyBorder="1" applyAlignment="1">
      <alignment horizontal="center" vertical="center" wrapText="1"/>
    </xf>
    <xf numFmtId="164" fontId="16" fillId="0" borderId="43" xfId="4" applyFont="1" applyBorder="1" applyAlignment="1">
      <alignment horizontal="center" vertical="center" wrapText="1"/>
    </xf>
    <xf numFmtId="164" fontId="16" fillId="0" borderId="32" xfId="4" applyFont="1" applyBorder="1" applyAlignment="1">
      <alignment horizontal="center" vertical="center" wrapText="1"/>
    </xf>
    <xf numFmtId="164" fontId="16" fillId="0" borderId="49" xfId="4" applyFont="1" applyBorder="1" applyAlignment="1">
      <alignment horizontal="center" vertical="top" wrapText="1"/>
    </xf>
    <xf numFmtId="164" fontId="16" fillId="0" borderId="43" xfId="4" applyFont="1" applyBorder="1" applyAlignment="1">
      <alignment horizontal="center" vertical="top" wrapText="1"/>
    </xf>
    <xf numFmtId="164" fontId="9" fillId="0" borderId="43" xfId="4" applyFont="1" applyBorder="1" applyAlignment="1">
      <alignment horizontal="center" vertical="center" wrapText="1"/>
    </xf>
    <xf numFmtId="164" fontId="9" fillId="0" borderId="43" xfId="4" applyFont="1" applyBorder="1" applyAlignment="1">
      <alignment horizontal="center" vertical="top" wrapText="1"/>
    </xf>
    <xf numFmtId="164" fontId="9" fillId="0" borderId="32" xfId="4" applyFont="1" applyBorder="1" applyAlignment="1">
      <alignment horizontal="center" vertical="top" wrapText="1"/>
    </xf>
    <xf numFmtId="164" fontId="9" fillId="0" borderId="49" xfId="4" applyFont="1" applyBorder="1" applyAlignment="1">
      <alignment horizontal="center" vertical="center" wrapText="1"/>
    </xf>
    <xf numFmtId="164" fontId="16" fillId="0" borderId="32" xfId="4" applyFont="1" applyBorder="1" applyAlignment="1">
      <alignment horizontal="center" vertical="top" wrapText="1"/>
    </xf>
    <xf numFmtId="164" fontId="16" fillId="33" borderId="32" xfId="4" applyFont="1" applyFill="1" applyBorder="1" applyAlignment="1">
      <alignment horizontal="center" vertical="center" wrapText="1"/>
    </xf>
    <xf numFmtId="171" fontId="16" fillId="0" borderId="43" xfId="4" applyNumberFormat="1" applyFont="1" applyBorder="1" applyAlignment="1">
      <alignment horizontal="center" vertical="center" wrapText="1"/>
    </xf>
    <xf numFmtId="171" fontId="16" fillId="0" borderId="32" xfId="4" applyNumberFormat="1" applyFont="1" applyBorder="1" applyAlignment="1">
      <alignment horizontal="center" vertical="center" wrapText="1"/>
    </xf>
    <xf numFmtId="170" fontId="9" fillId="0" borderId="13" xfId="5" applyNumberFormat="1" applyFont="1" applyBorder="1" applyAlignment="1" applyProtection="1">
      <alignment vertical="center" wrapText="1"/>
    </xf>
    <xf numFmtId="0" fontId="17" fillId="0" borderId="47" xfId="14" applyBorder="1" applyAlignment="1">
      <alignment horizontal="left" vertical="center" wrapText="1"/>
    </xf>
    <xf numFmtId="0" fontId="7" fillId="0" borderId="14" xfId="0" applyFont="1" applyBorder="1"/>
    <xf numFmtId="2" fontId="24" fillId="0" borderId="70" xfId="0" applyNumberFormat="1" applyFont="1" applyBorder="1" applyAlignment="1">
      <alignment horizontal="center" vertical="center" wrapText="1"/>
    </xf>
    <xf numFmtId="0" fontId="14" fillId="0" borderId="7"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14" fillId="0" borderId="64" xfId="0" applyFont="1" applyBorder="1" applyAlignment="1" applyProtection="1">
      <alignment horizontal="center" vertical="center" wrapText="1"/>
      <protection locked="0"/>
    </xf>
    <xf numFmtId="0" fontId="8" fillId="0" borderId="64" xfId="0" applyFont="1" applyBorder="1" applyAlignment="1" applyProtection="1">
      <alignment horizontal="center" vertical="center" wrapText="1"/>
      <protection locked="0"/>
    </xf>
    <xf numFmtId="0" fontId="16" fillId="0" borderId="64" xfId="0" applyFont="1" applyBorder="1" applyAlignment="1" applyProtection="1">
      <alignment horizontal="center" vertical="center" wrapText="1"/>
      <protection locked="0"/>
    </xf>
    <xf numFmtId="0" fontId="12" fillId="0" borderId="64" xfId="0" applyFont="1" applyBorder="1" applyAlignment="1" applyProtection="1">
      <alignment horizontal="center" vertical="center" wrapText="1"/>
      <protection locked="0"/>
    </xf>
    <xf numFmtId="2" fontId="13" fillId="0" borderId="57" xfId="0" applyNumberFormat="1" applyFont="1" applyBorder="1" applyAlignment="1">
      <alignment horizontal="center" vertical="center" wrapText="1"/>
    </xf>
    <xf numFmtId="0" fontId="5" fillId="0" borderId="64" xfId="0" applyFont="1" applyBorder="1" applyAlignment="1">
      <alignment horizontal="center" vertical="center" wrapText="1"/>
    </xf>
    <xf numFmtId="165" fontId="13" fillId="0" borderId="7" xfId="0" applyNumberFormat="1" applyFont="1" applyBorder="1" applyAlignment="1">
      <alignment horizontal="center" vertical="center" wrapText="1"/>
    </xf>
    <xf numFmtId="165" fontId="13" fillId="0" borderId="64" xfId="0" applyNumberFormat="1" applyFont="1" applyBorder="1" applyAlignment="1">
      <alignment horizontal="center" vertical="center" wrapText="1"/>
    </xf>
    <xf numFmtId="1" fontId="0" fillId="0" borderId="28" xfId="14" applyNumberFormat="1" applyFont="1" applyBorder="1" applyAlignment="1" applyProtection="1">
      <alignment vertical="center" wrapText="1"/>
    </xf>
    <xf numFmtId="165" fontId="9" fillId="0" borderId="28" xfId="0" applyNumberFormat="1" applyFont="1" applyBorder="1" applyAlignment="1">
      <alignment horizontal="center" vertical="center" wrapText="1"/>
    </xf>
    <xf numFmtId="0" fontId="8" fillId="53" borderId="28"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10" borderId="28" xfId="0" applyFont="1" applyFill="1" applyBorder="1" applyAlignment="1" applyProtection="1">
      <alignment horizontal="center" vertical="center"/>
      <protection locked="0"/>
    </xf>
    <xf numFmtId="0" fontId="8" fillId="11" borderId="28" xfId="0" applyFont="1" applyFill="1" applyBorder="1" applyAlignment="1" applyProtection="1">
      <alignment horizontal="center" vertical="center"/>
      <protection locked="0"/>
    </xf>
    <xf numFmtId="0" fontId="8" fillId="3" borderId="28" xfId="0" applyFont="1" applyFill="1" applyBorder="1" applyAlignment="1" applyProtection="1">
      <alignment horizontal="center" vertical="center" wrapText="1"/>
      <protection locked="0"/>
    </xf>
    <xf numFmtId="0" fontId="8" fillId="5" borderId="28" xfId="0" applyFont="1" applyFill="1" applyBorder="1" applyAlignment="1" applyProtection="1">
      <alignment horizontal="center" vertical="center" wrapText="1"/>
      <protection locked="0"/>
    </xf>
    <xf numFmtId="166" fontId="10" fillId="0" borderId="28" xfId="5" applyNumberFormat="1" applyFont="1" applyFill="1" applyBorder="1" applyProtection="1"/>
    <xf numFmtId="1" fontId="10" fillId="0" borderId="28" xfId="3" applyNumberFormat="1" applyBorder="1" applyAlignment="1">
      <alignment horizontal="right"/>
    </xf>
    <xf numFmtId="0" fontId="0" fillId="0" borderId="28" xfId="0" applyBorder="1"/>
    <xf numFmtId="1" fontId="0" fillId="0" borderId="35" xfId="14" applyNumberFormat="1" applyFont="1" applyBorder="1" applyAlignment="1" applyProtection="1">
      <alignment vertical="center" wrapText="1"/>
    </xf>
    <xf numFmtId="0" fontId="16" fillId="0" borderId="64" xfId="0" applyFont="1" applyBorder="1" applyAlignment="1">
      <alignment horizontal="center" vertical="center" wrapText="1"/>
    </xf>
    <xf numFmtId="0" fontId="9" fillId="0" borderId="64" xfId="0" applyFont="1" applyBorder="1" applyAlignment="1">
      <alignment horizontal="center" vertical="center" wrapText="1"/>
    </xf>
    <xf numFmtId="165" fontId="9" fillId="0" borderId="64" xfId="0" applyNumberFormat="1" applyFont="1" applyBorder="1" applyAlignment="1">
      <alignment horizontal="center" vertical="center" wrapText="1"/>
    </xf>
    <xf numFmtId="0" fontId="8" fillId="10" borderId="35" xfId="0" applyFont="1" applyFill="1" applyBorder="1" applyAlignment="1" applyProtection="1">
      <alignment horizontal="center" vertical="center"/>
      <protection locked="0"/>
    </xf>
    <xf numFmtId="166" fontId="10" fillId="0" borderId="35" xfId="5" applyNumberFormat="1" applyFont="1" applyFill="1" applyBorder="1" applyProtection="1"/>
    <xf numFmtId="1" fontId="10" fillId="0" borderId="35" xfId="3" applyNumberFormat="1" applyBorder="1" applyAlignment="1">
      <alignment horizontal="right"/>
    </xf>
    <xf numFmtId="0" fontId="0" fillId="0" borderId="35" xfId="0" applyBorder="1"/>
    <xf numFmtId="2" fontId="61" fillId="0" borderId="27" xfId="0" applyNumberFormat="1" applyFont="1" applyBorder="1" applyAlignment="1">
      <alignment horizontal="center" vertical="center" wrapText="1"/>
    </xf>
    <xf numFmtId="0" fontId="8" fillId="0" borderId="14"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2" fontId="25" fillId="0" borderId="72" xfId="0" applyNumberFormat="1" applyFont="1" applyBorder="1" applyAlignment="1">
      <alignment horizontal="center" vertical="center" wrapText="1"/>
    </xf>
    <xf numFmtId="2" fontId="13" fillId="0" borderId="62" xfId="0" applyNumberFormat="1" applyFont="1" applyBorder="1" applyAlignment="1">
      <alignment horizontal="center" vertical="center" wrapText="1"/>
    </xf>
    <xf numFmtId="0" fontId="14" fillId="0" borderId="62" xfId="0" applyFont="1" applyBorder="1" applyAlignment="1">
      <alignment horizontal="center" vertical="center" wrapText="1"/>
    </xf>
    <xf numFmtId="0" fontId="14" fillId="0" borderId="62" xfId="0" applyFont="1" applyBorder="1" applyAlignment="1" applyProtection="1">
      <alignment horizontal="center" vertical="center" wrapText="1"/>
      <protection locked="0"/>
    </xf>
    <xf numFmtId="0" fontId="12" fillId="0" borderId="62" xfId="0" applyFont="1" applyBorder="1" applyAlignment="1">
      <alignment horizontal="center" vertical="center" wrapText="1"/>
    </xf>
    <xf numFmtId="0" fontId="16" fillId="0" borderId="62" xfId="0" applyFont="1" applyBorder="1" applyAlignment="1">
      <alignment horizontal="center" vertical="center" wrapText="1"/>
    </xf>
    <xf numFmtId="0" fontId="12" fillId="0" borderId="62" xfId="0" applyFont="1" applyBorder="1" applyAlignment="1" applyProtection="1">
      <alignment horizontal="center" vertical="center" wrapText="1"/>
      <protection locked="0"/>
    </xf>
    <xf numFmtId="0" fontId="5" fillId="0" borderId="65" xfId="0" applyFont="1" applyBorder="1" applyAlignment="1">
      <alignment horizontal="center" vertical="center" wrapText="1"/>
    </xf>
    <xf numFmtId="1" fontId="23" fillId="34" borderId="38" xfId="0" applyNumberFormat="1" applyFont="1" applyFill="1" applyBorder="1" applyAlignment="1">
      <alignment horizontal="center" vertical="center" wrapText="1"/>
    </xf>
    <xf numFmtId="0" fontId="0" fillId="0" borderId="28" xfId="0" applyBorder="1" applyAlignment="1">
      <alignment horizontal="left" vertical="center" wrapText="1"/>
    </xf>
    <xf numFmtId="164" fontId="9" fillId="35" borderId="28" xfId="4" applyFont="1" applyFill="1" applyBorder="1" applyAlignment="1">
      <alignment horizontal="center" vertical="center" wrapText="1"/>
    </xf>
    <xf numFmtId="44" fontId="8" fillId="0" borderId="28" xfId="5" applyFont="1" applyFill="1" applyBorder="1" applyAlignment="1" applyProtection="1">
      <alignment horizontal="center" vertical="center"/>
    </xf>
    <xf numFmtId="0" fontId="8" fillId="6" borderId="74" xfId="0" applyFont="1" applyFill="1" applyBorder="1" applyAlignment="1">
      <alignment horizontal="center" vertical="center"/>
    </xf>
    <xf numFmtId="0" fontId="8" fillId="38" borderId="74" xfId="0" applyFont="1" applyFill="1" applyBorder="1" applyAlignment="1">
      <alignment horizontal="center" vertical="center"/>
    </xf>
    <xf numFmtId="0" fontId="8" fillId="11" borderId="67" xfId="0" applyFont="1" applyFill="1" applyBorder="1" applyAlignment="1" applyProtection="1">
      <alignment horizontal="center" vertical="center"/>
      <protection locked="0"/>
    </xf>
    <xf numFmtId="0" fontId="8" fillId="59" borderId="74" xfId="0" applyFont="1" applyFill="1" applyBorder="1" applyAlignment="1">
      <alignment horizontal="center" vertical="center"/>
    </xf>
    <xf numFmtId="0" fontId="8" fillId="60" borderId="74" xfId="0" applyFont="1" applyFill="1" applyBorder="1" applyAlignment="1">
      <alignment horizontal="center" vertical="center"/>
    </xf>
    <xf numFmtId="1" fontId="23" fillId="34" borderId="48" xfId="0" applyNumberFormat="1" applyFont="1" applyFill="1" applyBorder="1" applyAlignment="1">
      <alignment horizontal="center" vertical="center" wrapText="1"/>
    </xf>
    <xf numFmtId="0" fontId="0" fillId="0" borderId="32" xfId="0" applyBorder="1" applyAlignment="1">
      <alignment horizontal="left" vertical="center" wrapText="1"/>
    </xf>
    <xf numFmtId="44" fontId="8" fillId="0" borderId="32" xfId="5" applyFont="1" applyFill="1" applyBorder="1" applyAlignment="1" applyProtection="1">
      <alignment horizontal="left" vertical="center"/>
    </xf>
    <xf numFmtId="0" fontId="8" fillId="6" borderId="75" xfId="0" applyFont="1" applyFill="1" applyBorder="1" applyAlignment="1">
      <alignment horizontal="center" vertical="center"/>
    </xf>
    <xf numFmtId="0" fontId="8" fillId="59" borderId="75" xfId="0" applyFont="1" applyFill="1" applyBorder="1" applyAlignment="1">
      <alignment horizontal="center" vertical="center"/>
    </xf>
    <xf numFmtId="0" fontId="8" fillId="60" borderId="75" xfId="0" applyFont="1" applyFill="1" applyBorder="1" applyAlignment="1">
      <alignment horizontal="center" vertical="center"/>
    </xf>
    <xf numFmtId="0" fontId="0" fillId="0" borderId="35" xfId="0" applyBorder="1" applyAlignment="1">
      <alignment horizontal="left" vertical="center" wrapText="1"/>
    </xf>
    <xf numFmtId="164" fontId="9" fillId="35" borderId="35" xfId="4" applyFont="1" applyFill="1" applyBorder="1" applyAlignment="1">
      <alignment horizontal="center" vertical="center" wrapText="1"/>
    </xf>
    <xf numFmtId="44" fontId="8" fillId="0" borderId="35" xfId="5" applyFont="1" applyFill="1" applyBorder="1" applyAlignment="1" applyProtection="1">
      <alignment horizontal="left" vertical="center"/>
    </xf>
    <xf numFmtId="0" fontId="14" fillId="15" borderId="35" xfId="0" applyFont="1" applyFill="1" applyBorder="1" applyAlignment="1" applyProtection="1">
      <alignment horizontal="center" vertical="center"/>
      <protection locked="0"/>
    </xf>
    <xf numFmtId="0" fontId="8" fillId="29" borderId="35" xfId="0" applyFont="1" applyFill="1" applyBorder="1" applyAlignment="1" applyProtection="1">
      <alignment horizontal="center" vertical="center" wrapText="1"/>
      <protection locked="0"/>
    </xf>
    <xf numFmtId="0" fontId="12" fillId="25" borderId="35" xfId="0" applyFont="1" applyFill="1" applyBorder="1" applyAlignment="1" applyProtection="1">
      <alignment horizontal="center" vertical="center" wrapText="1"/>
      <protection locked="0"/>
    </xf>
    <xf numFmtId="0" fontId="14" fillId="23" borderId="35" xfId="0" applyFont="1" applyFill="1" applyBorder="1" applyAlignment="1" applyProtection="1">
      <alignment horizontal="center" vertical="center"/>
      <protection locked="0"/>
    </xf>
    <xf numFmtId="1" fontId="23" fillId="34" borderId="37" xfId="0" applyNumberFormat="1" applyFont="1" applyFill="1" applyBorder="1" applyAlignment="1">
      <alignment horizontal="center" vertical="center" wrapText="1"/>
    </xf>
    <xf numFmtId="0" fontId="8" fillId="6" borderId="76" xfId="0" applyFont="1" applyFill="1" applyBorder="1" applyAlignment="1">
      <alignment horizontal="center" vertical="center"/>
    </xf>
    <xf numFmtId="0" fontId="8" fillId="38" borderId="77" xfId="0" applyFont="1" applyFill="1" applyBorder="1" applyAlignment="1">
      <alignment horizontal="center" vertical="center"/>
    </xf>
    <xf numFmtId="0" fontId="8" fillId="59" borderId="76" xfId="0" applyFont="1" applyFill="1" applyBorder="1" applyAlignment="1">
      <alignment horizontal="center" vertical="center"/>
    </xf>
    <xf numFmtId="0" fontId="8" fillId="60" borderId="76" xfId="0" applyFont="1" applyFill="1" applyBorder="1" applyAlignment="1">
      <alignment horizontal="center" vertical="center"/>
    </xf>
    <xf numFmtId="2" fontId="19" fillId="0" borderId="50" xfId="0" applyNumberFormat="1" applyFont="1" applyBorder="1" applyAlignment="1">
      <alignment horizontal="center" vertical="center" wrapText="1"/>
    </xf>
    <xf numFmtId="2" fontId="25" fillId="0" borderId="67" xfId="0" applyNumberFormat="1" applyFont="1" applyBorder="1" applyAlignment="1">
      <alignment horizontal="center" vertical="center" wrapText="1"/>
    </xf>
    <xf numFmtId="1" fontId="0" fillId="0" borderId="64" xfId="14" applyNumberFormat="1" applyFont="1" applyBorder="1" applyAlignment="1" applyProtection="1">
      <alignment vertical="center" wrapText="1"/>
    </xf>
    <xf numFmtId="2" fontId="24" fillId="0" borderId="78" xfId="0" applyNumberFormat="1" applyFont="1" applyBorder="1" applyAlignment="1">
      <alignment horizontal="center" vertical="center" wrapText="1"/>
    </xf>
    <xf numFmtId="2" fontId="39" fillId="0" borderId="26" xfId="0" applyNumberFormat="1" applyFont="1" applyBorder="1" applyAlignment="1">
      <alignment horizontal="center" vertical="center" wrapText="1"/>
    </xf>
    <xf numFmtId="2" fontId="25" fillId="32" borderId="39" xfId="0" applyNumberFormat="1" applyFont="1" applyFill="1" applyBorder="1" applyAlignment="1">
      <alignment horizontal="center" vertical="center" wrapText="1"/>
    </xf>
    <xf numFmtId="2" fontId="25" fillId="32" borderId="15" xfId="0" applyNumberFormat="1" applyFont="1" applyFill="1" applyBorder="1" applyAlignment="1">
      <alignment horizontal="center" vertical="center" wrapText="1"/>
    </xf>
    <xf numFmtId="2" fontId="61" fillId="0" borderId="79" xfId="0" applyNumberFormat="1" applyFont="1" applyBorder="1" applyAlignment="1">
      <alignment horizontal="center" vertical="center" wrapText="1"/>
    </xf>
    <xf numFmtId="0" fontId="17" fillId="0" borderId="38" xfId="14" applyBorder="1" applyAlignment="1">
      <alignment horizontal="left" vertical="center" wrapText="1"/>
    </xf>
    <xf numFmtId="2" fontId="25" fillId="0" borderId="6" xfId="0" applyNumberFormat="1" applyFont="1" applyBorder="1" applyAlignment="1">
      <alignment horizontal="center" vertical="center" wrapText="1"/>
    </xf>
    <xf numFmtId="0" fontId="0" fillId="0" borderId="67" xfId="0" applyBorder="1"/>
    <xf numFmtId="166" fontId="10" fillId="0" borderId="53" xfId="5" applyNumberFormat="1" applyFont="1" applyFill="1" applyBorder="1" applyProtection="1"/>
    <xf numFmtId="0" fontId="0" fillId="0" borderId="53" xfId="0" applyBorder="1"/>
    <xf numFmtId="0" fontId="8" fillId="7" borderId="38" xfId="0" applyFont="1" applyFill="1" applyBorder="1" applyAlignment="1" applyProtection="1">
      <alignment horizontal="center" vertical="center"/>
      <protection locked="0"/>
    </xf>
    <xf numFmtId="0" fontId="8" fillId="7" borderId="37" xfId="0" applyFont="1" applyFill="1" applyBorder="1" applyAlignment="1" applyProtection="1">
      <alignment horizontal="center" vertical="center"/>
      <protection locked="0"/>
    </xf>
    <xf numFmtId="1" fontId="17" fillId="0" borderId="38" xfId="14" applyNumberFormat="1" applyBorder="1" applyAlignment="1" applyProtection="1">
      <alignment vertical="center" wrapText="1"/>
    </xf>
    <xf numFmtId="0" fontId="8" fillId="6" borderId="29" xfId="0" applyFont="1" applyFill="1" applyBorder="1" applyAlignment="1" applyProtection="1">
      <alignment horizontal="center" vertical="center"/>
      <protection locked="0"/>
    </xf>
    <xf numFmtId="1" fontId="17" fillId="0" borderId="78" xfId="14" applyNumberFormat="1" applyBorder="1" applyAlignment="1" applyProtection="1">
      <alignment vertical="center" wrapText="1"/>
    </xf>
    <xf numFmtId="0" fontId="8" fillId="6" borderId="36" xfId="0" applyFont="1" applyFill="1" applyBorder="1" applyAlignment="1" applyProtection="1">
      <alignment horizontal="center" vertical="center"/>
      <protection locked="0"/>
    </xf>
    <xf numFmtId="1" fontId="80" fillId="0" borderId="47" xfId="14" applyNumberFormat="1" applyFont="1" applyBorder="1" applyAlignment="1" applyProtection="1">
      <alignment vertical="top" wrapText="1"/>
    </xf>
    <xf numFmtId="1" fontId="17" fillId="0" borderId="68" xfId="14" applyNumberFormat="1" applyBorder="1" applyAlignment="1" applyProtection="1">
      <alignment vertical="top" wrapText="1"/>
    </xf>
    <xf numFmtId="1" fontId="17" fillId="0" borderId="47" xfId="14" applyNumberFormat="1" applyFill="1" applyBorder="1" applyAlignment="1" applyProtection="1">
      <alignment vertical="top" wrapText="1"/>
    </xf>
    <xf numFmtId="1" fontId="17" fillId="0" borderId="38" xfId="14" applyNumberFormat="1" applyBorder="1" applyAlignment="1" applyProtection="1">
      <alignment vertical="top" wrapText="1"/>
    </xf>
    <xf numFmtId="0" fontId="14" fillId="52" borderId="28" xfId="0" applyFont="1" applyFill="1" applyBorder="1" applyAlignment="1" applyProtection="1">
      <alignment horizontal="center" vertical="center"/>
      <protection locked="0"/>
    </xf>
    <xf numFmtId="0" fontId="14" fillId="52" borderId="35" xfId="0" applyFont="1" applyFill="1" applyBorder="1" applyAlignment="1" applyProtection="1">
      <alignment horizontal="center" vertical="center"/>
      <protection locked="0"/>
    </xf>
    <xf numFmtId="166" fontId="8" fillId="0" borderId="3" xfId="0" applyNumberFormat="1" applyFont="1" applyBorder="1"/>
    <xf numFmtId="1" fontId="0" fillId="0" borderId="80" xfId="0" applyNumberFormat="1" applyBorder="1"/>
    <xf numFmtId="1" fontId="23" fillId="34" borderId="53" xfId="0" applyNumberFormat="1" applyFont="1" applyFill="1" applyBorder="1" applyAlignment="1">
      <alignment horizontal="center" vertical="center" wrapText="1"/>
    </xf>
    <xf numFmtId="0" fontId="9" fillId="0" borderId="53" xfId="0" applyFont="1" applyBorder="1" applyAlignment="1">
      <alignment horizontal="center" vertical="center" wrapText="1"/>
    </xf>
    <xf numFmtId="0" fontId="9" fillId="0" borderId="53" xfId="0" applyFont="1" applyBorder="1" applyAlignment="1">
      <alignment horizontal="center" vertical="top" wrapText="1"/>
    </xf>
    <xf numFmtId="164" fontId="9" fillId="0" borderId="53" xfId="4" applyFont="1" applyBorder="1" applyAlignment="1">
      <alignment horizontal="center" vertical="top" wrapText="1"/>
    </xf>
    <xf numFmtId="165" fontId="8" fillId="35" borderId="53" xfId="1" applyNumberFormat="1" applyFont="1" applyFill="1" applyBorder="1" applyAlignment="1">
      <alignment horizontal="center" vertical="center" wrapText="1"/>
    </xf>
    <xf numFmtId="0" fontId="14" fillId="14" borderId="53" xfId="0" applyFont="1" applyFill="1" applyBorder="1" applyAlignment="1" applyProtection="1">
      <alignment horizontal="center" vertical="center"/>
      <protection locked="0"/>
    </xf>
    <xf numFmtId="0" fontId="14" fillId="15" borderId="53" xfId="0" applyFont="1" applyFill="1" applyBorder="1" applyAlignment="1" applyProtection="1">
      <alignment horizontal="center" vertical="center"/>
      <protection locked="0"/>
    </xf>
    <xf numFmtId="0" fontId="14" fillId="52" borderId="53" xfId="0" applyFont="1" applyFill="1" applyBorder="1" applyAlignment="1" applyProtection="1">
      <alignment horizontal="center" vertical="center"/>
      <protection locked="0"/>
    </xf>
    <xf numFmtId="0" fontId="8" fillId="29" borderId="53" xfId="0" applyFont="1" applyFill="1" applyBorder="1" applyAlignment="1" applyProtection="1">
      <alignment horizontal="center" vertical="center" wrapText="1"/>
      <protection locked="0"/>
    </xf>
    <xf numFmtId="0" fontId="14" fillId="17" borderId="53" xfId="0" applyFont="1" applyFill="1" applyBorder="1" applyAlignment="1" applyProtection="1">
      <alignment horizontal="center" vertical="center"/>
      <protection locked="0"/>
    </xf>
    <xf numFmtId="0" fontId="14" fillId="18" borderId="53" xfId="0" applyFont="1" applyFill="1" applyBorder="1" applyAlignment="1" applyProtection="1">
      <alignment horizontal="center" vertical="center"/>
      <protection locked="0"/>
    </xf>
    <xf numFmtId="0" fontId="12" fillId="25" borderId="53" xfId="0" applyFont="1" applyFill="1" applyBorder="1" applyAlignment="1" applyProtection="1">
      <alignment horizontal="center" vertical="center" wrapText="1"/>
      <protection locked="0"/>
    </xf>
    <xf numFmtId="0" fontId="14" fillId="21" borderId="53" xfId="0" applyFont="1" applyFill="1" applyBorder="1" applyAlignment="1" applyProtection="1">
      <alignment horizontal="center" vertical="center"/>
      <protection locked="0"/>
    </xf>
    <xf numFmtId="0" fontId="12" fillId="24" borderId="53" xfId="0" applyFont="1" applyFill="1" applyBorder="1" applyAlignment="1" applyProtection="1">
      <alignment horizontal="center" vertical="center"/>
      <protection locked="0"/>
    </xf>
    <xf numFmtId="0" fontId="14" fillId="23" borderId="53" xfId="0" applyFont="1" applyFill="1" applyBorder="1" applyAlignment="1" applyProtection="1">
      <alignment horizontal="center" vertical="center"/>
      <protection locked="0"/>
    </xf>
    <xf numFmtId="0" fontId="14" fillId="26" borderId="53" xfId="0" applyFont="1" applyFill="1" applyBorder="1" applyAlignment="1" applyProtection="1">
      <alignment horizontal="center" vertical="center" wrapText="1"/>
      <protection locked="0"/>
    </xf>
    <xf numFmtId="0" fontId="14" fillId="28" borderId="53" xfId="0" applyFont="1" applyFill="1" applyBorder="1" applyAlignment="1" applyProtection="1">
      <alignment horizontal="center" vertical="center" wrapText="1"/>
      <protection locked="0"/>
    </xf>
    <xf numFmtId="1" fontId="10" fillId="0" borderId="53" xfId="3" applyNumberFormat="1" applyBorder="1" applyAlignment="1">
      <alignment horizontal="right"/>
    </xf>
    <xf numFmtId="1" fontId="60" fillId="0" borderId="47" xfId="14" applyNumberFormat="1" applyFont="1" applyBorder="1" applyAlignment="1" applyProtection="1">
      <alignment vertical="top" wrapText="1"/>
    </xf>
    <xf numFmtId="1" fontId="10" fillId="0" borderId="47" xfId="14" applyNumberFormat="1" applyFont="1" applyBorder="1" applyAlignment="1" applyProtection="1">
      <alignment vertical="top" wrapText="1"/>
    </xf>
    <xf numFmtId="1" fontId="10" fillId="0" borderId="68" xfId="14" applyNumberFormat="1" applyFont="1" applyBorder="1" applyAlignment="1" applyProtection="1">
      <alignment vertical="top" wrapText="1"/>
    </xf>
    <xf numFmtId="0" fontId="17" fillId="0" borderId="68" xfId="14" applyBorder="1" applyAlignment="1">
      <alignment horizontal="left" vertical="center" wrapText="1"/>
    </xf>
    <xf numFmtId="0" fontId="17" fillId="0" borderId="81" xfId="14" applyBorder="1" applyAlignment="1">
      <alignment horizontal="left" vertical="center" wrapText="1"/>
    </xf>
    <xf numFmtId="1" fontId="17" fillId="0" borderId="46" xfId="14" applyNumberFormat="1" applyBorder="1" applyAlignment="1">
      <alignment vertical="top" wrapText="1"/>
    </xf>
    <xf numFmtId="0" fontId="0" fillId="0" borderId="0" xfId="0" applyAlignment="1">
      <alignment vertical="center"/>
    </xf>
    <xf numFmtId="168" fontId="0" fillId="0" borderId="0" xfId="0" applyNumberFormat="1" applyAlignment="1">
      <alignment vertical="center"/>
    </xf>
    <xf numFmtId="0" fontId="26" fillId="0" borderId="0" xfId="0" applyFont="1" applyAlignment="1">
      <alignment vertical="center"/>
    </xf>
    <xf numFmtId="1" fontId="17" fillId="0" borderId="82" xfId="14" applyNumberFormat="1" applyBorder="1" applyAlignment="1" applyProtection="1">
      <alignment vertical="top" wrapText="1"/>
    </xf>
    <xf numFmtId="1" fontId="17" fillId="0" borderId="81" xfId="14" applyNumberFormat="1" applyBorder="1" applyAlignment="1" applyProtection="1">
      <alignment vertical="top" wrapText="1"/>
    </xf>
    <xf numFmtId="0" fontId="0" fillId="0" borderId="28" xfId="0" applyBorder="1" applyAlignment="1">
      <alignment vertical="center"/>
    </xf>
    <xf numFmtId="0" fontId="0" fillId="0" borderId="32" xfId="0" applyBorder="1" applyAlignment="1">
      <alignment vertical="center"/>
    </xf>
    <xf numFmtId="0" fontId="0" fillId="0" borderId="43" xfId="0" applyBorder="1" applyAlignment="1">
      <alignment vertical="center"/>
    </xf>
    <xf numFmtId="0" fontId="0" fillId="0" borderId="35" xfId="0" applyBorder="1" applyAlignment="1">
      <alignment vertical="center"/>
    </xf>
    <xf numFmtId="0" fontId="37" fillId="0" borderId="53" xfId="0" applyFont="1" applyBorder="1" applyAlignment="1">
      <alignment horizontal="left" vertical="center" wrapText="1"/>
    </xf>
    <xf numFmtId="1" fontId="17" fillId="0" borderId="82" xfId="14" applyNumberFormat="1" applyBorder="1" applyAlignment="1" applyProtection="1">
      <alignment vertical="center" wrapText="1"/>
    </xf>
    <xf numFmtId="2" fontId="13" fillId="0" borderId="23" xfId="0" applyNumberFormat="1" applyFont="1" applyBorder="1" applyAlignment="1">
      <alignment horizontal="center" vertical="center" wrapText="1"/>
    </xf>
    <xf numFmtId="2" fontId="13" fillId="0" borderId="8" xfId="0" applyNumberFormat="1" applyFont="1" applyBorder="1" applyAlignment="1">
      <alignment horizontal="center" vertical="center" wrapText="1"/>
    </xf>
    <xf numFmtId="0" fontId="0" fillId="0" borderId="23" xfId="0" applyBorder="1"/>
    <xf numFmtId="2" fontId="13" fillId="0" borderId="71" xfId="0" applyNumberFormat="1" applyFont="1" applyBorder="1" applyAlignment="1">
      <alignment horizontal="center" vertical="center" wrapText="1"/>
    </xf>
    <xf numFmtId="2" fontId="13" fillId="0" borderId="13" xfId="0" applyNumberFormat="1" applyFont="1" applyBorder="1" applyAlignment="1">
      <alignment horizontal="center" vertical="center" wrapText="1"/>
    </xf>
    <xf numFmtId="2" fontId="13" fillId="0" borderId="73" xfId="0" applyNumberFormat="1" applyFont="1" applyBorder="1" applyAlignment="1">
      <alignment horizontal="center" vertical="center" wrapText="1"/>
    </xf>
    <xf numFmtId="44" fontId="7" fillId="0" borderId="0" xfId="0" applyNumberFormat="1" applyFont="1"/>
    <xf numFmtId="0" fontId="8" fillId="38" borderId="83" xfId="0" applyFont="1" applyFill="1" applyBorder="1" applyAlignment="1">
      <alignment horizontal="center" vertical="center"/>
    </xf>
    <xf numFmtId="1" fontId="17" fillId="0" borderId="19" xfId="14" applyNumberFormat="1" applyBorder="1" applyAlignment="1" applyProtection="1">
      <alignment vertical="center" wrapText="1"/>
    </xf>
    <xf numFmtId="0" fontId="0" fillId="0" borderId="29" xfId="0" applyBorder="1"/>
    <xf numFmtId="1" fontId="17" fillId="0" borderId="84" xfId="14" applyNumberFormat="1" applyBorder="1" applyAlignment="1" applyProtection="1">
      <alignment vertical="center" wrapText="1"/>
    </xf>
    <xf numFmtId="0" fontId="0" fillId="0" borderId="44" xfId="0" applyBorder="1"/>
    <xf numFmtId="1" fontId="17" fillId="0" borderId="70" xfId="14" applyNumberFormat="1" applyBorder="1" applyAlignment="1" applyProtection="1">
      <alignment vertical="center" wrapText="1"/>
    </xf>
    <xf numFmtId="0" fontId="0" fillId="0" borderId="36" xfId="0" applyBorder="1"/>
    <xf numFmtId="0" fontId="0" fillId="0" borderId="13" xfId="0" applyBorder="1" applyAlignment="1">
      <alignment vertical="center"/>
    </xf>
    <xf numFmtId="1" fontId="23" fillId="34" borderId="68" xfId="0" applyNumberFormat="1" applyFont="1" applyFill="1" applyBorder="1" applyAlignment="1">
      <alignment horizontal="center" vertical="center" wrapText="1"/>
    </xf>
    <xf numFmtId="0" fontId="0" fillId="0" borderId="13" xfId="0" applyBorder="1" applyAlignment="1">
      <alignment horizontal="left" vertical="center" wrapText="1"/>
    </xf>
    <xf numFmtId="0" fontId="9" fillId="35" borderId="13" xfId="0" applyFont="1" applyFill="1" applyBorder="1" applyAlignment="1">
      <alignment horizontal="center" vertical="center" wrapText="1"/>
    </xf>
    <xf numFmtId="164" fontId="9" fillId="35" borderId="13" xfId="4" applyFont="1" applyFill="1" applyBorder="1" applyAlignment="1">
      <alignment horizontal="center" vertical="center" wrapText="1"/>
    </xf>
    <xf numFmtId="44" fontId="8" fillId="0" borderId="13" xfId="5" applyFont="1" applyFill="1" applyBorder="1" applyAlignment="1" applyProtection="1">
      <alignment horizontal="center" vertical="center"/>
    </xf>
    <xf numFmtId="0" fontId="8" fillId="6" borderId="85" xfId="0" applyFont="1" applyFill="1" applyBorder="1" applyAlignment="1">
      <alignment horizontal="center" vertical="center"/>
    </xf>
    <xf numFmtId="0" fontId="8" fillId="30" borderId="13" xfId="0" applyFont="1" applyFill="1" applyBorder="1" applyAlignment="1" applyProtection="1">
      <alignment horizontal="center" vertical="center" wrapText="1"/>
      <protection locked="0"/>
    </xf>
    <xf numFmtId="0" fontId="8" fillId="8" borderId="13" xfId="0" applyFont="1" applyFill="1" applyBorder="1" applyAlignment="1" applyProtection="1">
      <alignment horizontal="center" vertical="center"/>
      <protection locked="0"/>
    </xf>
    <xf numFmtId="0" fontId="8" fillId="9" borderId="13" xfId="0" applyFont="1" applyFill="1" applyBorder="1" applyAlignment="1" applyProtection="1">
      <alignment horizontal="center" vertical="center"/>
      <protection locked="0"/>
    </xf>
    <xf numFmtId="0" fontId="12" fillId="12" borderId="13" xfId="0" applyFont="1" applyFill="1" applyBorder="1" applyAlignment="1" applyProtection="1">
      <alignment horizontal="center" vertical="center" wrapText="1"/>
      <protection locked="0"/>
    </xf>
    <xf numFmtId="0" fontId="8" fillId="10" borderId="68" xfId="0" applyFont="1" applyFill="1" applyBorder="1" applyAlignment="1" applyProtection="1">
      <alignment horizontal="center" vertical="center"/>
      <protection locked="0"/>
    </xf>
    <xf numFmtId="0" fontId="8" fillId="11" borderId="0" xfId="0" applyFont="1" applyFill="1" applyAlignment="1" applyProtection="1">
      <alignment horizontal="center" vertical="center"/>
      <protection locked="0"/>
    </xf>
    <xf numFmtId="0" fontId="8" fillId="59" borderId="85" xfId="0" applyFont="1" applyFill="1" applyBorder="1" applyAlignment="1">
      <alignment horizontal="center" vertical="center"/>
    </xf>
    <xf numFmtId="0" fontId="8" fillId="60" borderId="85" xfId="0" applyFont="1" applyFill="1" applyBorder="1" applyAlignment="1">
      <alignment horizontal="center" vertical="center"/>
    </xf>
    <xf numFmtId="166" fontId="10" fillId="0" borderId="49" xfId="5" applyNumberFormat="1" applyFont="1" applyFill="1" applyBorder="1" applyProtection="1"/>
    <xf numFmtId="2" fontId="13" fillId="32" borderId="87" xfId="0" applyNumberFormat="1" applyFont="1" applyFill="1" applyBorder="1" applyAlignment="1">
      <alignment horizontal="center" vertical="center" wrapText="1"/>
    </xf>
    <xf numFmtId="2" fontId="13" fillId="32" borderId="66" xfId="0" applyNumberFormat="1" applyFont="1" applyFill="1" applyBorder="1" applyAlignment="1">
      <alignment horizontal="center" vertical="center" wrapText="1"/>
    </xf>
    <xf numFmtId="2" fontId="13" fillId="35" borderId="57" xfId="0" applyNumberFormat="1" applyFont="1" applyFill="1" applyBorder="1" applyAlignment="1">
      <alignment horizontal="center" vertical="center" wrapText="1"/>
    </xf>
    <xf numFmtId="2" fontId="13" fillId="32" borderId="88" xfId="0" applyNumberFormat="1" applyFont="1" applyFill="1" applyBorder="1" applyAlignment="1">
      <alignment horizontal="center" vertical="center" wrapText="1"/>
    </xf>
    <xf numFmtId="2" fontId="13" fillId="32" borderId="64" xfId="0" applyNumberFormat="1" applyFont="1" applyFill="1" applyBorder="1" applyAlignment="1">
      <alignment horizontal="center" vertical="center" wrapText="1"/>
    </xf>
    <xf numFmtId="0" fontId="14" fillId="67" borderId="57" xfId="0" applyFont="1" applyFill="1" applyBorder="1" applyAlignment="1" applyProtection="1">
      <alignment horizontal="center" vertical="center" wrapText="1"/>
      <protection locked="0"/>
    </xf>
    <xf numFmtId="0" fontId="14" fillId="68" borderId="57" xfId="0" applyFont="1" applyFill="1" applyBorder="1" applyAlignment="1" applyProtection="1">
      <alignment horizontal="center" vertical="center" wrapText="1"/>
      <protection locked="0"/>
    </xf>
    <xf numFmtId="0" fontId="8" fillId="69" borderId="57" xfId="0" applyFont="1" applyFill="1" applyBorder="1" applyAlignment="1" applyProtection="1">
      <alignment horizontal="center" vertical="center" wrapText="1"/>
      <protection locked="0"/>
    </xf>
    <xf numFmtId="0" fontId="14" fillId="70" borderId="57" xfId="0" applyFont="1" applyFill="1" applyBorder="1" applyAlignment="1" applyProtection="1">
      <alignment horizontal="center" vertical="center" wrapText="1"/>
      <protection locked="0"/>
    </xf>
    <xf numFmtId="0" fontId="14" fillId="71" borderId="57" xfId="0" applyFont="1" applyFill="1" applyBorder="1" applyAlignment="1" applyProtection="1">
      <alignment horizontal="center" vertical="center" wrapText="1"/>
      <protection locked="0"/>
    </xf>
    <xf numFmtId="0" fontId="16" fillId="72" borderId="57" xfId="0" applyFont="1" applyFill="1" applyBorder="1" applyAlignment="1" applyProtection="1">
      <alignment horizontal="center" vertical="center" wrapText="1"/>
      <protection locked="0"/>
    </xf>
    <xf numFmtId="0" fontId="14" fillId="73" borderId="57" xfId="0" applyFont="1" applyFill="1" applyBorder="1" applyAlignment="1" applyProtection="1">
      <alignment horizontal="center" vertical="center" wrapText="1"/>
      <protection locked="0"/>
    </xf>
    <xf numFmtId="0" fontId="12" fillId="74" borderId="57" xfId="0" applyFont="1" applyFill="1" applyBorder="1" applyAlignment="1" applyProtection="1">
      <alignment horizontal="center" vertical="center" wrapText="1"/>
      <protection locked="0"/>
    </xf>
    <xf numFmtId="0" fontId="14" fillId="75" borderId="57" xfId="0" applyFont="1" applyFill="1" applyBorder="1" applyAlignment="1" applyProtection="1">
      <alignment horizontal="center" vertical="center" wrapText="1"/>
      <protection locked="0"/>
    </xf>
    <xf numFmtId="0" fontId="14" fillId="76" borderId="57" xfId="0" applyFont="1" applyFill="1" applyBorder="1" applyAlignment="1" applyProtection="1">
      <alignment horizontal="center" vertical="center" wrapText="1"/>
      <protection locked="0"/>
    </xf>
    <xf numFmtId="0" fontId="14" fillId="77" borderId="57" xfId="0" applyFont="1" applyFill="1" applyBorder="1" applyAlignment="1" applyProtection="1">
      <alignment horizontal="center" vertical="center" wrapText="1"/>
      <protection locked="0"/>
    </xf>
    <xf numFmtId="0" fontId="14" fillId="78" borderId="57" xfId="0" applyFont="1" applyFill="1" applyBorder="1" applyAlignment="1" applyProtection="1">
      <alignment horizontal="center" vertical="center" wrapText="1"/>
      <protection locked="0"/>
    </xf>
    <xf numFmtId="1" fontId="17" fillId="0" borderId="43" xfId="14" applyNumberFormat="1" applyBorder="1" applyAlignment="1" applyProtection="1">
      <alignment vertical="top" wrapText="1"/>
    </xf>
    <xf numFmtId="1" fontId="17" fillId="0" borderId="19" xfId="14" applyNumberFormat="1" applyBorder="1" applyAlignment="1" applyProtection="1">
      <alignment vertical="top" wrapText="1"/>
    </xf>
    <xf numFmtId="1" fontId="17" fillId="0" borderId="28" xfId="14" applyNumberFormat="1" applyBorder="1" applyAlignment="1" applyProtection="1">
      <alignment vertical="top" wrapText="1"/>
    </xf>
    <xf numFmtId="1" fontId="23" fillId="0" borderId="28" xfId="0" applyNumberFormat="1" applyFont="1" applyBorder="1" applyAlignment="1">
      <alignment horizontal="center" vertical="top" wrapText="1"/>
    </xf>
    <xf numFmtId="164" fontId="16" fillId="0" borderId="28" xfId="4" applyFont="1" applyBorder="1" applyAlignment="1">
      <alignment horizontal="center" vertical="top" wrapText="1"/>
    </xf>
    <xf numFmtId="165" fontId="9" fillId="0" borderId="28" xfId="5" applyNumberFormat="1" applyFont="1" applyBorder="1" applyAlignment="1" applyProtection="1">
      <alignment vertical="center" wrapText="1"/>
    </xf>
    <xf numFmtId="0" fontId="14" fillId="14" borderId="28" xfId="0" applyFont="1" applyFill="1" applyBorder="1" applyAlignment="1" applyProtection="1">
      <alignment horizontal="center" vertical="center"/>
      <protection locked="0"/>
    </xf>
    <xf numFmtId="0" fontId="14" fillId="15" borderId="28" xfId="0" applyFont="1" applyFill="1" applyBorder="1" applyAlignment="1" applyProtection="1">
      <alignment horizontal="center" vertical="center"/>
      <protection locked="0"/>
    </xf>
    <xf numFmtId="0" fontId="8" fillId="29" borderId="28" xfId="0" applyFont="1" applyFill="1" applyBorder="1" applyAlignment="1" applyProtection="1">
      <alignment horizontal="center" vertical="center" wrapText="1"/>
      <protection locked="0"/>
    </xf>
    <xf numFmtId="0" fontId="14" fillId="17" borderId="28" xfId="0" applyFont="1" applyFill="1" applyBorder="1" applyAlignment="1" applyProtection="1">
      <alignment horizontal="center" vertical="center"/>
      <protection locked="0"/>
    </xf>
    <xf numFmtId="0" fontId="14" fillId="18" borderId="28" xfId="0" applyFont="1" applyFill="1" applyBorder="1" applyAlignment="1" applyProtection="1">
      <alignment horizontal="center" vertical="center"/>
      <protection locked="0"/>
    </xf>
    <xf numFmtId="0" fontId="12" fillId="25" borderId="28" xfId="0" applyFont="1" applyFill="1" applyBorder="1" applyAlignment="1" applyProtection="1">
      <alignment horizontal="center" vertical="center" wrapText="1"/>
      <protection locked="0"/>
    </xf>
    <xf numFmtId="0" fontId="14" fillId="21" borderId="28" xfId="0" applyFont="1" applyFill="1" applyBorder="1" applyAlignment="1" applyProtection="1">
      <alignment horizontal="center" vertical="center"/>
      <protection locked="0"/>
    </xf>
    <xf numFmtId="0" fontId="14" fillId="24" borderId="28" xfId="0" applyFont="1" applyFill="1" applyBorder="1" applyAlignment="1" applyProtection="1">
      <alignment horizontal="center" vertical="center"/>
      <protection locked="0"/>
    </xf>
    <xf numFmtId="0" fontId="14" fillId="23" borderId="28" xfId="0" applyFont="1" applyFill="1" applyBorder="1" applyAlignment="1" applyProtection="1">
      <alignment horizontal="center" vertical="center"/>
      <protection locked="0"/>
    </xf>
    <xf numFmtId="0" fontId="14" fillId="26" borderId="28" xfId="0" applyFont="1" applyFill="1" applyBorder="1" applyAlignment="1" applyProtection="1">
      <alignment horizontal="center" vertical="center" wrapText="1"/>
      <protection locked="0"/>
    </xf>
    <xf numFmtId="0" fontId="14" fillId="27" borderId="28" xfId="0" applyFont="1" applyFill="1" applyBorder="1" applyAlignment="1" applyProtection="1">
      <alignment horizontal="center" vertical="center" wrapText="1"/>
      <protection locked="0"/>
    </xf>
    <xf numFmtId="0" fontId="14" fillId="28" borderId="28" xfId="0" applyFont="1" applyFill="1" applyBorder="1" applyAlignment="1" applyProtection="1">
      <alignment horizontal="center" vertical="center" wrapText="1"/>
      <protection locked="0"/>
    </xf>
    <xf numFmtId="44" fontId="10" fillId="0" borderId="28" xfId="5" applyFont="1" applyBorder="1" applyProtection="1"/>
    <xf numFmtId="1" fontId="10" fillId="0" borderId="28" xfId="0" applyNumberFormat="1" applyFont="1" applyBorder="1"/>
    <xf numFmtId="1" fontId="17" fillId="0" borderId="31" xfId="14" applyNumberFormat="1" applyBorder="1" applyAlignment="1" applyProtection="1">
      <alignment vertical="top" wrapText="1"/>
    </xf>
    <xf numFmtId="1" fontId="17" fillId="0" borderId="35" xfId="14" applyNumberFormat="1" applyBorder="1" applyAlignment="1" applyProtection="1">
      <alignment vertical="top" wrapText="1"/>
    </xf>
    <xf numFmtId="1" fontId="23" fillId="0" borderId="35" xfId="0" applyNumberFormat="1" applyFont="1" applyBorder="1" applyAlignment="1">
      <alignment horizontal="center" vertical="top" wrapText="1"/>
    </xf>
    <xf numFmtId="164" fontId="16" fillId="0" borderId="35" xfId="4" applyFont="1" applyBorder="1" applyAlignment="1">
      <alignment horizontal="center" vertical="top" wrapText="1"/>
    </xf>
    <xf numFmtId="165" fontId="9" fillId="0" borderId="35" xfId="5" applyNumberFormat="1" applyFont="1" applyBorder="1" applyAlignment="1" applyProtection="1">
      <alignment vertical="center" wrapText="1"/>
    </xf>
    <xf numFmtId="0" fontId="14" fillId="14" borderId="35" xfId="0" applyFont="1" applyFill="1" applyBorder="1" applyAlignment="1" applyProtection="1">
      <alignment horizontal="center" vertical="center"/>
      <protection locked="0"/>
    </xf>
    <xf numFmtId="0" fontId="14" fillId="24" borderId="35" xfId="0" applyFont="1" applyFill="1" applyBorder="1" applyAlignment="1" applyProtection="1">
      <alignment horizontal="center" vertical="center"/>
      <protection locked="0"/>
    </xf>
    <xf numFmtId="0" fontId="14" fillId="26" borderId="35" xfId="0" applyFont="1" applyFill="1" applyBorder="1" applyAlignment="1" applyProtection="1">
      <alignment horizontal="center" vertical="center" wrapText="1"/>
      <protection locked="0"/>
    </xf>
    <xf numFmtId="0" fontId="14" fillId="27" borderId="35" xfId="0" applyFont="1" applyFill="1" applyBorder="1" applyAlignment="1" applyProtection="1">
      <alignment horizontal="center" vertical="center" wrapText="1"/>
      <protection locked="0"/>
    </xf>
    <xf numFmtId="0" fontId="14" fillId="28" borderId="35" xfId="0" applyFont="1" applyFill="1" applyBorder="1" applyAlignment="1" applyProtection="1">
      <alignment horizontal="center" vertical="center" wrapText="1"/>
      <protection locked="0"/>
    </xf>
    <xf numFmtId="44" fontId="10" fillId="0" borderId="35" xfId="5" applyFont="1" applyBorder="1" applyProtection="1"/>
    <xf numFmtId="1" fontId="10" fillId="0" borderId="35" xfId="0" applyNumberFormat="1" applyFont="1" applyBorder="1"/>
    <xf numFmtId="1" fontId="17" fillId="0" borderId="78" xfId="14" applyNumberFormat="1" applyBorder="1" applyAlignment="1" applyProtection="1">
      <alignment vertical="top" wrapText="1"/>
    </xf>
    <xf numFmtId="44" fontId="8" fillId="0" borderId="3" xfId="5" applyFont="1" applyBorder="1" applyProtection="1"/>
    <xf numFmtId="0" fontId="12" fillId="79" borderId="49" xfId="0" applyFont="1" applyFill="1" applyBorder="1" applyAlignment="1" applyProtection="1">
      <alignment horizontal="center" vertical="center" wrapText="1"/>
      <protection locked="0"/>
    </xf>
    <xf numFmtId="0" fontId="12" fillId="80" borderId="4" xfId="0" applyFont="1" applyFill="1" applyBorder="1" applyAlignment="1">
      <alignment horizontal="center" vertical="center" wrapText="1"/>
    </xf>
    <xf numFmtId="0" fontId="12" fillId="79" borderId="43" xfId="0" applyFont="1" applyFill="1" applyBorder="1" applyAlignment="1" applyProtection="1">
      <alignment horizontal="center" vertical="center" wrapText="1"/>
      <protection locked="0"/>
    </xf>
    <xf numFmtId="0" fontId="12" fillId="79" borderId="32" xfId="0" applyFont="1" applyFill="1" applyBorder="1" applyAlignment="1" applyProtection="1">
      <alignment horizontal="center" vertical="center" wrapText="1"/>
      <protection locked="0"/>
    </xf>
    <xf numFmtId="0" fontId="12" fillId="80" borderId="49" xfId="0" applyFont="1" applyFill="1" applyBorder="1" applyAlignment="1" applyProtection="1">
      <alignment horizontal="center" vertical="center" wrapText="1"/>
      <protection locked="0"/>
    </xf>
    <xf numFmtId="0" fontId="12" fillId="80" borderId="43" xfId="0" applyFont="1" applyFill="1" applyBorder="1" applyAlignment="1" applyProtection="1">
      <alignment horizontal="center" vertical="center" wrapText="1"/>
      <protection locked="0"/>
    </xf>
    <xf numFmtId="0" fontId="12" fillId="80" borderId="32" xfId="0" applyFont="1" applyFill="1" applyBorder="1" applyAlignment="1" applyProtection="1">
      <alignment horizontal="center" vertical="center" wrapText="1"/>
      <protection locked="0"/>
    </xf>
    <xf numFmtId="0" fontId="12" fillId="80" borderId="28" xfId="0" applyFont="1" applyFill="1" applyBorder="1" applyAlignment="1" applyProtection="1">
      <alignment horizontal="center" vertical="center" wrapText="1"/>
      <protection locked="0"/>
    </xf>
    <xf numFmtId="0" fontId="12" fillId="80" borderId="35" xfId="0" applyFont="1" applyFill="1" applyBorder="1" applyAlignment="1" applyProtection="1">
      <alignment horizontal="center" vertical="center" wrapText="1"/>
      <protection locked="0"/>
    </xf>
    <xf numFmtId="0" fontId="14" fillId="81" borderId="4" xfId="0" applyFont="1" applyFill="1" applyBorder="1" applyAlignment="1">
      <alignment horizontal="center" vertical="center" wrapText="1"/>
    </xf>
    <xf numFmtId="0" fontId="8" fillId="82" borderId="43" xfId="0" applyFont="1" applyFill="1" applyBorder="1" applyAlignment="1" applyProtection="1">
      <alignment horizontal="center" vertical="center"/>
      <protection locked="0"/>
    </xf>
    <xf numFmtId="0" fontId="8" fillId="82" borderId="32" xfId="0" applyFont="1" applyFill="1" applyBorder="1" applyAlignment="1" applyProtection="1">
      <alignment horizontal="center" vertical="center"/>
      <protection locked="0"/>
    </xf>
    <xf numFmtId="0" fontId="8" fillId="82" borderId="49" xfId="0" applyFont="1" applyFill="1" applyBorder="1" applyAlignment="1" applyProtection="1">
      <alignment horizontal="center" vertical="center"/>
      <protection locked="0"/>
    </xf>
    <xf numFmtId="0" fontId="14" fillId="81" borderId="49" xfId="0" applyFont="1" applyFill="1" applyBorder="1" applyAlignment="1" applyProtection="1">
      <alignment horizontal="center" vertical="center"/>
      <protection locked="0"/>
    </xf>
    <xf numFmtId="0" fontId="14" fillId="81" borderId="43" xfId="0" applyFont="1" applyFill="1" applyBorder="1" applyAlignment="1" applyProtection="1">
      <alignment horizontal="center" vertical="center"/>
      <protection locked="0"/>
    </xf>
    <xf numFmtId="0" fontId="14" fillId="81" borderId="32" xfId="0" applyFont="1" applyFill="1" applyBorder="1" applyAlignment="1" applyProtection="1">
      <alignment horizontal="center" vertical="center"/>
      <protection locked="0"/>
    </xf>
    <xf numFmtId="0" fontId="14" fillId="81" borderId="28" xfId="0" applyFont="1" applyFill="1" applyBorder="1" applyAlignment="1" applyProtection="1">
      <alignment horizontal="center" vertical="center"/>
      <protection locked="0"/>
    </xf>
    <xf numFmtId="0" fontId="14" fillId="81" borderId="35" xfId="0" applyFont="1" applyFill="1" applyBorder="1" applyAlignment="1" applyProtection="1">
      <alignment horizontal="center" vertical="center"/>
      <protection locked="0"/>
    </xf>
    <xf numFmtId="0" fontId="14" fillId="15" borderId="14" xfId="0" applyFont="1" applyFill="1" applyBorder="1" applyAlignment="1">
      <alignment horizontal="center" vertical="center" wrapText="1"/>
    </xf>
    <xf numFmtId="0" fontId="14" fillId="52" borderId="14" xfId="0" applyFont="1" applyFill="1" applyBorder="1" applyAlignment="1">
      <alignment horizontal="center" vertical="center" wrapText="1"/>
    </xf>
    <xf numFmtId="0" fontId="8" fillId="29" borderId="14" xfId="0" applyFont="1" applyFill="1" applyBorder="1" applyAlignment="1">
      <alignment horizontal="center" vertical="center" wrapText="1"/>
    </xf>
    <xf numFmtId="0" fontId="12" fillId="80" borderId="14" xfId="0" applyFont="1" applyFill="1" applyBorder="1" applyAlignment="1">
      <alignment horizontal="center" vertical="center" wrapText="1"/>
    </xf>
    <xf numFmtId="0" fontId="14" fillId="81" borderId="14" xfId="0" applyFont="1" applyFill="1" applyBorder="1" applyAlignment="1">
      <alignment horizontal="center" vertical="center" wrapText="1"/>
    </xf>
    <xf numFmtId="0" fontId="16" fillId="25" borderId="14" xfId="0" applyFont="1" applyFill="1" applyBorder="1" applyAlignment="1">
      <alignment horizontal="center" vertical="center" wrapText="1"/>
    </xf>
    <xf numFmtId="0" fontId="14" fillId="26" borderId="14" xfId="0" applyFont="1" applyFill="1" applyBorder="1" applyAlignment="1">
      <alignment horizontal="center" vertical="center" wrapText="1"/>
    </xf>
    <xf numFmtId="0" fontId="14" fillId="27" borderId="14" xfId="0" applyFont="1" applyFill="1" applyBorder="1" applyAlignment="1">
      <alignment horizontal="center" vertical="center" wrapText="1"/>
    </xf>
    <xf numFmtId="0" fontId="14" fillId="28" borderId="14" xfId="0" applyFont="1" applyFill="1" applyBorder="1" applyAlignment="1">
      <alignment horizontal="center" vertical="center" wrapText="1"/>
    </xf>
    <xf numFmtId="164" fontId="16" fillId="0" borderId="28" xfId="4" applyFont="1" applyBorder="1" applyAlignment="1">
      <alignment horizontal="center" vertical="center" wrapText="1"/>
    </xf>
    <xf numFmtId="165" fontId="8" fillId="0" borderId="28" xfId="0" applyNumberFormat="1" applyFont="1" applyBorder="1"/>
    <xf numFmtId="0" fontId="8" fillId="6" borderId="28" xfId="0" applyFont="1" applyFill="1" applyBorder="1" applyAlignment="1" applyProtection="1">
      <alignment horizontal="center" vertical="center"/>
      <protection locked="0"/>
    </xf>
    <xf numFmtId="0" fontId="8" fillId="7" borderId="28" xfId="0" applyFont="1" applyFill="1" applyBorder="1" applyAlignment="1" applyProtection="1">
      <alignment horizontal="center" vertical="center"/>
      <protection locked="0"/>
    </xf>
    <xf numFmtId="0" fontId="12" fillId="79" borderId="28" xfId="0" applyFont="1" applyFill="1" applyBorder="1" applyAlignment="1" applyProtection="1">
      <alignment horizontal="center" vertical="center" wrapText="1"/>
      <protection locked="0"/>
    </xf>
    <xf numFmtId="0" fontId="8" fillId="82" borderId="28"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wrapText="1"/>
      <protection locked="0"/>
    </xf>
    <xf numFmtId="1" fontId="17" fillId="0" borderId="90" xfId="14" applyNumberFormat="1" applyBorder="1" applyAlignment="1" applyProtection="1">
      <alignment vertical="top" wrapText="1"/>
    </xf>
    <xf numFmtId="1" fontId="17" fillId="0" borderId="32" xfId="14" applyNumberFormat="1" applyBorder="1" applyAlignment="1" applyProtection="1">
      <alignment vertical="top" wrapText="1"/>
    </xf>
    <xf numFmtId="1" fontId="23" fillId="0" borderId="32" xfId="0" applyNumberFormat="1" applyFont="1" applyBorder="1" applyAlignment="1">
      <alignment horizontal="center" vertical="top" wrapText="1"/>
    </xf>
    <xf numFmtId="164" fontId="9" fillId="0" borderId="32" xfId="4" applyFont="1" applyBorder="1" applyAlignment="1">
      <alignment horizontal="center" vertical="center" wrapText="1"/>
    </xf>
    <xf numFmtId="165" fontId="8" fillId="0" borderId="32" xfId="0" applyNumberFormat="1" applyFont="1" applyBorder="1"/>
    <xf numFmtId="0" fontId="0" fillId="0" borderId="91" xfId="0" applyBorder="1"/>
    <xf numFmtId="1" fontId="23" fillId="0" borderId="49" xfId="0" applyNumberFormat="1" applyFont="1" applyBorder="1" applyAlignment="1">
      <alignment horizontal="center" vertical="top" wrapText="1"/>
    </xf>
    <xf numFmtId="0" fontId="9" fillId="0" borderId="49" xfId="0" applyFont="1" applyBorder="1" applyAlignment="1">
      <alignment horizontal="center" vertical="top" wrapText="1"/>
    </xf>
    <xf numFmtId="164" fontId="9" fillId="0" borderId="49" xfId="4" applyFont="1" applyBorder="1" applyAlignment="1">
      <alignment horizontal="center" vertical="top" wrapText="1"/>
    </xf>
    <xf numFmtId="165" fontId="8" fillId="0" borderId="49" xfId="5" applyNumberFormat="1" applyFont="1" applyBorder="1"/>
    <xf numFmtId="1" fontId="10" fillId="0" borderId="49" xfId="0" applyNumberFormat="1" applyFont="1" applyBorder="1"/>
    <xf numFmtId="0" fontId="4" fillId="0" borderId="5" xfId="0" applyFont="1" applyBorder="1"/>
    <xf numFmtId="2" fontId="25" fillId="0" borderId="53" xfId="0" applyNumberFormat="1" applyFont="1" applyBorder="1" applyAlignment="1">
      <alignment horizontal="center" vertical="center" wrapText="1"/>
    </xf>
    <xf numFmtId="165" fontId="5" fillId="0" borderId="53" xfId="0" applyNumberFormat="1" applyFont="1" applyBorder="1" applyAlignment="1">
      <alignment horizontal="center" vertical="center" wrapText="1"/>
    </xf>
    <xf numFmtId="0" fontId="14" fillId="0" borderId="53"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0" fontId="16" fillId="0" borderId="53" xfId="0" applyFont="1" applyBorder="1" applyAlignment="1" applyProtection="1">
      <alignment horizontal="center" vertical="center" wrapText="1"/>
      <protection locked="0"/>
    </xf>
    <xf numFmtId="0" fontId="12" fillId="0" borderId="53" xfId="0" applyFont="1" applyBorder="1" applyAlignment="1" applyProtection="1">
      <alignment horizontal="center" vertical="center" wrapText="1"/>
      <protection locked="0"/>
    </xf>
    <xf numFmtId="0" fontId="5" fillId="0" borderId="53" xfId="0" applyFont="1" applyBorder="1" applyAlignment="1">
      <alignment horizontal="center" vertical="center" wrapText="1"/>
    </xf>
    <xf numFmtId="0" fontId="20" fillId="43" borderId="24" xfId="0" applyFont="1" applyFill="1" applyBorder="1"/>
    <xf numFmtId="2" fontId="7" fillId="0" borderId="0" xfId="0" applyNumberFormat="1" applyFont="1"/>
    <xf numFmtId="2" fontId="13" fillId="0" borderId="45" xfId="0" applyNumberFormat="1" applyFont="1" applyBorder="1" applyAlignment="1">
      <alignment horizontal="center" vertical="center" wrapText="1"/>
    </xf>
    <xf numFmtId="0" fontId="0" fillId="0" borderId="45" xfId="0" applyBorder="1"/>
    <xf numFmtId="2" fontId="13" fillId="0" borderId="0" xfId="0" applyNumberFormat="1" applyFont="1" applyAlignment="1">
      <alignment horizontal="center" vertical="center" wrapText="1"/>
    </xf>
    <xf numFmtId="0" fontId="8" fillId="0" borderId="43" xfId="0" applyFont="1" applyBorder="1" applyAlignment="1">
      <alignment horizontal="left"/>
    </xf>
    <xf numFmtId="2" fontId="25" fillId="0" borderId="87" xfId="0" applyNumberFormat="1" applyFont="1" applyBorder="1" applyAlignment="1">
      <alignment horizontal="center" vertical="center" wrapText="1"/>
    </xf>
    <xf numFmtId="2" fontId="13" fillId="0" borderId="86" xfId="0" applyNumberFormat="1" applyFont="1" applyBorder="1" applyAlignment="1">
      <alignment horizontal="center" vertical="center" wrapText="1"/>
    </xf>
    <xf numFmtId="2" fontId="13" fillId="0" borderId="87" xfId="0" applyNumberFormat="1" applyFont="1" applyBorder="1" applyAlignment="1">
      <alignment horizontal="center" vertical="center" wrapText="1"/>
    </xf>
    <xf numFmtId="0" fontId="5" fillId="0" borderId="27" xfId="0" applyFont="1" applyBorder="1" applyAlignment="1">
      <alignment horizontal="center" vertical="center" wrapText="1"/>
    </xf>
    <xf numFmtId="2" fontId="41" fillId="32" borderId="89" xfId="0" applyNumberFormat="1" applyFont="1" applyFill="1" applyBorder="1" applyAlignment="1">
      <alignment horizontal="center" vertical="center" wrapText="1"/>
    </xf>
    <xf numFmtId="2" fontId="41" fillId="32" borderId="88" xfId="0" applyNumberFormat="1" applyFont="1" applyFill="1" applyBorder="1" applyAlignment="1">
      <alignment horizontal="center" vertical="center" wrapText="1"/>
    </xf>
    <xf numFmtId="0" fontId="4" fillId="0" borderId="67" xfId="0" applyFont="1" applyBorder="1"/>
    <xf numFmtId="2" fontId="82" fillId="32" borderId="4" xfId="0" applyNumberFormat="1" applyFont="1" applyFill="1" applyBorder="1" applyAlignment="1">
      <alignment horizontal="center" vertical="center" textRotation="90" wrapText="1"/>
    </xf>
    <xf numFmtId="1" fontId="17" fillId="0" borderId="5" xfId="14" applyNumberFormat="1" applyBorder="1" applyAlignment="1" applyProtection="1">
      <alignment vertical="center" wrapText="1"/>
    </xf>
    <xf numFmtId="0" fontId="16" fillId="0" borderId="53" xfId="0" applyFont="1" applyBorder="1" applyAlignment="1">
      <alignment horizontal="center" vertical="center" wrapText="1"/>
    </xf>
    <xf numFmtId="164" fontId="9" fillId="0" borderId="53" xfId="4" applyFont="1" applyBorder="1" applyAlignment="1">
      <alignment horizontal="center" vertical="center" wrapText="1"/>
    </xf>
    <xf numFmtId="165" fontId="8" fillId="0" borderId="53" xfId="5" applyNumberFormat="1" applyFont="1" applyBorder="1" applyAlignment="1">
      <alignment vertical="center"/>
    </xf>
    <xf numFmtId="0" fontId="8" fillId="6" borderId="53" xfId="0" applyFont="1" applyFill="1" applyBorder="1" applyAlignment="1" applyProtection="1">
      <alignment horizontal="center" vertical="center"/>
      <protection locked="0"/>
    </xf>
    <xf numFmtId="0" fontId="8" fillId="7" borderId="53" xfId="0" applyFont="1" applyFill="1" applyBorder="1" applyAlignment="1" applyProtection="1">
      <alignment horizontal="center" vertical="center"/>
      <protection locked="0"/>
    </xf>
    <xf numFmtId="0" fontId="8" fillId="53" borderId="53" xfId="0" applyFont="1" applyFill="1" applyBorder="1" applyAlignment="1" applyProtection="1">
      <alignment horizontal="center" vertical="center"/>
      <protection locked="0"/>
    </xf>
    <xf numFmtId="0" fontId="8" fillId="30" borderId="53" xfId="0" applyFont="1" applyFill="1" applyBorder="1" applyAlignment="1" applyProtection="1">
      <alignment horizontal="center" vertical="center" wrapText="1"/>
      <protection locked="0"/>
    </xf>
    <xf numFmtId="0" fontId="8" fillId="8" borderId="53" xfId="0" applyFont="1" applyFill="1" applyBorder="1" applyAlignment="1" applyProtection="1">
      <alignment horizontal="center" vertical="center"/>
      <protection locked="0"/>
    </xf>
    <xf numFmtId="0" fontId="8" fillId="9" borderId="53" xfId="0" applyFont="1" applyFill="1" applyBorder="1" applyAlignment="1" applyProtection="1">
      <alignment horizontal="center" vertical="center"/>
      <protection locked="0"/>
    </xf>
    <xf numFmtId="0" fontId="12" fillId="12" borderId="53" xfId="0" applyFont="1" applyFill="1" applyBorder="1" applyAlignment="1" applyProtection="1">
      <alignment horizontal="center" vertical="center" wrapText="1"/>
      <protection locked="0"/>
    </xf>
    <xf numFmtId="0" fontId="8" fillId="2" borderId="53" xfId="0" applyFont="1" applyFill="1" applyBorder="1" applyAlignment="1" applyProtection="1">
      <alignment horizontal="center" vertical="center"/>
      <protection locked="0"/>
    </xf>
    <xf numFmtId="0" fontId="8" fillId="10" borderId="53" xfId="0" applyFont="1" applyFill="1" applyBorder="1" applyAlignment="1" applyProtection="1">
      <alignment horizontal="center" vertical="center"/>
      <protection locked="0"/>
    </xf>
    <xf numFmtId="0" fontId="8" fillId="11" borderId="53" xfId="0" applyFont="1" applyFill="1" applyBorder="1" applyAlignment="1" applyProtection="1">
      <alignment horizontal="center" vertical="center"/>
      <protection locked="0"/>
    </xf>
    <xf numFmtId="0" fontId="8" fillId="3" borderId="53" xfId="0" applyFont="1" applyFill="1" applyBorder="1" applyAlignment="1" applyProtection="1">
      <alignment horizontal="center" vertical="center" wrapText="1"/>
      <protection locked="0"/>
    </xf>
    <xf numFmtId="0" fontId="8" fillId="4" borderId="53" xfId="0" applyFont="1" applyFill="1" applyBorder="1" applyAlignment="1" applyProtection="1">
      <alignment horizontal="center" vertical="center" wrapText="1"/>
      <protection locked="0"/>
    </xf>
    <xf numFmtId="0" fontId="8" fillId="5" borderId="53" xfId="0" applyFont="1" applyFill="1" applyBorder="1" applyAlignment="1" applyProtection="1">
      <alignment horizontal="center" vertical="center" wrapText="1"/>
      <protection locked="0"/>
    </xf>
    <xf numFmtId="44" fontId="10" fillId="0" borderId="53" xfId="5" applyFont="1" applyBorder="1" applyAlignment="1" applyProtection="1">
      <alignment vertical="center"/>
    </xf>
    <xf numFmtId="1" fontId="10" fillId="0" borderId="53" xfId="0" applyNumberFormat="1" applyFont="1" applyBorder="1" applyAlignment="1">
      <alignment vertical="center"/>
    </xf>
    <xf numFmtId="0" fontId="0" fillId="0" borderId="53" xfId="0" applyBorder="1" applyAlignment="1">
      <alignment vertical="center"/>
    </xf>
    <xf numFmtId="0" fontId="0" fillId="0" borderId="23" xfId="0" applyBorder="1" applyAlignment="1">
      <alignment vertical="center"/>
    </xf>
    <xf numFmtId="0" fontId="7" fillId="0" borderId="0" xfId="0" applyFont="1" applyAlignment="1">
      <alignment vertical="center"/>
    </xf>
    <xf numFmtId="0" fontId="5" fillId="38" borderId="81" xfId="0" applyFont="1" applyFill="1" applyBorder="1" applyAlignment="1">
      <alignment horizontal="center" vertical="center" wrapText="1"/>
    </xf>
    <xf numFmtId="2" fontId="13" fillId="32" borderId="53" xfId="0" applyNumberFormat="1" applyFont="1" applyFill="1" applyBorder="1" applyAlignment="1">
      <alignment horizontal="center" vertical="center" wrapText="1"/>
    </xf>
    <xf numFmtId="1" fontId="17" fillId="0" borderId="46" xfId="14" applyNumberFormat="1" applyBorder="1" applyAlignment="1" applyProtection="1">
      <alignment vertical="center" wrapText="1"/>
    </xf>
    <xf numFmtId="1" fontId="17" fillId="0" borderId="47" xfId="14" applyNumberFormat="1" applyBorder="1" applyAlignment="1" applyProtection="1">
      <alignment vertical="center" wrapText="1"/>
    </xf>
    <xf numFmtId="0" fontId="15" fillId="0" borderId="43" xfId="0" applyFont="1" applyBorder="1" applyAlignment="1">
      <alignment vertical="center" wrapText="1"/>
    </xf>
    <xf numFmtId="44" fontId="10" fillId="0" borderId="43" xfId="5" applyFont="1" applyBorder="1" applyAlignment="1" applyProtection="1">
      <alignment vertical="center"/>
    </xf>
    <xf numFmtId="1" fontId="10" fillId="0" borderId="43" xfId="0" applyNumberFormat="1" applyFont="1" applyBorder="1" applyAlignment="1">
      <alignment vertical="center"/>
    </xf>
    <xf numFmtId="1" fontId="17" fillId="0" borderId="68" xfId="14" applyNumberFormat="1" applyBorder="1" applyAlignment="1" applyProtection="1">
      <alignment vertical="center" wrapText="1"/>
    </xf>
    <xf numFmtId="0" fontId="15" fillId="0" borderId="32" xfId="0" applyFont="1" applyBorder="1" applyAlignment="1">
      <alignment vertical="center" wrapText="1"/>
    </xf>
    <xf numFmtId="44" fontId="10" fillId="0" borderId="32" xfId="5" applyFont="1" applyBorder="1" applyAlignment="1" applyProtection="1">
      <alignment vertical="center"/>
    </xf>
    <xf numFmtId="9" fontId="8" fillId="53" borderId="43" xfId="27" applyFont="1" applyFill="1" applyBorder="1" applyAlignment="1" applyProtection="1">
      <alignment horizontal="center" vertical="center"/>
      <protection locked="0"/>
    </xf>
    <xf numFmtId="9" fontId="8" fillId="53" borderId="32" xfId="27" applyFont="1" applyFill="1" applyBorder="1" applyAlignment="1" applyProtection="1">
      <alignment horizontal="center" vertical="center"/>
      <protection locked="0"/>
    </xf>
    <xf numFmtId="165" fontId="13" fillId="0" borderId="53" xfId="0" applyNumberFormat="1" applyFont="1" applyBorder="1" applyAlignment="1">
      <alignment horizontal="center" vertical="center" wrapText="1"/>
    </xf>
    <xf numFmtId="0" fontId="20" fillId="39" borderId="43" xfId="0" applyFont="1" applyFill="1" applyBorder="1" applyAlignment="1">
      <alignment horizontal="center"/>
    </xf>
    <xf numFmtId="0" fontId="20" fillId="39" borderId="50" xfId="0" applyFont="1" applyFill="1" applyBorder="1" applyAlignment="1">
      <alignment horizontal="center" vertical="center"/>
    </xf>
    <xf numFmtId="0" fontId="20" fillId="39" borderId="15" xfId="0" applyFont="1" applyFill="1" applyBorder="1" applyAlignment="1">
      <alignment horizontal="center" vertical="center"/>
    </xf>
    <xf numFmtId="0" fontId="20" fillId="39" borderId="6" xfId="0" applyFont="1" applyFill="1" applyBorder="1" applyAlignment="1">
      <alignment horizontal="center" vertical="center"/>
    </xf>
    <xf numFmtId="0" fontId="20" fillId="39" borderId="0" xfId="0" applyFont="1" applyFill="1" applyAlignment="1">
      <alignment horizontal="center" vertical="center"/>
    </xf>
    <xf numFmtId="0" fontId="12" fillId="39" borderId="50" xfId="0" applyFont="1" applyFill="1" applyBorder="1" applyAlignment="1">
      <alignment horizontal="center" vertical="center" wrapText="1"/>
    </xf>
    <xf numFmtId="0" fontId="12" fillId="39" borderId="15" xfId="0" applyFont="1" applyFill="1" applyBorder="1" applyAlignment="1">
      <alignment horizontal="center" vertical="center" wrapText="1"/>
    </xf>
    <xf numFmtId="0" fontId="53" fillId="0" borderId="3" xfId="0" applyFont="1" applyBorder="1" applyAlignment="1">
      <alignment horizontal="center" wrapText="1"/>
    </xf>
    <xf numFmtId="2" fontId="39" fillId="32" borderId="14" xfId="0" applyNumberFormat="1" applyFont="1" applyFill="1" applyBorder="1" applyAlignment="1">
      <alignment horizontal="center" vertical="center" textRotation="90" wrapText="1"/>
    </xf>
    <xf numFmtId="2" fontId="39" fillId="32" borderId="57" xfId="0" applyNumberFormat="1" applyFont="1" applyFill="1" applyBorder="1" applyAlignment="1">
      <alignment horizontal="center" vertical="center" textRotation="90" wrapText="1"/>
    </xf>
    <xf numFmtId="2" fontId="32" fillId="32" borderId="14" xfId="0" applyNumberFormat="1" applyFont="1" applyFill="1" applyBorder="1" applyAlignment="1">
      <alignment horizontal="center" vertical="center" textRotation="90" wrapText="1"/>
    </xf>
    <xf numFmtId="2" fontId="32" fillId="32" borderId="62" xfId="0" applyNumberFormat="1" applyFont="1" applyFill="1" applyBorder="1" applyAlignment="1">
      <alignment horizontal="center" vertical="center" textRotation="90" wrapText="1"/>
    </xf>
    <xf numFmtId="2" fontId="32" fillId="32" borderId="57" xfId="0" applyNumberFormat="1" applyFont="1" applyFill="1" applyBorder="1" applyAlignment="1">
      <alignment horizontal="center" vertical="center" textRotation="90" wrapText="1"/>
    </xf>
    <xf numFmtId="2" fontId="24" fillId="32" borderId="14" xfId="0" applyNumberFormat="1" applyFont="1" applyFill="1" applyBorder="1" applyAlignment="1">
      <alignment horizontal="center" vertical="center" textRotation="90" wrapText="1"/>
    </xf>
    <xf numFmtId="2" fontId="24" fillId="32" borderId="62" xfId="0" applyNumberFormat="1" applyFont="1" applyFill="1" applyBorder="1" applyAlignment="1">
      <alignment horizontal="center" vertical="center" textRotation="90" wrapText="1"/>
    </xf>
    <xf numFmtId="2" fontId="24" fillId="32" borderId="57" xfId="0" applyNumberFormat="1" applyFont="1" applyFill="1" applyBorder="1" applyAlignment="1">
      <alignment horizontal="center" vertical="center" textRotation="90" wrapText="1"/>
    </xf>
    <xf numFmtId="2" fontId="19" fillId="32" borderId="14" xfId="0" applyNumberFormat="1" applyFont="1" applyFill="1" applyBorder="1" applyAlignment="1">
      <alignment horizontal="center" vertical="center" textRotation="90" wrapText="1"/>
    </xf>
    <xf numFmtId="2" fontId="19" fillId="32" borderId="62" xfId="0" applyNumberFormat="1" applyFont="1" applyFill="1" applyBorder="1" applyAlignment="1">
      <alignment horizontal="center" vertical="center" textRotation="90" wrapText="1"/>
    </xf>
    <xf numFmtId="2" fontId="19" fillId="32" borderId="57" xfId="0" applyNumberFormat="1" applyFont="1" applyFill="1" applyBorder="1" applyAlignment="1">
      <alignment horizontal="center" vertical="center" textRotation="90" wrapText="1"/>
    </xf>
    <xf numFmtId="2" fontId="25" fillId="32" borderId="19" xfId="0" applyNumberFormat="1" applyFont="1" applyFill="1" applyBorder="1" applyAlignment="1">
      <alignment horizontal="center" vertical="center" textRotation="90" wrapText="1"/>
    </xf>
    <xf numFmtId="2" fontId="25" fillId="32" borderId="31" xfId="0" applyNumberFormat="1" applyFont="1" applyFill="1" applyBorder="1" applyAlignment="1">
      <alignment horizontal="center" vertical="center" textRotation="90" wrapText="1"/>
    </xf>
    <xf numFmtId="0" fontId="71" fillId="0" borderId="0" xfId="0" applyFont="1" applyAlignment="1">
      <alignment horizontal="left" vertical="top" wrapText="1"/>
    </xf>
    <xf numFmtId="0" fontId="20" fillId="31" borderId="43" xfId="0" applyFont="1" applyFill="1" applyBorder="1" applyAlignment="1">
      <alignment horizontal="center"/>
    </xf>
    <xf numFmtId="0" fontId="20" fillId="31" borderId="50" xfId="0" applyFont="1" applyFill="1" applyBorder="1" applyAlignment="1">
      <alignment horizontal="center"/>
    </xf>
    <xf numFmtId="0" fontId="20" fillId="31" borderId="15" xfId="0" applyFont="1" applyFill="1" applyBorder="1" applyAlignment="1">
      <alignment horizontal="center"/>
    </xf>
    <xf numFmtId="0" fontId="20" fillId="31" borderId="16" xfId="0" applyFont="1" applyFill="1" applyBorder="1" applyAlignment="1">
      <alignment horizontal="center"/>
    </xf>
    <xf numFmtId="0" fontId="12" fillId="31" borderId="5" xfId="0" applyFont="1" applyFill="1" applyBorder="1" applyAlignment="1">
      <alignment horizontal="center"/>
    </xf>
    <xf numFmtId="0" fontId="12" fillId="31" borderId="53" xfId="0" applyFont="1" applyFill="1" applyBorder="1" applyAlignment="1">
      <alignment horizontal="center"/>
    </xf>
    <xf numFmtId="0" fontId="12" fillId="31" borderId="23" xfId="0" applyFont="1" applyFill="1" applyBorder="1" applyAlignment="1">
      <alignment horizontal="center"/>
    </xf>
    <xf numFmtId="0" fontId="12" fillId="31" borderId="50" xfId="0" applyFont="1" applyFill="1" applyBorder="1" applyAlignment="1">
      <alignment horizontal="center"/>
    </xf>
    <xf numFmtId="0" fontId="12" fillId="31" borderId="16" xfId="0" applyFont="1" applyFill="1" applyBorder="1" applyAlignment="1">
      <alignment horizontal="center"/>
    </xf>
    <xf numFmtId="0" fontId="12" fillId="31" borderId="15" xfId="0" applyFont="1" applyFill="1" applyBorder="1" applyAlignment="1">
      <alignment horizontal="center"/>
    </xf>
    <xf numFmtId="0" fontId="20" fillId="43" borderId="50" xfId="0" applyFont="1" applyFill="1" applyBorder="1" applyAlignment="1">
      <alignment horizontal="center"/>
    </xf>
    <xf numFmtId="0" fontId="20" fillId="43" borderId="15" xfId="0" applyFont="1" applyFill="1" applyBorder="1" applyAlignment="1">
      <alignment horizontal="center"/>
    </xf>
    <xf numFmtId="0" fontId="20" fillId="43" borderId="16" xfId="0" applyFont="1" applyFill="1" applyBorder="1" applyAlignment="1">
      <alignment horizontal="center"/>
    </xf>
    <xf numFmtId="0" fontId="76" fillId="0" borderId="3" xfId="0" applyFont="1" applyBorder="1" applyAlignment="1">
      <alignment horizontal="left" wrapText="1"/>
    </xf>
    <xf numFmtId="0" fontId="20" fillId="43" borderId="59" xfId="0" applyFont="1" applyFill="1" applyBorder="1" applyAlignment="1">
      <alignment horizontal="center"/>
    </xf>
    <xf numFmtId="0" fontId="20" fillId="43" borderId="24" xfId="0" applyFont="1" applyFill="1" applyBorder="1" applyAlignment="1">
      <alignment horizontal="center"/>
    </xf>
    <xf numFmtId="2" fontId="41" fillId="32" borderId="14" xfId="0" applyNumberFormat="1" applyFont="1" applyFill="1" applyBorder="1" applyAlignment="1">
      <alignment horizontal="center" vertical="center" textRotation="90" wrapText="1"/>
    </xf>
    <xf numFmtId="2" fontId="41" fillId="32" borderId="62" xfId="0" applyNumberFormat="1" applyFont="1" applyFill="1" applyBorder="1" applyAlignment="1">
      <alignment horizontal="center" vertical="center" textRotation="90" wrapText="1"/>
    </xf>
    <xf numFmtId="2" fontId="41" fillId="32" borderId="57" xfId="0" applyNumberFormat="1" applyFont="1" applyFill="1" applyBorder="1" applyAlignment="1">
      <alignment horizontal="center" vertical="center" textRotation="90" wrapText="1"/>
    </xf>
    <xf numFmtId="2" fontId="25" fillId="32" borderId="14" xfId="0" applyNumberFormat="1" applyFont="1" applyFill="1" applyBorder="1" applyAlignment="1">
      <alignment horizontal="center" vertical="center" textRotation="90" wrapText="1"/>
    </xf>
    <xf numFmtId="2" fontId="25" fillId="32" borderId="62" xfId="0" applyNumberFormat="1" applyFont="1" applyFill="1" applyBorder="1" applyAlignment="1">
      <alignment horizontal="center" vertical="center" textRotation="90" wrapText="1"/>
    </xf>
    <xf numFmtId="2" fontId="25" fillId="32" borderId="57" xfId="0" applyNumberFormat="1" applyFont="1" applyFill="1" applyBorder="1" applyAlignment="1">
      <alignment horizontal="center" vertical="center" textRotation="90" wrapText="1"/>
    </xf>
    <xf numFmtId="0" fontId="12" fillId="43" borderId="50" xfId="0" applyFont="1" applyFill="1" applyBorder="1" applyAlignment="1">
      <alignment horizontal="center"/>
    </xf>
    <xf numFmtId="0" fontId="12" fillId="43" borderId="15" xfId="0" applyFont="1" applyFill="1" applyBorder="1" applyAlignment="1">
      <alignment horizontal="center"/>
    </xf>
    <xf numFmtId="0" fontId="64" fillId="0" borderId="0" xfId="0" applyFont="1" applyAlignment="1">
      <alignment horizontal="center" wrapText="1"/>
    </xf>
    <xf numFmtId="2" fontId="54" fillId="0" borderId="14" xfId="0" applyNumberFormat="1" applyFont="1" applyBorder="1" applyAlignment="1">
      <alignment horizontal="center" vertical="center" textRotation="90" wrapText="1"/>
    </xf>
    <xf numFmtId="2" fontId="54" fillId="0" borderId="62" xfId="0" applyNumberFormat="1" applyFont="1" applyBorder="1" applyAlignment="1">
      <alignment horizontal="center" vertical="center" textRotation="90" wrapText="1"/>
    </xf>
    <xf numFmtId="2" fontId="54" fillId="0" borderId="57" xfId="0" applyNumberFormat="1" applyFont="1" applyBorder="1" applyAlignment="1">
      <alignment horizontal="center" vertical="center" textRotation="90" wrapText="1"/>
    </xf>
    <xf numFmtId="0" fontId="46" fillId="47" borderId="45" xfId="0" applyFont="1" applyFill="1" applyBorder="1" applyAlignment="1">
      <alignment horizontal="center"/>
    </xf>
    <xf numFmtId="0" fontId="46" fillId="47" borderId="10" xfId="0" applyFont="1" applyFill="1" applyBorder="1" applyAlignment="1">
      <alignment horizontal="center"/>
    </xf>
    <xf numFmtId="0" fontId="46" fillId="47" borderId="46" xfId="0" applyFont="1" applyFill="1" applyBorder="1" applyAlignment="1">
      <alignment horizontal="center"/>
    </xf>
    <xf numFmtId="0" fontId="46" fillId="47" borderId="50" xfId="0" applyFont="1" applyFill="1" applyBorder="1" applyAlignment="1">
      <alignment horizontal="center"/>
    </xf>
    <xf numFmtId="0" fontId="46" fillId="47" borderId="15" xfId="0" applyFont="1" applyFill="1" applyBorder="1" applyAlignment="1">
      <alignment horizontal="center"/>
    </xf>
    <xf numFmtId="0" fontId="46" fillId="47" borderId="16" xfId="0" applyFont="1" applyFill="1" applyBorder="1" applyAlignment="1">
      <alignment horizontal="center"/>
    </xf>
    <xf numFmtId="0" fontId="8" fillId="47" borderId="50" xfId="0" applyFont="1" applyFill="1" applyBorder="1" applyAlignment="1">
      <alignment horizontal="center"/>
    </xf>
    <xf numFmtId="0" fontId="8" fillId="47" borderId="15" xfId="0" applyFont="1" applyFill="1" applyBorder="1" applyAlignment="1">
      <alignment horizontal="center"/>
    </xf>
    <xf numFmtId="0" fontId="8" fillId="47" borderId="16" xfId="0" applyFont="1" applyFill="1" applyBorder="1" applyAlignment="1">
      <alignment horizontal="center"/>
    </xf>
    <xf numFmtId="2" fontId="61" fillId="32" borderId="14" xfId="0" applyNumberFormat="1" applyFont="1" applyFill="1" applyBorder="1" applyAlignment="1">
      <alignment horizontal="center" vertical="center" textRotation="90" wrapText="1"/>
    </xf>
    <xf numFmtId="2" fontId="61" fillId="32" borderId="62" xfId="0" applyNumberFormat="1" applyFont="1" applyFill="1" applyBorder="1" applyAlignment="1">
      <alignment horizontal="center" vertical="center" textRotation="90" wrapText="1"/>
    </xf>
    <xf numFmtId="2" fontId="61" fillId="32" borderId="57" xfId="0" applyNumberFormat="1" applyFont="1" applyFill="1" applyBorder="1" applyAlignment="1">
      <alignment horizontal="center" vertical="center" textRotation="90" wrapText="1"/>
    </xf>
    <xf numFmtId="2" fontId="24" fillId="32" borderId="79" xfId="0" applyNumberFormat="1" applyFont="1" applyFill="1" applyBorder="1" applyAlignment="1">
      <alignment horizontal="center" vertical="center" textRotation="90" wrapText="1"/>
    </xf>
    <xf numFmtId="2" fontId="24" fillId="32" borderId="6" xfId="0" applyNumberFormat="1" applyFont="1" applyFill="1" applyBorder="1" applyAlignment="1">
      <alignment horizontal="center" vertical="center" textRotation="90" wrapText="1"/>
    </xf>
    <xf numFmtId="2" fontId="39" fillId="32" borderId="62" xfId="0" applyNumberFormat="1" applyFont="1" applyFill="1" applyBorder="1" applyAlignment="1">
      <alignment horizontal="center" vertical="center" textRotation="90" wrapText="1"/>
    </xf>
    <xf numFmtId="2" fontId="81" fillId="32" borderId="79" xfId="0" applyNumberFormat="1" applyFont="1" applyFill="1" applyBorder="1" applyAlignment="1">
      <alignment horizontal="center" vertical="center" textRotation="90" wrapText="1"/>
    </xf>
    <xf numFmtId="2" fontId="81" fillId="32" borderId="6" xfId="0" applyNumberFormat="1" applyFont="1" applyFill="1" applyBorder="1" applyAlignment="1">
      <alignment horizontal="center" vertical="center" textRotation="90" wrapText="1"/>
    </xf>
    <xf numFmtId="2" fontId="81" fillId="32" borderId="2" xfId="0" applyNumberFormat="1" applyFont="1" applyFill="1" applyBorder="1" applyAlignment="1">
      <alignment horizontal="center" vertical="center" textRotation="90" wrapText="1"/>
    </xf>
    <xf numFmtId="2" fontId="25" fillId="32" borderId="79" xfId="0" applyNumberFormat="1" applyFont="1" applyFill="1" applyBorder="1" applyAlignment="1">
      <alignment horizontal="center" vertical="center" textRotation="90" wrapText="1"/>
    </xf>
    <xf numFmtId="2" fontId="25" fillId="32" borderId="6" xfId="0" applyNumberFormat="1" applyFont="1" applyFill="1" applyBorder="1" applyAlignment="1">
      <alignment horizontal="center" vertical="center" textRotation="90" wrapText="1"/>
    </xf>
    <xf numFmtId="2" fontId="25" fillId="32" borderId="2" xfId="0" applyNumberFormat="1" applyFont="1" applyFill="1" applyBorder="1" applyAlignment="1">
      <alignment horizontal="center" vertical="center" textRotation="90" wrapText="1"/>
    </xf>
    <xf numFmtId="2" fontId="42" fillId="32" borderId="14" xfId="0" applyNumberFormat="1" applyFont="1" applyFill="1" applyBorder="1" applyAlignment="1">
      <alignment horizontal="center" vertical="center" textRotation="90" wrapText="1"/>
    </xf>
    <xf numFmtId="2" fontId="42" fillId="32" borderId="62" xfId="0" applyNumberFormat="1" applyFont="1" applyFill="1" applyBorder="1" applyAlignment="1">
      <alignment horizontal="center" vertical="center" textRotation="90" wrapText="1"/>
    </xf>
    <xf numFmtId="2" fontId="42" fillId="32" borderId="57" xfId="0" applyNumberFormat="1" applyFont="1" applyFill="1" applyBorder="1" applyAlignment="1">
      <alignment horizontal="center" vertical="center" textRotation="90" wrapText="1"/>
    </xf>
    <xf numFmtId="2" fontId="40" fillId="32" borderId="14" xfId="0" applyNumberFormat="1" applyFont="1" applyFill="1" applyBorder="1" applyAlignment="1">
      <alignment horizontal="center" vertical="center" textRotation="90" wrapText="1"/>
    </xf>
    <xf numFmtId="0" fontId="78" fillId="0" borderId="0" xfId="0" applyFont="1" applyAlignment="1">
      <alignment horizontal="center" wrapText="1"/>
    </xf>
    <xf numFmtId="2" fontId="77" fillId="36" borderId="14" xfId="0" applyNumberFormat="1" applyFont="1" applyFill="1" applyBorder="1" applyAlignment="1">
      <alignment horizontal="center" vertical="center" textRotation="90" wrapText="1"/>
    </xf>
    <xf numFmtId="2" fontId="77" fillId="36" borderId="62" xfId="0" applyNumberFormat="1" applyFont="1" applyFill="1" applyBorder="1" applyAlignment="1">
      <alignment horizontal="center" vertical="center" textRotation="90" wrapText="1"/>
    </xf>
    <xf numFmtId="2" fontId="77" fillId="36" borderId="57" xfId="0" applyNumberFormat="1" applyFont="1" applyFill="1" applyBorder="1" applyAlignment="1">
      <alignment horizontal="center" vertical="center" textRotation="90" wrapText="1"/>
    </xf>
    <xf numFmtId="0" fontId="20" fillId="45" borderId="43" xfId="0" applyFont="1" applyFill="1" applyBorder="1" applyAlignment="1">
      <alignment horizontal="center"/>
    </xf>
    <xf numFmtId="0" fontId="20" fillId="45" borderId="50" xfId="0" applyFont="1" applyFill="1" applyBorder="1" applyAlignment="1">
      <alignment horizontal="center"/>
    </xf>
    <xf numFmtId="0" fontId="20" fillId="45" borderId="15" xfId="0" applyFont="1" applyFill="1" applyBorder="1" applyAlignment="1">
      <alignment horizontal="center"/>
    </xf>
    <xf numFmtId="0" fontId="20" fillId="45" borderId="16" xfId="0" applyFont="1" applyFill="1" applyBorder="1" applyAlignment="1">
      <alignment horizontal="center"/>
    </xf>
    <xf numFmtId="0" fontId="12" fillId="45" borderId="50" xfId="0" applyFont="1" applyFill="1" applyBorder="1" applyAlignment="1">
      <alignment horizontal="center"/>
    </xf>
    <xf numFmtId="0" fontId="12" fillId="45" borderId="15" xfId="0" applyFont="1" applyFill="1" applyBorder="1" applyAlignment="1">
      <alignment horizontal="center"/>
    </xf>
    <xf numFmtId="0" fontId="12" fillId="45" borderId="16" xfId="0" applyFont="1" applyFill="1" applyBorder="1" applyAlignment="1">
      <alignment horizontal="center"/>
    </xf>
    <xf numFmtId="0" fontId="55" fillId="0" borderId="3" xfId="0" applyFont="1" applyBorder="1" applyAlignment="1">
      <alignment horizontal="center" wrapText="1"/>
    </xf>
    <xf numFmtId="2" fontId="32" fillId="36" borderId="14" xfId="0" applyNumberFormat="1" applyFont="1" applyFill="1" applyBorder="1" applyAlignment="1">
      <alignment horizontal="center" vertical="center" textRotation="90" wrapText="1"/>
    </xf>
    <xf numFmtId="2" fontId="32" fillId="36" borderId="62" xfId="0" applyNumberFormat="1" applyFont="1" applyFill="1" applyBorder="1" applyAlignment="1">
      <alignment horizontal="center" vertical="center" textRotation="90" wrapText="1"/>
    </xf>
    <xf numFmtId="2" fontId="32" fillId="36" borderId="57" xfId="0" applyNumberFormat="1" applyFont="1" applyFill="1" applyBorder="1" applyAlignment="1">
      <alignment horizontal="center" vertical="center" textRotation="90" wrapText="1"/>
    </xf>
    <xf numFmtId="0" fontId="20" fillId="44" borderId="50" xfId="0" applyFont="1" applyFill="1" applyBorder="1" applyAlignment="1">
      <alignment horizontal="center"/>
    </xf>
    <xf numFmtId="0" fontId="20" fillId="44" borderId="15" xfId="0" applyFont="1" applyFill="1" applyBorder="1" applyAlignment="1">
      <alignment horizontal="center"/>
    </xf>
    <xf numFmtId="0" fontId="20" fillId="44" borderId="16" xfId="0" applyFont="1" applyFill="1" applyBorder="1" applyAlignment="1">
      <alignment horizontal="center"/>
    </xf>
    <xf numFmtId="0" fontId="12" fillId="44" borderId="50" xfId="0" applyFont="1" applyFill="1" applyBorder="1" applyAlignment="1">
      <alignment horizontal="center"/>
    </xf>
    <xf numFmtId="0" fontId="12" fillId="44" borderId="16" xfId="0" applyFont="1" applyFill="1" applyBorder="1" applyAlignment="1">
      <alignment horizontal="center"/>
    </xf>
    <xf numFmtId="0" fontId="12" fillId="42" borderId="50" xfId="0" applyFont="1" applyFill="1" applyBorder="1" applyAlignment="1">
      <alignment horizontal="center"/>
    </xf>
    <xf numFmtId="0" fontId="12" fillId="42" borderId="15" xfId="0" applyFont="1" applyFill="1" applyBorder="1" applyAlignment="1">
      <alignment horizontal="center"/>
    </xf>
    <xf numFmtId="0" fontId="20" fillId="42" borderId="50" xfId="0" applyFont="1" applyFill="1" applyBorder="1" applyAlignment="1">
      <alignment horizontal="center"/>
    </xf>
    <xf numFmtId="0" fontId="20" fillId="42" borderId="15" xfId="0" applyFont="1" applyFill="1" applyBorder="1" applyAlignment="1">
      <alignment horizontal="center"/>
    </xf>
    <xf numFmtId="0" fontId="57" fillId="0" borderId="3" xfId="0" applyFont="1" applyBorder="1" applyAlignment="1">
      <alignment horizontal="center" wrapText="1"/>
    </xf>
    <xf numFmtId="0" fontId="57" fillId="0" borderId="14" xfId="0" applyFont="1" applyBorder="1" applyAlignment="1">
      <alignment horizontal="center" vertical="center" textRotation="90" wrapText="1"/>
    </xf>
    <xf numFmtId="0" fontId="57" fillId="0" borderId="62" xfId="0" applyFont="1" applyBorder="1" applyAlignment="1">
      <alignment horizontal="center" vertical="center" textRotation="90" wrapText="1"/>
    </xf>
    <xf numFmtId="0" fontId="57" fillId="0" borderId="57" xfId="0" applyFont="1" applyBorder="1" applyAlignment="1">
      <alignment horizontal="center" vertical="center" textRotation="90" wrapText="1"/>
    </xf>
    <xf numFmtId="0" fontId="20" fillId="54" borderId="43" xfId="0" applyFont="1" applyFill="1" applyBorder="1" applyAlignment="1">
      <alignment horizontal="center"/>
    </xf>
    <xf numFmtId="2" fontId="21" fillId="36" borderId="14" xfId="0" applyNumberFormat="1" applyFont="1" applyFill="1" applyBorder="1" applyAlignment="1">
      <alignment horizontal="center" vertical="center" textRotation="90" wrapText="1"/>
    </xf>
    <xf numFmtId="2" fontId="21" fillId="36" borderId="62" xfId="0" applyNumberFormat="1" applyFont="1" applyFill="1" applyBorder="1" applyAlignment="1">
      <alignment horizontal="center" vertical="center" textRotation="90" wrapText="1"/>
    </xf>
    <xf numFmtId="2" fontId="21" fillId="36" borderId="57" xfId="0" applyNumberFormat="1" applyFont="1" applyFill="1" applyBorder="1" applyAlignment="1">
      <alignment horizontal="center" vertical="center" textRotation="90" wrapText="1"/>
    </xf>
    <xf numFmtId="0" fontId="20" fillId="54" borderId="50" xfId="0" applyFont="1" applyFill="1" applyBorder="1" applyAlignment="1">
      <alignment horizontal="center"/>
    </xf>
    <xf numFmtId="0" fontId="20" fillId="54" borderId="15" xfId="0" applyFont="1" applyFill="1" applyBorder="1" applyAlignment="1">
      <alignment horizontal="center"/>
    </xf>
    <xf numFmtId="0" fontId="20" fillId="54" borderId="16" xfId="0" applyFont="1" applyFill="1" applyBorder="1" applyAlignment="1">
      <alignment horizontal="center"/>
    </xf>
    <xf numFmtId="0" fontId="12" fillId="54" borderId="50" xfId="0" applyFont="1" applyFill="1" applyBorder="1" applyAlignment="1">
      <alignment horizontal="center"/>
    </xf>
    <xf numFmtId="0" fontId="12" fillId="54" borderId="15" xfId="0" applyFont="1" applyFill="1" applyBorder="1" applyAlignment="1">
      <alignment horizontal="center"/>
    </xf>
    <xf numFmtId="0" fontId="58" fillId="0" borderId="3" xfId="0" applyFont="1" applyBorder="1" applyAlignment="1">
      <alignment horizontal="center" wrapText="1"/>
    </xf>
    <xf numFmtId="0" fontId="51" fillId="0" borderId="3" xfId="0" applyFont="1" applyBorder="1" applyAlignment="1">
      <alignment horizontal="center" wrapText="1"/>
    </xf>
  </cellXfs>
  <cellStyles count="28">
    <cellStyle name="Lien hypertexte" xfId="14" builtinId="8"/>
    <cellStyle name="Milliers" xfId="4" builtinId="3"/>
    <cellStyle name="Milliers 2" xfId="20" xr:uid="{1FBB7F75-9362-4E1E-ADCC-F9B6E0CD8FAD}"/>
    <cellStyle name="Monétaire" xfId="5" builtinId="4"/>
    <cellStyle name="Monétaire 2" xfId="12" xr:uid="{B2FF3048-CB89-41F4-B2C6-4F5741D6CEE7}"/>
    <cellStyle name="Monétaire 2 2" xfId="26" xr:uid="{AF7E3CE0-71BC-4E6F-970F-EFBD5136249B}"/>
    <cellStyle name="Monétaire 2 3" xfId="19" xr:uid="{42C08CA9-49A4-43F6-9412-230C9245E681}"/>
    <cellStyle name="Monétaire 3" xfId="21" xr:uid="{3C2F84BD-DE8E-493A-A77C-E86D0854FEDB}"/>
    <cellStyle name="Normal" xfId="0" builtinId="0"/>
    <cellStyle name="Normal 2" xfId="1" xr:uid="{00000000-0005-0000-0000-000003000000}"/>
    <cellStyle name="Normal 2 2" xfId="3" xr:uid="{00000000-0005-0000-0000-000004000000}"/>
    <cellStyle name="Normal 2 2 2" xfId="11" xr:uid="{66ACF007-422E-47E8-BCE6-3ACD716175D7}"/>
    <cellStyle name="Normal 2 2 3" xfId="8" xr:uid="{6E889FFF-CFB5-4302-92E1-F9BBD701FB20}"/>
    <cellStyle name="Normal 2 2 3 2" xfId="24" xr:uid="{F71254C2-CDE8-4216-A3BB-7AF611639F71}"/>
    <cellStyle name="Normal 2 2 4" xfId="17" xr:uid="{A46A79A1-2041-4114-8904-406DCBD91E7F}"/>
    <cellStyle name="Normal 2 3" xfId="9" xr:uid="{809742B2-3F39-42DB-AA34-0F37D5D6A7EE}"/>
    <cellStyle name="Normal 3" xfId="2" xr:uid="{00000000-0005-0000-0000-000005000000}"/>
    <cellStyle name="Normal 3 2" xfId="10" xr:uid="{34660F58-8F6D-467C-B092-4A5F3B5ADA61}"/>
    <cellStyle name="Normal 3 2 2" xfId="25" xr:uid="{3EC4A17C-9A39-4933-905F-60063DACB04C}"/>
    <cellStyle name="Normal 3 3" xfId="18" xr:uid="{8EC9A72C-2C51-44F9-A4B9-95D91E89F748}"/>
    <cellStyle name="Normal 4" xfId="6" xr:uid="{89321061-6331-4555-9B33-3B9D774B7BCE}"/>
    <cellStyle name="Normal 4 2" xfId="22" xr:uid="{9391EAD3-9970-4DEE-92B5-02055F4E63BF}"/>
    <cellStyle name="Normal 5" xfId="15" xr:uid="{6A343A6F-F611-46E6-9764-9681CC3935D9}"/>
    <cellStyle name="Pourcentage" xfId="27" builtinId="5"/>
    <cellStyle name="Pourcentage 2" xfId="7" xr:uid="{BF9B6183-A432-47E3-A99F-E2A82BF14525}"/>
    <cellStyle name="Pourcentage 2 2" xfId="13" xr:uid="{3408E7BD-05BF-436E-92C8-1E45DA9F11FA}"/>
    <cellStyle name="Pourcentage 2 3" xfId="23" xr:uid="{3151DC34-B9B0-4686-8BCE-148CC7B481DE}"/>
    <cellStyle name="Pourcentage 3" xfId="16" xr:uid="{DA550224-CC6C-4B7F-8176-070854A23212}"/>
  </cellStyles>
  <dxfs count="30">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Down"/>
      </fill>
    </dxf>
    <dxf>
      <fill>
        <patternFill patternType="darkUp"/>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Up">
          <bgColor theme="0"/>
        </patternFill>
      </fill>
    </dxf>
    <dxf>
      <fill>
        <patternFill patternType="darkUp">
          <bgColor theme="0"/>
        </patternFill>
      </fill>
    </dxf>
    <dxf>
      <fill>
        <patternFill patternType="darkUp">
          <bgColor theme="0"/>
        </patternFill>
      </fill>
    </dxf>
    <dxf>
      <fill>
        <patternFill patternType="darkUp">
          <bgColor theme="0"/>
        </patternFill>
      </fill>
    </dxf>
    <dxf>
      <fill>
        <patternFill patternType="darkUp">
          <bgColor theme="0"/>
        </patternFill>
      </fill>
    </dxf>
    <dxf>
      <fill>
        <patternFill patternType="darkUp">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D7D7"/>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DBB6"/>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00CC"/>
      <color rgb="FF1171FF"/>
      <color rgb="FFCC0000"/>
      <color rgb="FFFF00FF"/>
      <color rgb="FFFF9900"/>
      <color rgb="FF66FFFF"/>
      <color rgb="FF00FF00"/>
      <color rgb="FFFF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14</xdr:col>
      <xdr:colOff>304800</xdr:colOff>
      <xdr:row>0</xdr:row>
      <xdr:rowOff>304800</xdr:rowOff>
    </xdr:to>
    <xdr:sp macro="" textlink="">
      <xdr:nvSpPr>
        <xdr:cNvPr id="2049" name="AutoShape 1" descr="Une préférence nationale : le Marketing Made in France !">
          <a:extLst>
            <a:ext uri="{FF2B5EF4-FFF2-40B4-BE49-F238E27FC236}">
              <a16:creationId xmlns:a16="http://schemas.microsoft.com/office/drawing/2014/main" id="{00000000-0008-0000-0000-000001080000}"/>
            </a:ext>
          </a:extLst>
        </xdr:cNvPr>
        <xdr:cNvSpPr>
          <a:spLocks noChangeAspect="1" noChangeArrowheads="1"/>
        </xdr:cNvSpPr>
      </xdr:nvSpPr>
      <xdr:spPr bwMode="auto">
        <a:xfrm>
          <a:off x="15259050" y="16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0</xdr:row>
      <xdr:rowOff>0</xdr:rowOff>
    </xdr:from>
    <xdr:to>
      <xdr:col>14</xdr:col>
      <xdr:colOff>304800</xdr:colOff>
      <xdr:row>0</xdr:row>
      <xdr:rowOff>304800</xdr:rowOff>
    </xdr:to>
    <xdr:sp macro="" textlink="">
      <xdr:nvSpPr>
        <xdr:cNvPr id="2050" name="AutoShape 2" descr="Une préférence nationale : le Marketing Made in France !">
          <a:extLst>
            <a:ext uri="{FF2B5EF4-FFF2-40B4-BE49-F238E27FC236}">
              <a16:creationId xmlns:a16="http://schemas.microsoft.com/office/drawing/2014/main" id="{00000000-0008-0000-0000-000002080000}"/>
            </a:ext>
          </a:extLst>
        </xdr:cNvPr>
        <xdr:cNvSpPr>
          <a:spLocks noChangeAspect="1" noChangeArrowheads="1"/>
        </xdr:cNvSpPr>
      </xdr:nvSpPr>
      <xdr:spPr bwMode="auto">
        <a:xfrm>
          <a:off x="15259050" y="16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120063</xdr:colOff>
      <xdr:row>0</xdr:row>
      <xdr:rowOff>524468</xdr:rowOff>
    </xdr:from>
    <xdr:to>
      <xdr:col>9</xdr:col>
      <xdr:colOff>282632</xdr:colOff>
      <xdr:row>0</xdr:row>
      <xdr:rowOff>1635301</xdr:rowOff>
    </xdr:to>
    <xdr:grpSp>
      <xdr:nvGrpSpPr>
        <xdr:cNvPr id="11" name="Group 4">
          <a:extLst>
            <a:ext uri="{FF2B5EF4-FFF2-40B4-BE49-F238E27FC236}">
              <a16:creationId xmlns:a16="http://schemas.microsoft.com/office/drawing/2014/main" id="{6656A406-B4B8-4BFD-964D-DAE4425CD836}"/>
            </a:ext>
          </a:extLst>
        </xdr:cNvPr>
        <xdr:cNvGrpSpPr/>
      </xdr:nvGrpSpPr>
      <xdr:grpSpPr>
        <a:xfrm>
          <a:off x="6285203" y="522563"/>
          <a:ext cx="4510756" cy="1112738"/>
          <a:chOff x="8851901" y="5219385"/>
          <a:chExt cx="4602882" cy="1049761"/>
        </a:xfrm>
      </xdr:grpSpPr>
      <xdr:pic>
        <xdr:nvPicPr>
          <xdr:cNvPr id="12" name="Image 11">
            <a:extLst>
              <a:ext uri="{FF2B5EF4-FFF2-40B4-BE49-F238E27FC236}">
                <a16:creationId xmlns:a16="http://schemas.microsoft.com/office/drawing/2014/main" id="{884E1A22-2051-9740-AEE6-0438DEA255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51901" y="5219385"/>
            <a:ext cx="1071464" cy="1049761"/>
          </a:xfrm>
          <a:prstGeom prst="rect">
            <a:avLst/>
          </a:prstGeom>
        </xdr:spPr>
      </xdr:pic>
      <xdr:pic>
        <xdr:nvPicPr>
          <xdr:cNvPr id="13" name="Image 12">
            <a:extLst>
              <a:ext uri="{FF2B5EF4-FFF2-40B4-BE49-F238E27FC236}">
                <a16:creationId xmlns:a16="http://schemas.microsoft.com/office/drawing/2014/main" id="{635A59DA-7118-A884-D98F-AF7E64960D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65389" y="5303382"/>
            <a:ext cx="889394" cy="896695"/>
          </a:xfrm>
          <a:prstGeom prst="rect">
            <a:avLst/>
          </a:prstGeom>
        </xdr:spPr>
      </xdr:pic>
    </xdr:grpSp>
    <xdr:clientData/>
  </xdr:twoCellAnchor>
  <xdr:twoCellAnchor editAs="oneCell">
    <xdr:from>
      <xdr:col>5</xdr:col>
      <xdr:colOff>1338086</xdr:colOff>
      <xdr:row>0</xdr:row>
      <xdr:rowOff>464243</xdr:rowOff>
    </xdr:from>
    <xdr:to>
      <xdr:col>6</xdr:col>
      <xdr:colOff>726254</xdr:colOff>
      <xdr:row>0</xdr:row>
      <xdr:rowOff>1620134</xdr:rowOff>
    </xdr:to>
    <xdr:pic>
      <xdr:nvPicPr>
        <xdr:cNvPr id="14" name="Image 13">
          <a:extLst>
            <a:ext uri="{FF2B5EF4-FFF2-40B4-BE49-F238E27FC236}">
              <a16:creationId xmlns:a16="http://schemas.microsoft.com/office/drawing/2014/main" id="{7C5A2537-6B24-4FFA-B193-688A9F45CB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01321" y="464243"/>
          <a:ext cx="1197118" cy="1144461"/>
        </a:xfrm>
        <a:prstGeom prst="rect">
          <a:avLst/>
        </a:prstGeom>
      </xdr:spPr>
    </xdr:pic>
    <xdr:clientData/>
  </xdr:twoCellAnchor>
  <xdr:twoCellAnchor editAs="oneCell">
    <xdr:from>
      <xdr:col>6</xdr:col>
      <xdr:colOff>837346</xdr:colOff>
      <xdr:row>0</xdr:row>
      <xdr:rowOff>476361</xdr:rowOff>
    </xdr:from>
    <xdr:to>
      <xdr:col>7</xdr:col>
      <xdr:colOff>777307</xdr:colOff>
      <xdr:row>0</xdr:row>
      <xdr:rowOff>1618813</xdr:rowOff>
    </xdr:to>
    <xdr:pic>
      <xdr:nvPicPr>
        <xdr:cNvPr id="15" name="Image 14">
          <a:extLst>
            <a:ext uri="{FF2B5EF4-FFF2-40B4-BE49-F238E27FC236}">
              <a16:creationId xmlns:a16="http://schemas.microsoft.com/office/drawing/2014/main" id="{A6114C6A-4065-441B-860B-91342114CCE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09531" y="476361"/>
          <a:ext cx="942775" cy="11538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82</xdr:row>
      <xdr:rowOff>26316</xdr:rowOff>
    </xdr:from>
    <xdr:to>
      <xdr:col>6</xdr:col>
      <xdr:colOff>516549</xdr:colOff>
      <xdr:row>87</xdr:row>
      <xdr:rowOff>19278</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302160"/>
          <a:ext cx="3062923" cy="9826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550545</xdr:colOff>
      <xdr:row>68</xdr:row>
      <xdr:rowOff>141922</xdr:rowOff>
    </xdr:from>
    <xdr:to>
      <xdr:col>8</xdr:col>
      <xdr:colOff>398212</xdr:colOff>
      <xdr:row>71</xdr:row>
      <xdr:rowOff>97631</xdr:rowOff>
    </xdr:to>
    <xdr:pic>
      <xdr:nvPicPr>
        <xdr:cNvPr id="6" name="Image 5">
          <a:extLst>
            <a:ext uri="{FF2B5EF4-FFF2-40B4-BE49-F238E27FC236}">
              <a16:creationId xmlns:a16="http://schemas.microsoft.com/office/drawing/2014/main" id="{08B1B4B3-A353-4B90-AA19-ACECA953DB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0095" y="50414872"/>
          <a:ext cx="2472756" cy="8548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265747</xdr:colOff>
      <xdr:row>83</xdr:row>
      <xdr:rowOff>95250</xdr:rowOff>
    </xdr:from>
    <xdr:to>
      <xdr:col>5</xdr:col>
      <xdr:colOff>441688</xdr:colOff>
      <xdr:row>89</xdr:row>
      <xdr:rowOff>78238</xdr:rowOff>
    </xdr:to>
    <xdr:pic>
      <xdr:nvPicPr>
        <xdr:cNvPr id="12" name="Image 11">
          <a:extLst>
            <a:ext uri="{FF2B5EF4-FFF2-40B4-BE49-F238E27FC236}">
              <a16:creationId xmlns:a16="http://schemas.microsoft.com/office/drawing/2014/main" id="{3C275F53-0A3D-4084-8052-E77811495D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747" y="5667375"/>
          <a:ext cx="3639978" cy="11767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304800</xdr:colOff>
      <xdr:row>0</xdr:row>
      <xdr:rowOff>304800</xdr:rowOff>
    </xdr:to>
    <xdr:sp macro="" textlink="">
      <xdr:nvSpPr>
        <xdr:cNvPr id="5121" name="AutoShape 1" descr="Origin96 - Prises d'escalade">
          <a:extLst>
            <a:ext uri="{FF2B5EF4-FFF2-40B4-BE49-F238E27FC236}">
              <a16:creationId xmlns:a16="http://schemas.microsoft.com/office/drawing/2014/main" id="{CD7E6DD3-FEFB-BC2D-F0A6-AD9ADCC2D53F}"/>
            </a:ext>
          </a:extLst>
        </xdr:cNvPr>
        <xdr:cNvSpPr>
          <a:spLocks noChangeAspect="1" noChangeArrowheads="1"/>
        </xdr:cNvSpPr>
      </xdr:nvSpPr>
      <xdr:spPr bwMode="auto">
        <a:xfrm>
          <a:off x="22098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474345</xdr:colOff>
      <xdr:row>152</xdr:row>
      <xdr:rowOff>121920</xdr:rowOff>
    </xdr:from>
    <xdr:to>
      <xdr:col>9</xdr:col>
      <xdr:colOff>207645</xdr:colOff>
      <xdr:row>153</xdr:row>
      <xdr:rowOff>168465</xdr:rowOff>
    </xdr:to>
    <xdr:pic>
      <xdr:nvPicPr>
        <xdr:cNvPr id="4" name="Image 3">
          <a:extLst>
            <a:ext uri="{FF2B5EF4-FFF2-40B4-BE49-F238E27FC236}">
              <a16:creationId xmlns:a16="http://schemas.microsoft.com/office/drawing/2014/main" id="{C33F73A6-FEE4-17F6-1D6A-3FAB7DC3D3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9070" y="33954720"/>
          <a:ext cx="3402330" cy="5894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96</xdr:row>
      <xdr:rowOff>116810</xdr:rowOff>
    </xdr:from>
    <xdr:to>
      <xdr:col>6</xdr:col>
      <xdr:colOff>706271</xdr:colOff>
      <xdr:row>101</xdr:row>
      <xdr:rowOff>153819</xdr:rowOff>
    </xdr:to>
    <xdr:pic>
      <xdr:nvPicPr>
        <xdr:cNvPr id="6" name="Image 5" descr="INSPIR">
          <a:extLst>
            <a:ext uri="{FF2B5EF4-FFF2-40B4-BE49-F238E27FC236}">
              <a16:creationId xmlns:a16="http://schemas.microsoft.com/office/drawing/2014/main" id="{00000000-0008-0000-04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5371" b="33551"/>
        <a:stretch/>
      </xdr:blipFill>
      <xdr:spPr bwMode="auto">
        <a:xfrm>
          <a:off x="0" y="12892216"/>
          <a:ext cx="4216188" cy="1241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79535</xdr:colOff>
      <xdr:row>29</xdr:row>
      <xdr:rowOff>26670</xdr:rowOff>
    </xdr:from>
    <xdr:to>
      <xdr:col>1</xdr:col>
      <xdr:colOff>1008869</xdr:colOff>
      <xdr:row>32</xdr:row>
      <xdr:rowOff>93617</xdr:rowOff>
    </xdr:to>
    <xdr:pic>
      <xdr:nvPicPr>
        <xdr:cNvPr id="6" name="Image 5" descr="Freestone - Accueil | Facebook">
          <a:extLst>
            <a:ext uri="{FF2B5EF4-FFF2-40B4-BE49-F238E27FC236}">
              <a16:creationId xmlns:a16="http://schemas.microsoft.com/office/drawing/2014/main" id="{00000000-0008-0000-05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5653"/>
        <a:stretch/>
      </xdr:blipFill>
      <xdr:spPr bwMode="auto">
        <a:xfrm>
          <a:off x="79535" y="6265545"/>
          <a:ext cx="917904" cy="782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1086328</xdr:colOff>
      <xdr:row>29</xdr:row>
      <xdr:rowOff>128578</xdr:rowOff>
    </xdr:from>
    <xdr:to>
      <xdr:col>4</xdr:col>
      <xdr:colOff>782478</xdr:colOff>
      <xdr:row>32</xdr:row>
      <xdr:rowOff>60435</xdr:rowOff>
    </xdr:to>
    <xdr:pic>
      <xdr:nvPicPr>
        <xdr:cNvPr id="7" name="Image 6" descr="Freestone - Accueil | Facebook">
          <a:extLst>
            <a:ext uri="{FF2B5EF4-FFF2-40B4-BE49-F238E27FC236}">
              <a16:creationId xmlns:a16="http://schemas.microsoft.com/office/drawing/2014/main" id="{00000000-0008-0000-05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2697"/>
        <a:stretch/>
      </xdr:blipFill>
      <xdr:spPr bwMode="auto">
        <a:xfrm>
          <a:off x="1086328" y="6367453"/>
          <a:ext cx="3767611" cy="619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36</xdr:row>
      <xdr:rowOff>146683</xdr:rowOff>
    </xdr:from>
    <xdr:to>
      <xdr:col>5</xdr:col>
      <xdr:colOff>517107</xdr:colOff>
      <xdr:row>42</xdr:row>
      <xdr:rowOff>131162</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183402"/>
          <a:ext cx="2984818" cy="9788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1543050</xdr:colOff>
      <xdr:row>0</xdr:row>
      <xdr:rowOff>19050</xdr:rowOff>
    </xdr:from>
    <xdr:to>
      <xdr:col>1</xdr:col>
      <xdr:colOff>2282191</xdr:colOff>
      <xdr:row>0</xdr:row>
      <xdr:rowOff>860441</xdr:rowOff>
    </xdr:to>
    <xdr:pic>
      <xdr:nvPicPr>
        <xdr:cNvPr id="3" name="Image 2">
          <a:extLst>
            <a:ext uri="{FF2B5EF4-FFF2-40B4-BE49-F238E27FC236}">
              <a16:creationId xmlns:a16="http://schemas.microsoft.com/office/drawing/2014/main" id="{BDAF6ACC-E230-4F0D-B5F5-F65857A2BD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050" y="19050"/>
          <a:ext cx="733426" cy="85282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volxholds.com/catalogue/prises/power/incut-edges-1-2/" TargetMode="External"/><Relationship Id="rId18" Type="http://schemas.openxmlformats.org/officeDocument/2006/relationships/hyperlink" Target="https://volxholds.com/catalogue/prises/power/mega-jugs-1-2/" TargetMode="External"/><Relationship Id="rId26" Type="http://schemas.openxmlformats.org/officeDocument/2006/relationships/hyperlink" Target="https://volxholds.com/catalogue/prises/power/mega-sloper-2-2/" TargetMode="External"/><Relationship Id="rId39" Type="http://schemas.openxmlformats.org/officeDocument/2006/relationships/hyperlink" Target="https://volxholds.com/catalogue/prises/v-pure-2-0/nucleus-2-2-2/" TargetMode="External"/><Relationship Id="rId21" Type="http://schemas.openxmlformats.org/officeDocument/2006/relationships/hyperlink" Target="https://volxholds.com/catalogue/prises/power/moon-1-2/" TargetMode="External"/><Relationship Id="rId34" Type="http://schemas.openxmlformats.org/officeDocument/2006/relationships/hyperlink" Target="https://volxholds.com/catalogue/prises/v-pure-2-0/footswitch-2-2-2/" TargetMode="External"/><Relationship Id="rId42" Type="http://schemas.openxmlformats.org/officeDocument/2006/relationships/hyperlink" Target="https://volxholds.com/catalogue/prises/v-base/ligne-limestone/atoms-2-2-2/" TargetMode="External"/><Relationship Id="rId47" Type="http://schemas.openxmlformats.org/officeDocument/2006/relationships/hyperlink" Target="https://volxholds.com/catalogue/prises/simon/crux/" TargetMode="External"/><Relationship Id="rId50" Type="http://schemas.openxmlformats.org/officeDocument/2006/relationships/hyperlink" Target="https://volxholds.com/catalogue/prises/simon/prisu/" TargetMode="External"/><Relationship Id="rId55" Type="http://schemas.openxmlformats.org/officeDocument/2006/relationships/hyperlink" Target="https://volxholds.com/catalogue/prises/simon/barcas/" TargetMode="External"/><Relationship Id="rId7" Type="http://schemas.openxmlformats.org/officeDocument/2006/relationships/hyperlink" Target="https://volxholds.com/catalogue/prises/power/long-crimps-1-2/" TargetMode="External"/><Relationship Id="rId2" Type="http://schemas.openxmlformats.org/officeDocument/2006/relationships/hyperlink" Target="https://volxholds.com/catalogue/prises/power/screw-ons-3/" TargetMode="External"/><Relationship Id="rId16" Type="http://schemas.openxmlformats.org/officeDocument/2006/relationships/hyperlink" Target="https://volxholds.com/catalogue/prises/power/hole/" TargetMode="External"/><Relationship Id="rId29" Type="http://schemas.openxmlformats.org/officeDocument/2006/relationships/hyperlink" Target="https://volxholds.com/catalogue/prises/power/mega-sloper-5-2/" TargetMode="External"/><Relationship Id="rId11" Type="http://schemas.openxmlformats.org/officeDocument/2006/relationships/hyperlink" Target="https://volxholds.com/catalogue/prises/power/ring-l/" TargetMode="External"/><Relationship Id="rId24" Type="http://schemas.openxmlformats.org/officeDocument/2006/relationships/hyperlink" Target="https://volxholds.com/catalogue/prises/power/moon-4-2/" TargetMode="External"/><Relationship Id="rId32" Type="http://schemas.openxmlformats.org/officeDocument/2006/relationships/hyperlink" Target="https://volxholds.com/catalogue/prises/power/positive-jugs-xl/" TargetMode="External"/><Relationship Id="rId37" Type="http://schemas.openxmlformats.org/officeDocument/2006/relationships/hyperlink" Target="https://volxholds.com/catalogue/prises/v-pure-2-0/megaminus-2-2-2/" TargetMode="External"/><Relationship Id="rId40" Type="http://schemas.openxmlformats.org/officeDocument/2006/relationships/hyperlink" Target="https://volxholds.com/catalogue/prises/v-pure-2-0/feetish-2-2-2/" TargetMode="External"/><Relationship Id="rId45" Type="http://schemas.openxmlformats.org/officeDocument/2006/relationships/hyperlink" Target="https://volxholds.com/catalogue/prises/simon/spot/" TargetMode="External"/><Relationship Id="rId53" Type="http://schemas.openxmlformats.org/officeDocument/2006/relationships/hyperlink" Target="https://volxholds.com/catalogue/prises/simon/platas-2/" TargetMode="External"/><Relationship Id="rId58" Type="http://schemas.openxmlformats.org/officeDocument/2006/relationships/printerSettings" Target="../printerSettings/printerSettings2.bin"/><Relationship Id="rId5" Type="http://schemas.openxmlformats.org/officeDocument/2006/relationships/hyperlink" Target="https://volxholds.com/catalogue/prises/power/extra-foot/" TargetMode="External"/><Relationship Id="rId19" Type="http://schemas.openxmlformats.org/officeDocument/2006/relationships/hyperlink" Target="https://volxholds.com/catalogue/prises/power/mega-jugs-2-2/" TargetMode="External"/><Relationship Id="rId4" Type="http://schemas.openxmlformats.org/officeDocument/2006/relationships/hyperlink" Target="https://volxholds.com/catalogue/prises/power/crimps-1-2/" TargetMode="External"/><Relationship Id="rId9" Type="http://schemas.openxmlformats.org/officeDocument/2006/relationships/hyperlink" Target="https://volxholds.com/catalogue/prises/power/crimps-l/" TargetMode="External"/><Relationship Id="rId14" Type="http://schemas.openxmlformats.org/officeDocument/2006/relationships/hyperlink" Target="https://volxholds.com/catalogue/prises/power/edges-1-2/" TargetMode="External"/><Relationship Id="rId22" Type="http://schemas.openxmlformats.org/officeDocument/2006/relationships/hyperlink" Target="https://volxholds.com/catalogue/prises/power/moon-2-2/" TargetMode="External"/><Relationship Id="rId27" Type="http://schemas.openxmlformats.org/officeDocument/2006/relationships/hyperlink" Target="https://volxholds.com/catalogue/prises/power/mega-sloper-3-2/" TargetMode="External"/><Relationship Id="rId30" Type="http://schemas.openxmlformats.org/officeDocument/2006/relationships/hyperlink" Target="https://volxholds.com/catalogue/prises/power/hole-xl/" TargetMode="External"/><Relationship Id="rId35" Type="http://schemas.openxmlformats.org/officeDocument/2006/relationships/hyperlink" Target="https://volxholds.com/catalogue/prises/v-pure-2-0/minus-2-2-2/" TargetMode="External"/><Relationship Id="rId43" Type="http://schemas.openxmlformats.org/officeDocument/2006/relationships/hyperlink" Target="https://volxholds.com/catalogue/prises/v-base/ligne-limestone/jibs-2-2-2/" TargetMode="External"/><Relationship Id="rId48" Type="http://schemas.openxmlformats.org/officeDocument/2006/relationships/hyperlink" Target="https://volxholds.com/catalogue/prises/simon/gratons/" TargetMode="External"/><Relationship Id="rId56" Type="http://schemas.openxmlformats.org/officeDocument/2006/relationships/hyperlink" Target="https://volxholds.com/catalogue/prises/simon/bombac/" TargetMode="External"/><Relationship Id="rId8" Type="http://schemas.openxmlformats.org/officeDocument/2006/relationships/hyperlink" Target="https://volxholds.com/catalogue/prises/power/crimps-m/" TargetMode="External"/><Relationship Id="rId51" Type="http://schemas.openxmlformats.org/officeDocument/2006/relationships/hyperlink" Target="https://volxholds.com/catalogue/prises/simon/artif/" TargetMode="External"/><Relationship Id="rId3" Type="http://schemas.openxmlformats.org/officeDocument/2006/relationships/hyperlink" Target="https://volxholds.com/catalogue/prises/power/big-foot-1-2/" TargetMode="External"/><Relationship Id="rId12" Type="http://schemas.openxmlformats.org/officeDocument/2006/relationships/hyperlink" Target="https://volxholds.com/catalogue/prises/power/ring-xl/" TargetMode="External"/><Relationship Id="rId17" Type="http://schemas.openxmlformats.org/officeDocument/2006/relationships/hyperlink" Target="https://volxholds.com/catalogue/prises/power/big-jug-1-2/" TargetMode="External"/><Relationship Id="rId25" Type="http://schemas.openxmlformats.org/officeDocument/2006/relationships/hyperlink" Target="https://volxholds.com/catalogue/prises/power/mega-sloper-1-2/" TargetMode="External"/><Relationship Id="rId33" Type="http://schemas.openxmlformats.org/officeDocument/2006/relationships/hyperlink" Target="https://volxholds.com/catalogue/prises/power/positive-jugs-1/" TargetMode="External"/><Relationship Id="rId38" Type="http://schemas.openxmlformats.org/officeDocument/2006/relationships/hyperlink" Target="https://volxholds.com/catalogue/prises/v-pure-2-0/proline-2-2-2/" TargetMode="External"/><Relationship Id="rId46" Type="http://schemas.openxmlformats.org/officeDocument/2006/relationships/hyperlink" Target="https://volxholds.com/catalogue/prises/simon/bartas/" TargetMode="External"/><Relationship Id="rId59" Type="http://schemas.openxmlformats.org/officeDocument/2006/relationships/drawing" Target="../drawings/drawing2.xml"/><Relationship Id="rId20" Type="http://schemas.openxmlformats.org/officeDocument/2006/relationships/hyperlink" Target="https://volxholds.com/catalogue/prises/power/pif/" TargetMode="External"/><Relationship Id="rId41" Type="http://schemas.openxmlformats.org/officeDocument/2006/relationships/hyperlink" Target="https://volxholds.com/catalogue/prises/v-pure-2-0/add-ons-2-2-2/" TargetMode="External"/><Relationship Id="rId54" Type="http://schemas.openxmlformats.org/officeDocument/2006/relationships/hyperlink" Target="https://volxholds.com/catalogue/prises/simon/bidouille/" TargetMode="External"/><Relationship Id="rId1" Type="http://schemas.openxmlformats.org/officeDocument/2006/relationships/hyperlink" Target="https://volxholds.com/catalogue/prises/power/pastille-1-2/" TargetMode="External"/><Relationship Id="rId6" Type="http://schemas.openxmlformats.org/officeDocument/2006/relationships/hyperlink" Target="https://volxholds.com/catalogue/prises/power/small-foot/" TargetMode="External"/><Relationship Id="rId15" Type="http://schemas.openxmlformats.org/officeDocument/2006/relationships/hyperlink" Target="https://volxholds.com/catalogue/prises/power/jug-1-2/" TargetMode="External"/><Relationship Id="rId23" Type="http://schemas.openxmlformats.org/officeDocument/2006/relationships/hyperlink" Target="https://volxholds.com/catalogue/prises/power/moon-3-2/" TargetMode="External"/><Relationship Id="rId28" Type="http://schemas.openxmlformats.org/officeDocument/2006/relationships/hyperlink" Target="https://volxholds.com/catalogue/prises/power/mega-sloper-4-2/" TargetMode="External"/><Relationship Id="rId36" Type="http://schemas.openxmlformats.org/officeDocument/2006/relationships/hyperlink" Target="https://volxholds.com/catalogue/prises/v-pure-2-0/minus-2-3/" TargetMode="External"/><Relationship Id="rId49" Type="http://schemas.openxmlformats.org/officeDocument/2006/relationships/hyperlink" Target="https://volxholds.com/catalogue/prises/simon/pouch/" TargetMode="External"/><Relationship Id="rId57" Type="http://schemas.openxmlformats.org/officeDocument/2006/relationships/hyperlink" Target="https://volxholds.com/catalogue/prises/simon/crunch/" TargetMode="External"/><Relationship Id="rId10" Type="http://schemas.openxmlformats.org/officeDocument/2006/relationships/hyperlink" Target="https://volxholds.com/catalogue/prises/power/crimps-xl/" TargetMode="External"/><Relationship Id="rId31" Type="http://schemas.openxmlformats.org/officeDocument/2006/relationships/hyperlink" Target="https://volxholds.com/catalogue/prises/power/pinch-xl/" TargetMode="External"/><Relationship Id="rId44" Type="http://schemas.openxmlformats.org/officeDocument/2006/relationships/hyperlink" Target="https://volxholds.com/catalogue/prises/power/positive-jugs-2/" TargetMode="External"/><Relationship Id="rId52" Type="http://schemas.openxmlformats.org/officeDocument/2006/relationships/hyperlink" Target="https://volxholds.com/catalogue/prises/simon/platas-1/"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volxholds.com/product/ze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volxholds.com/product/excalibur-xl" TargetMode="External"/><Relationship Id="rId13" Type="http://schemas.openxmlformats.org/officeDocument/2006/relationships/hyperlink" Target="https://volxholds.com/product/durandal-collection" TargetMode="External"/><Relationship Id="rId18" Type="http://schemas.openxmlformats.org/officeDocument/2006/relationships/hyperlink" Target="https://volxholds.com/product/half-dome-l-1" TargetMode="External"/><Relationship Id="rId26" Type="http://schemas.openxmlformats.org/officeDocument/2006/relationships/hyperlink" Target="https://volxholds.com/product/scourge" TargetMode="External"/><Relationship Id="rId3" Type="http://schemas.openxmlformats.org/officeDocument/2006/relationships/hyperlink" Target="https://volxholds.com/product/dt-berny-2" TargetMode="External"/><Relationship Id="rId21" Type="http://schemas.openxmlformats.org/officeDocument/2006/relationships/hyperlink" Target="https://volxholds.com/product/half-dome-xl-1" TargetMode="External"/><Relationship Id="rId7" Type="http://schemas.openxmlformats.org/officeDocument/2006/relationships/hyperlink" Target="https://volxholds.com/product/excalibur-l" TargetMode="External"/><Relationship Id="rId12" Type="http://schemas.openxmlformats.org/officeDocument/2006/relationships/hyperlink" Target="https://volxholds.com/product/durandal-1" TargetMode="External"/><Relationship Id="rId17" Type="http://schemas.openxmlformats.org/officeDocument/2006/relationships/hyperlink" Target="https://volxholds.com/product/half-dome-s" TargetMode="External"/><Relationship Id="rId25" Type="http://schemas.openxmlformats.org/officeDocument/2006/relationships/hyperlink" Target="https://volxholds.com/product/starcream" TargetMode="External"/><Relationship Id="rId2" Type="http://schemas.openxmlformats.org/officeDocument/2006/relationships/hyperlink" Target="https://volxholds.com/product/dt-berny-3" TargetMode="External"/><Relationship Id="rId16" Type="http://schemas.openxmlformats.org/officeDocument/2006/relationships/hyperlink" Target="https://volxholds.com/product/claymore-collection" TargetMode="External"/><Relationship Id="rId20" Type="http://schemas.openxmlformats.org/officeDocument/2006/relationships/hyperlink" Target="https://volxholds.com/product/half-dome-xl-1" TargetMode="External"/><Relationship Id="rId1" Type="http://schemas.openxmlformats.org/officeDocument/2006/relationships/hyperlink" Target="https://volxholds.com/product/pinpin" TargetMode="External"/><Relationship Id="rId6" Type="http://schemas.openxmlformats.org/officeDocument/2006/relationships/hyperlink" Target="https://volxholds.com/product/excalibur-m" TargetMode="External"/><Relationship Id="rId11" Type="http://schemas.openxmlformats.org/officeDocument/2006/relationships/hyperlink" Target="https://volxholds.com/product/durandal-1" TargetMode="External"/><Relationship Id="rId24" Type="http://schemas.openxmlformats.org/officeDocument/2006/relationships/hyperlink" Target="https://volxholds.com/product/half-dome-collection" TargetMode="External"/><Relationship Id="rId5" Type="http://schemas.openxmlformats.org/officeDocument/2006/relationships/hyperlink" Target="https://volxholds.com/product/excalibur-s" TargetMode="External"/><Relationship Id="rId15" Type="http://schemas.openxmlformats.org/officeDocument/2006/relationships/hyperlink" Target="https://volxholds.com/product/claymore-1" TargetMode="External"/><Relationship Id="rId23" Type="http://schemas.openxmlformats.org/officeDocument/2006/relationships/hyperlink" Target="https://volxholds.com/product/half-dome-xxl-serie" TargetMode="External"/><Relationship Id="rId28" Type="http://schemas.openxmlformats.org/officeDocument/2006/relationships/drawing" Target="../drawings/drawing4.xml"/><Relationship Id="rId10" Type="http://schemas.openxmlformats.org/officeDocument/2006/relationships/hyperlink" Target="https://volxholds.com/product/optimus" TargetMode="External"/><Relationship Id="rId19" Type="http://schemas.openxmlformats.org/officeDocument/2006/relationships/hyperlink" Target="https://volxholds.com/product/half-dome-xxl-1" TargetMode="External"/><Relationship Id="rId4" Type="http://schemas.openxmlformats.org/officeDocument/2006/relationships/hyperlink" Target="https://volxholds.com/product/dt-berny-1" TargetMode="External"/><Relationship Id="rId9" Type="http://schemas.openxmlformats.org/officeDocument/2006/relationships/hyperlink" Target="https://volxholds.com/product/excalibur-xxl" TargetMode="External"/><Relationship Id="rId14" Type="http://schemas.openxmlformats.org/officeDocument/2006/relationships/hyperlink" Target="https://volxholds.com/product/claymore-1" TargetMode="External"/><Relationship Id="rId22" Type="http://schemas.openxmlformats.org/officeDocument/2006/relationships/hyperlink" Target="https://volxholds.com/product/half-dome-xl-serie" TargetMode="External"/><Relationship Id="rId27"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volxholds.com/product/zen" TargetMode="External"/><Relationship Id="rId2" Type="http://schemas.openxmlformats.org/officeDocument/2006/relationships/hyperlink" Target="https://volxholds.com/product/5b" TargetMode="External"/><Relationship Id="rId1" Type="http://schemas.openxmlformats.org/officeDocument/2006/relationships/hyperlink" Target="https://volxholds.com/product/4b"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https://volxholds.com/catalogue/prises/marque-inspir/grandma4/" TargetMode="External"/><Relationship Id="rId18" Type="http://schemas.openxmlformats.org/officeDocument/2006/relationships/hyperlink" Target="https://volxholds.com/catalogue/prises/marque-inspir/orl/" TargetMode="External"/><Relationship Id="rId26" Type="http://schemas.openxmlformats.org/officeDocument/2006/relationships/hyperlink" Target="https://volxholds.com/catalogue/prises/marque-inspir/vlc-cut-4/" TargetMode="External"/><Relationship Id="rId39" Type="http://schemas.openxmlformats.org/officeDocument/2006/relationships/hyperlink" Target="https://volxholds.com/product/fama" TargetMode="External"/><Relationship Id="rId21" Type="http://schemas.openxmlformats.org/officeDocument/2006/relationships/hyperlink" Target="https://volxholds.com/catalogue/prises/marque-inspir/bac-flowers/" TargetMode="External"/><Relationship Id="rId34" Type="http://schemas.openxmlformats.org/officeDocument/2006/relationships/hyperlink" Target="https://volxholds.com/catalogue/prises/marque-inspir/grandma3/" TargetMode="External"/><Relationship Id="rId42" Type="http://schemas.openxmlformats.org/officeDocument/2006/relationships/hyperlink" Target="https://volxholds.com/product/big-bro" TargetMode="External"/><Relationship Id="rId47" Type="http://schemas.openxmlformats.org/officeDocument/2006/relationships/hyperlink" Target="https://volxholds.com/product/pure-evo2" TargetMode="External"/><Relationship Id="rId50" Type="http://schemas.openxmlformats.org/officeDocument/2006/relationships/hyperlink" Target="https://volxholds.com/product/pacman-20" TargetMode="External"/><Relationship Id="rId55" Type="http://schemas.openxmlformats.org/officeDocument/2006/relationships/hyperlink" Target="https://volxholds.com/product/wave-m" TargetMode="External"/><Relationship Id="rId7" Type="http://schemas.openxmlformats.org/officeDocument/2006/relationships/hyperlink" Target="https://volxholds.com/catalogue/prises/marque-inspir/katini/" TargetMode="External"/><Relationship Id="rId2" Type="http://schemas.openxmlformats.org/officeDocument/2006/relationships/hyperlink" Target="https://volxholds.com/catalogue/prises/marque-inspir/santoko/" TargetMode="External"/><Relationship Id="rId16" Type="http://schemas.openxmlformats.org/officeDocument/2006/relationships/hyperlink" Target="https://volxholds.com/catalogue/prises/marque-inspir/vlc-3/" TargetMode="External"/><Relationship Id="rId29" Type="http://schemas.openxmlformats.org/officeDocument/2006/relationships/hyperlink" Target="https://volxholds.com/catalogue/prises/marque-inspir/grandpa-2/" TargetMode="External"/><Relationship Id="rId11" Type="http://schemas.openxmlformats.org/officeDocument/2006/relationships/hyperlink" Target="https://volxholds.com/catalogue/prises/marque-inspir/grandma2/" TargetMode="External"/><Relationship Id="rId24" Type="http://schemas.openxmlformats.org/officeDocument/2006/relationships/hyperlink" Target="https://volxholds.com/catalogue/prises/marque-inspir/vlc-cut-2/" TargetMode="External"/><Relationship Id="rId32" Type="http://schemas.openxmlformats.org/officeDocument/2006/relationships/hyperlink" Target="https://volxholds.com/catalogue/prises/marque-inspir/grandma1/" TargetMode="External"/><Relationship Id="rId37" Type="http://schemas.openxmlformats.org/officeDocument/2006/relationships/hyperlink" Target="https://volxholds.com/catalogue/prises/marque-inspir/applik/" TargetMode="External"/><Relationship Id="rId40" Type="http://schemas.openxmlformats.org/officeDocument/2006/relationships/hyperlink" Target="https://volxholds.com/product/so-big" TargetMode="External"/><Relationship Id="rId45" Type="http://schemas.openxmlformats.org/officeDocument/2006/relationships/hyperlink" Target="https://volxholds.com/product/pure-evo1" TargetMode="External"/><Relationship Id="rId53" Type="http://schemas.openxmlformats.org/officeDocument/2006/relationships/hyperlink" Target="https://volxholds.com/catalogue/prises/marque-inspir/bac-flowers/" TargetMode="External"/><Relationship Id="rId5" Type="http://schemas.openxmlformats.org/officeDocument/2006/relationships/hyperlink" Target="https://volxholds.com/catalogue/prises/marque-inspir/opinel/" TargetMode="External"/><Relationship Id="rId19" Type="http://schemas.openxmlformats.org/officeDocument/2006/relationships/hyperlink" Target="https://volxholds.com/catalogue/prises/marque-inspir/applik/" TargetMode="External"/><Relationship Id="rId4" Type="http://schemas.openxmlformats.org/officeDocument/2006/relationships/hyperlink" Target="https://volxholds.com/catalogue/prises/marque-inspir/stick/" TargetMode="External"/><Relationship Id="rId9" Type="http://schemas.openxmlformats.org/officeDocument/2006/relationships/hyperlink" Target="https://volxholds.com/catalogue/prises/marque-inspir/katana/" TargetMode="External"/><Relationship Id="rId14" Type="http://schemas.openxmlformats.org/officeDocument/2006/relationships/hyperlink" Target="https://volxholds.com/catalogue/prises/marque-inspir/vlc-1/" TargetMode="External"/><Relationship Id="rId22" Type="http://schemas.openxmlformats.org/officeDocument/2006/relationships/hyperlink" Target="https://volxholds.com/catalogue/prises/marque-inspir/pinchter/" TargetMode="External"/><Relationship Id="rId27" Type="http://schemas.openxmlformats.org/officeDocument/2006/relationships/hyperlink" Target="https://volxholds.com/catalogue/prises/marque-inspir/kifeet/" TargetMode="External"/><Relationship Id="rId30" Type="http://schemas.openxmlformats.org/officeDocument/2006/relationships/hyperlink" Target="https://volxholds.com/catalogue/prises/marque-inspir/bacs-de-descente/" TargetMode="External"/><Relationship Id="rId35" Type="http://schemas.openxmlformats.org/officeDocument/2006/relationships/hyperlink" Target="https://volxholds.com/catalogue/prises/marque-inspir/grandma4/" TargetMode="External"/><Relationship Id="rId43" Type="http://schemas.openxmlformats.org/officeDocument/2006/relationships/hyperlink" Target="https://volxholds.com/product/master-jugs" TargetMode="External"/><Relationship Id="rId48" Type="http://schemas.openxmlformats.org/officeDocument/2006/relationships/hyperlink" Target="https://volxholds.com/product/pure-evo3" TargetMode="External"/><Relationship Id="rId56" Type="http://schemas.openxmlformats.org/officeDocument/2006/relationships/printerSettings" Target="../printerSettings/printerSettings6.bin"/><Relationship Id="rId8" Type="http://schemas.openxmlformats.org/officeDocument/2006/relationships/hyperlink" Target="https://volxholds.com/catalogue/prises/marque-inspir/plince/" TargetMode="External"/><Relationship Id="rId51" Type="http://schemas.openxmlformats.org/officeDocument/2006/relationships/hyperlink" Target="https://volxholds.com/product/pacman-35" TargetMode="External"/><Relationship Id="rId3" Type="http://schemas.openxmlformats.org/officeDocument/2006/relationships/hyperlink" Target="https://volxholds.com/catalogue/prises/marque-inspir/lames/" TargetMode="External"/><Relationship Id="rId12" Type="http://schemas.openxmlformats.org/officeDocument/2006/relationships/hyperlink" Target="https://volxholds.com/catalogue/prises/marque-inspir/grandma3/" TargetMode="External"/><Relationship Id="rId17" Type="http://schemas.openxmlformats.org/officeDocument/2006/relationships/hyperlink" Target="https://volxholds.com/catalogue/prises/marque-inspir/vlc-4/" TargetMode="External"/><Relationship Id="rId25" Type="http://schemas.openxmlformats.org/officeDocument/2006/relationships/hyperlink" Target="https://volxholds.com/catalogue/prises/marque-inspir/vlc-cut-3/" TargetMode="External"/><Relationship Id="rId33" Type="http://schemas.openxmlformats.org/officeDocument/2006/relationships/hyperlink" Target="https://volxholds.com/catalogue/prises/marque-inspir/grandma2/" TargetMode="External"/><Relationship Id="rId38" Type="http://schemas.openxmlformats.org/officeDocument/2006/relationships/hyperlink" Target="https://volxholds.com/catalogue/prises/marque-inspir/bac-flowers/" TargetMode="External"/><Relationship Id="rId46" Type="http://schemas.openxmlformats.org/officeDocument/2006/relationships/hyperlink" Target="https://volxholds.com/product/pure-evo1" TargetMode="External"/><Relationship Id="rId20" Type="http://schemas.openxmlformats.org/officeDocument/2006/relationships/hyperlink" Target="https://volxholds.com/catalogue/prises/marque-inspir/brother/" TargetMode="External"/><Relationship Id="rId41" Type="http://schemas.openxmlformats.org/officeDocument/2006/relationships/hyperlink" Target="https://volxholds.com/product/big-tess" TargetMode="External"/><Relationship Id="rId54" Type="http://schemas.openxmlformats.org/officeDocument/2006/relationships/hyperlink" Target="https://volxholds.com/product/wave-l" TargetMode="External"/><Relationship Id="rId1" Type="http://schemas.openxmlformats.org/officeDocument/2006/relationships/hyperlink" Target="https://volxholds.com/catalogue/prises/marque-inspir/galette/" TargetMode="External"/><Relationship Id="rId6" Type="http://schemas.openxmlformats.org/officeDocument/2006/relationships/hyperlink" Target="https://volxholds.com/catalogue/prises/marque-inspir/plouf/" TargetMode="External"/><Relationship Id="rId15" Type="http://schemas.openxmlformats.org/officeDocument/2006/relationships/hyperlink" Target="https://volxholds.com/catalogue/prises/marque-inspir/vlc-2/" TargetMode="External"/><Relationship Id="rId23" Type="http://schemas.openxmlformats.org/officeDocument/2006/relationships/hyperlink" Target="https://volxholds.com/catalogue/prises/marque-inspir/vlc-cut-1/" TargetMode="External"/><Relationship Id="rId28" Type="http://schemas.openxmlformats.org/officeDocument/2006/relationships/hyperlink" Target="https://volxholds.com/catalogue/prises/marque-inspir/grandpa-1/" TargetMode="External"/><Relationship Id="rId36" Type="http://schemas.openxmlformats.org/officeDocument/2006/relationships/hyperlink" Target="https://volxholds.com/catalogue/prises/marque-inspir/orl/" TargetMode="External"/><Relationship Id="rId49" Type="http://schemas.openxmlformats.org/officeDocument/2006/relationships/hyperlink" Target="https://volxholds.com/product/pure-evo4" TargetMode="External"/><Relationship Id="rId57" Type="http://schemas.openxmlformats.org/officeDocument/2006/relationships/drawing" Target="../drawings/drawing6.xml"/><Relationship Id="rId10" Type="http://schemas.openxmlformats.org/officeDocument/2006/relationships/hyperlink" Target="https://volxholds.com/catalogue/prises/marque-inspir/grandma1/" TargetMode="External"/><Relationship Id="rId31" Type="http://schemas.openxmlformats.org/officeDocument/2006/relationships/hyperlink" Target="https://volxholds.com/catalogue/prises/marque-inspir/plince/" TargetMode="External"/><Relationship Id="rId44" Type="http://schemas.openxmlformats.org/officeDocument/2006/relationships/hyperlink" Target="https://volxholds.com/product/kit-route" TargetMode="External"/><Relationship Id="rId52" Type="http://schemas.openxmlformats.org/officeDocument/2006/relationships/hyperlink" Target="https://volxholds.com/product/mini-vlc"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volxholds.com/catalogue/prises/freestone/magma-pack/" TargetMode="External"/><Relationship Id="rId3" Type="http://schemas.openxmlformats.org/officeDocument/2006/relationships/hyperlink" Target="https://volxholds.com/catalogue/prises/freestone/diamond-pack/" TargetMode="External"/><Relationship Id="rId7" Type="http://schemas.openxmlformats.org/officeDocument/2006/relationships/hyperlink" Target="https://volxholds.com/catalogue/prises/freestone/lamb-chops-s/" TargetMode="External"/><Relationship Id="rId12" Type="http://schemas.openxmlformats.org/officeDocument/2006/relationships/drawing" Target="../drawings/drawing7.xml"/><Relationship Id="rId2" Type="http://schemas.openxmlformats.org/officeDocument/2006/relationships/hyperlink" Target="https://volxholds.com/catalogue/prises/freestone/beans/" TargetMode="External"/><Relationship Id="rId1" Type="http://schemas.openxmlformats.org/officeDocument/2006/relationships/hyperlink" Target="https://volxholds.com/catalogue/prises/freestone/basic-pack/" TargetMode="External"/><Relationship Id="rId6" Type="http://schemas.openxmlformats.org/officeDocument/2006/relationships/hyperlink" Target="https://volxholds.com/catalogue/prises/freestone/lamb-chops-l/" TargetMode="External"/><Relationship Id="rId11" Type="http://schemas.openxmlformats.org/officeDocument/2006/relationships/printerSettings" Target="../printerSettings/printerSettings7.bin"/><Relationship Id="rId5" Type="http://schemas.openxmlformats.org/officeDocument/2006/relationships/hyperlink" Target="https://volxholds.com/catalogue/prises/freestone/evolution-pack/" TargetMode="External"/><Relationship Id="rId10" Type="http://schemas.openxmlformats.org/officeDocument/2006/relationships/hyperlink" Target="https://volxholds.com/catalogue/prises/freestone/seismic-pack/" TargetMode="External"/><Relationship Id="rId4" Type="http://schemas.openxmlformats.org/officeDocument/2006/relationships/hyperlink" Target="https://volxholds.com/catalogue/prises/freestone/easy-pack/" TargetMode="External"/><Relationship Id="rId9" Type="http://schemas.openxmlformats.org/officeDocument/2006/relationships/hyperlink" Target="https://volxholds.com/catalogue/prises/freestone/radical-pack/"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volxholds.com/catalogue/volumes/v-wood/delta-12-2/" TargetMode="External"/><Relationship Id="rId13" Type="http://schemas.openxmlformats.org/officeDocument/2006/relationships/hyperlink" Target="https://volxholds.com/catalogue/volumes/v-wood/cairn-5-2/" TargetMode="External"/><Relationship Id="rId18" Type="http://schemas.openxmlformats.org/officeDocument/2006/relationships/hyperlink" Target="https://volxholds.com/catalogue/volumes/v-wood/starsystem-2c-2/" TargetMode="External"/><Relationship Id="rId26" Type="http://schemas.openxmlformats.org/officeDocument/2006/relationships/hyperlink" Target="https://volxholds.com/catalogue/volumes/v-wood/trap/" TargetMode="External"/><Relationship Id="rId3" Type="http://schemas.openxmlformats.org/officeDocument/2006/relationships/hyperlink" Target="https://volxholds.com/catalogue/volumes/v-wood/delta-4-2/" TargetMode="External"/><Relationship Id="rId21" Type="http://schemas.openxmlformats.org/officeDocument/2006/relationships/hyperlink" Target="https://volxholds.com/catalogue/volumes/v-wood/carre/" TargetMode="External"/><Relationship Id="rId7" Type="http://schemas.openxmlformats.org/officeDocument/2006/relationships/hyperlink" Target="https://volxholds.com/catalogue/volumes/v-wood/delta-11-2/" TargetMode="External"/><Relationship Id="rId12" Type="http://schemas.openxmlformats.org/officeDocument/2006/relationships/hyperlink" Target="https://volxholds.com/catalogue/volumes/v-wood/cairn-2-2/" TargetMode="External"/><Relationship Id="rId17" Type="http://schemas.openxmlformats.org/officeDocument/2006/relationships/hyperlink" Target="https://volxholds.com/catalogue/volumes/v-wood/starsystem-2-2/" TargetMode="External"/><Relationship Id="rId25" Type="http://schemas.openxmlformats.org/officeDocument/2006/relationships/hyperlink" Target="https://volxholds.com/catalogue/volumes/v-wood/pyramide/" TargetMode="External"/><Relationship Id="rId2" Type="http://schemas.openxmlformats.org/officeDocument/2006/relationships/hyperlink" Target="https://volxholds.com/catalogue/volumes/v-wood/delta-3-2/" TargetMode="External"/><Relationship Id="rId16" Type="http://schemas.openxmlformats.org/officeDocument/2006/relationships/hyperlink" Target="https://volxholds.com/catalogue/volumes/v-wood/starsystem-1-2/" TargetMode="External"/><Relationship Id="rId20" Type="http://schemas.openxmlformats.org/officeDocument/2006/relationships/hyperlink" Target="https://volxholds.com/catalogue/volumes/v-wood/starsystem-3c-2/" TargetMode="External"/><Relationship Id="rId29" Type="http://schemas.openxmlformats.org/officeDocument/2006/relationships/drawing" Target="../drawings/drawing8.xml"/><Relationship Id="rId1" Type="http://schemas.openxmlformats.org/officeDocument/2006/relationships/hyperlink" Target="https://volxholds.com/catalogue/volumes/v-wood/delta-2-2/" TargetMode="External"/><Relationship Id="rId6" Type="http://schemas.openxmlformats.org/officeDocument/2006/relationships/hyperlink" Target="https://volxholds.com/catalogue/volumes/v-wood/delta-8-2/" TargetMode="External"/><Relationship Id="rId11" Type="http://schemas.openxmlformats.org/officeDocument/2006/relationships/hyperlink" Target="https://volxholds.com/catalogue/volumes/v-wood/delta-15-2/" TargetMode="External"/><Relationship Id="rId24" Type="http://schemas.openxmlformats.org/officeDocument/2006/relationships/hyperlink" Target="https://volxholds.com/catalogue/volumes/v-wood/penta/" TargetMode="External"/><Relationship Id="rId5" Type="http://schemas.openxmlformats.org/officeDocument/2006/relationships/hyperlink" Target="https://volxholds.com/catalogue/volumes/v-wood/delta-6-2/" TargetMode="External"/><Relationship Id="rId15" Type="http://schemas.openxmlformats.org/officeDocument/2006/relationships/hyperlink" Target="https://volxholds.com/catalogue/volumes/v-wood/hedris-3-2/" TargetMode="External"/><Relationship Id="rId23" Type="http://schemas.openxmlformats.org/officeDocument/2006/relationships/hyperlink" Target="https://volxholds.com/catalogue/volumes/v-wood/fam-2-3-v4/" TargetMode="External"/><Relationship Id="rId28" Type="http://schemas.openxmlformats.org/officeDocument/2006/relationships/printerSettings" Target="../printerSettings/printerSettings8.bin"/><Relationship Id="rId10" Type="http://schemas.openxmlformats.org/officeDocument/2006/relationships/hyperlink" Target="https://volxholds.com/catalogue/volumes/v-wood/delta-14-2/" TargetMode="External"/><Relationship Id="rId19" Type="http://schemas.openxmlformats.org/officeDocument/2006/relationships/hyperlink" Target="https://volxholds.com/catalogue/volumes/v-wood/starsystem-3-2/" TargetMode="External"/><Relationship Id="rId4" Type="http://schemas.openxmlformats.org/officeDocument/2006/relationships/hyperlink" Target="https://volxholds.com/catalogue/volumes/v-wood/delta-5-2/" TargetMode="External"/><Relationship Id="rId9" Type="http://schemas.openxmlformats.org/officeDocument/2006/relationships/hyperlink" Target="https://volxholds.com/catalogue/volumes/v-wood/delta-13-2/" TargetMode="External"/><Relationship Id="rId14" Type="http://schemas.openxmlformats.org/officeDocument/2006/relationships/hyperlink" Target="https://volxholds.com/catalogue/volumes/v-wood/hedris-1-2/" TargetMode="External"/><Relationship Id="rId22" Type="http://schemas.openxmlformats.org/officeDocument/2006/relationships/hyperlink" Target="https://volxholds.com/catalogue/volumes/v-wood/quadrivex/" TargetMode="External"/><Relationship Id="rId27" Type="http://schemas.openxmlformats.org/officeDocument/2006/relationships/hyperlink" Target="https://volxholds.com/catalogue/volumes/v-wood/delta-1-2/"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volxholds.com/catalogue/prises/speed-holds/speed-holds-2/speed-holds-pack-15m-2/" TargetMode="External"/><Relationship Id="rId3" Type="http://schemas.openxmlformats.org/officeDocument/2006/relationships/hyperlink" Target="https://volxholds.com/catalogue/prises/speed-holds/ifsc-official/ifsc-official-speed-holds-foot-2/" TargetMode="External"/><Relationship Id="rId7" Type="http://schemas.openxmlformats.org/officeDocument/2006/relationships/hyperlink" Target="https://volxholds.com/catalogue/prises/speed-holds/speed-holds-2/speed-holds-pack-10m-2/" TargetMode="External"/><Relationship Id="rId2" Type="http://schemas.openxmlformats.org/officeDocument/2006/relationships/hyperlink" Target="https://volxholds.com/catalogue/prises/speed-holds/ifsc-official/speed-holds-ifsc-official-pack-10m-2/" TargetMode="External"/><Relationship Id="rId1" Type="http://schemas.openxmlformats.org/officeDocument/2006/relationships/hyperlink" Target="https://volxholds.com/catalogue/prises/speed-holds/ifsc-official/speed-holds-ifsc-official-pack-15m-2/" TargetMode="External"/><Relationship Id="rId6" Type="http://schemas.openxmlformats.org/officeDocument/2006/relationships/hyperlink" Target="https://volxholds.com/catalogue/prises/speed-holds/speed-holds-2/foot/" TargetMode="External"/><Relationship Id="rId5" Type="http://schemas.openxmlformats.org/officeDocument/2006/relationships/hyperlink" Target="https://volxholds.com/catalogue/prises/speed-holds/speed-holds-2/speed-holds-hand-2/" TargetMode="External"/><Relationship Id="rId10" Type="http://schemas.openxmlformats.org/officeDocument/2006/relationships/drawing" Target="../drawings/drawing9.xml"/><Relationship Id="rId4" Type="http://schemas.openxmlformats.org/officeDocument/2006/relationships/hyperlink" Target="https://volxholds.com/catalogue/prises/speed-holds/ifsc-official/ifsc-official-speed-holds-hand-1/"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B220D-DFB2-4236-A41C-F550D7AFA703}">
  <sheetPr>
    <pageSetUpPr fitToPage="1"/>
  </sheetPr>
  <dimension ref="A1:N49"/>
  <sheetViews>
    <sheetView showGridLines="0" tabSelected="1" topLeftCell="A4" zoomScale="119" zoomScaleNormal="80" workbookViewId="0">
      <selection activeCell="B5" sqref="B5"/>
    </sheetView>
  </sheetViews>
  <sheetFormatPr baseColWidth="10" defaultColWidth="11.44140625" defaultRowHeight="13.2"/>
  <cols>
    <col min="1" max="1" width="33.33203125" customWidth="1"/>
    <col min="2" max="2" width="16.33203125" customWidth="1"/>
    <col min="3" max="3" width="14.88671875" customWidth="1"/>
    <col min="4" max="4" width="13.44140625" customWidth="1"/>
    <col min="5" max="5" width="12" customWidth="1"/>
    <col min="6" max="6" width="26.33203125" customWidth="1"/>
    <col min="7" max="7" width="14.6640625" customWidth="1"/>
    <col min="8" max="8" width="12.88671875" customWidth="1"/>
    <col min="9" max="9" width="9.33203125" customWidth="1"/>
    <col min="10" max="10" width="28.109375" customWidth="1"/>
    <col min="11" max="11" width="9.33203125" customWidth="1"/>
    <col min="12" max="12" width="11.44140625" customWidth="1"/>
    <col min="13" max="13" width="11.44140625" hidden="1" customWidth="1"/>
    <col min="14" max="14" width="5.44140625" hidden="1" customWidth="1"/>
  </cols>
  <sheetData>
    <row r="1" spans="1:14" ht="147" customHeight="1">
      <c r="A1" s="869" t="s">
        <v>500</v>
      </c>
      <c r="B1" s="869"/>
      <c r="C1" s="869"/>
      <c r="D1" s="869"/>
      <c r="E1" s="869"/>
      <c r="F1" s="869"/>
      <c r="G1" s="230"/>
      <c r="H1" s="230"/>
      <c r="I1" s="230"/>
      <c r="J1" s="230"/>
    </row>
    <row r="2" spans="1:14" ht="14.1" customHeight="1" thickBot="1">
      <c r="A2" s="231"/>
      <c r="B2" s="231"/>
      <c r="C2" s="231"/>
      <c r="D2" s="231"/>
      <c r="F2" s="232"/>
      <c r="G2" s="232"/>
      <c r="H2" s="232"/>
      <c r="I2" s="232"/>
      <c r="J2" s="232"/>
      <c r="K2" s="232"/>
      <c r="L2" s="233"/>
      <c r="M2" s="233"/>
    </row>
    <row r="3" spans="1:14" ht="35.4" thickBot="1">
      <c r="A3" s="234" t="s">
        <v>488</v>
      </c>
      <c r="B3" s="229"/>
      <c r="C3" s="232"/>
      <c r="D3" s="231"/>
      <c r="F3" s="232"/>
      <c r="G3" s="232"/>
      <c r="H3" s="232"/>
      <c r="I3" s="232"/>
      <c r="J3" s="232"/>
      <c r="K3" s="232"/>
      <c r="L3" s="233"/>
      <c r="M3" s="233"/>
    </row>
    <row r="4" spans="1:14" ht="35.4" thickBot="1">
      <c r="A4" s="234" t="s">
        <v>486</v>
      </c>
      <c r="B4" s="276"/>
      <c r="C4" s="231"/>
      <c r="D4" s="231"/>
      <c r="F4" s="232"/>
      <c r="G4" s="232"/>
      <c r="H4" s="232"/>
      <c r="I4" s="232"/>
      <c r="J4" s="232"/>
      <c r="K4" s="232"/>
      <c r="L4" s="233"/>
      <c r="M4" s="233"/>
    </row>
    <row r="5" spans="1:14" ht="34.799999999999997">
      <c r="A5" s="234" t="s">
        <v>487</v>
      </c>
      <c r="B5" s="276"/>
      <c r="C5" s="231"/>
      <c r="D5" s="231"/>
      <c r="F5" s="232"/>
      <c r="G5" s="232"/>
      <c r="H5" s="232"/>
      <c r="I5" s="232"/>
      <c r="J5" s="232"/>
      <c r="K5" s="232"/>
      <c r="L5" s="233"/>
      <c r="M5" s="233"/>
    </row>
    <row r="6" spans="1:14" ht="13.8" thickBot="1"/>
    <row r="7" spans="1:14" ht="13.8" thickBot="1">
      <c r="A7" s="877" t="s">
        <v>357</v>
      </c>
      <c r="B7" s="879"/>
      <c r="C7" s="879"/>
      <c r="D7" s="878"/>
      <c r="F7" s="874" t="s">
        <v>358</v>
      </c>
      <c r="G7" s="875"/>
      <c r="H7" s="876"/>
      <c r="J7" s="877" t="s">
        <v>492</v>
      </c>
      <c r="K7" s="878"/>
      <c r="L7" s="235"/>
      <c r="M7" s="236" t="s">
        <v>469</v>
      </c>
      <c r="N7" s="236" t="s">
        <v>470</v>
      </c>
    </row>
    <row r="8" spans="1:14">
      <c r="F8" s="237"/>
      <c r="G8" s="237"/>
      <c r="H8" s="237"/>
      <c r="M8" s="238" t="s">
        <v>446</v>
      </c>
      <c r="N8" s="239">
        <v>0.23</v>
      </c>
    </row>
    <row r="9" spans="1:14">
      <c r="B9" s="240" t="s">
        <v>489</v>
      </c>
      <c r="C9" s="240" t="s">
        <v>281</v>
      </c>
      <c r="D9" s="240" t="s">
        <v>282</v>
      </c>
      <c r="F9" s="240" t="s">
        <v>162</v>
      </c>
      <c r="G9" s="240" t="s">
        <v>160</v>
      </c>
      <c r="H9" s="240" t="s">
        <v>490</v>
      </c>
      <c r="J9" s="241" t="s">
        <v>162</v>
      </c>
      <c r="K9" s="241" t="s">
        <v>161</v>
      </c>
      <c r="L9" s="242"/>
      <c r="M9" s="238" t="s">
        <v>429</v>
      </c>
      <c r="N9" s="239">
        <v>0.28000000000000003</v>
      </c>
    </row>
    <row r="10" spans="1:14">
      <c r="A10" s="243" t="s">
        <v>364</v>
      </c>
      <c r="B10" s="244">
        <f>'VOLX -Prises PU '!E79</f>
        <v>0</v>
      </c>
      <c r="C10" s="244">
        <f>B10-K10*B10</f>
        <v>0</v>
      </c>
      <c r="D10" s="1">
        <f t="shared" ref="D10:D15" si="0">C10*1.2</f>
        <v>0</v>
      </c>
      <c r="F10" s="243" t="s">
        <v>364</v>
      </c>
      <c r="G10" s="245">
        <f>'VOLX -Prises PU '!E81</f>
        <v>0</v>
      </c>
      <c r="H10" s="9">
        <f t="shared" ref="H10:H20" si="1">IFERROR(G10/$G$23,0)</f>
        <v>0</v>
      </c>
      <c r="J10" s="246" t="s">
        <v>370</v>
      </c>
      <c r="K10" s="247">
        <v>0.4</v>
      </c>
      <c r="L10" s="248"/>
      <c r="M10" s="238" t="s">
        <v>428</v>
      </c>
      <c r="N10" s="239">
        <v>0.33</v>
      </c>
    </row>
    <row r="11" spans="1:14">
      <c r="A11" s="243" t="s">
        <v>365</v>
      </c>
      <c r="B11" s="244">
        <f>'VOLX - Prises PE'!E70</f>
        <v>0</v>
      </c>
      <c r="C11" s="244">
        <f>B11-K11*B11</f>
        <v>0</v>
      </c>
      <c r="D11" s="244">
        <f t="shared" si="0"/>
        <v>0</v>
      </c>
      <c r="F11" s="243" t="s">
        <v>365</v>
      </c>
      <c r="G11" s="249">
        <f>'VOLX - Prises PE'!E72</f>
        <v>0</v>
      </c>
      <c r="H11" s="9">
        <f t="shared" si="1"/>
        <v>0</v>
      </c>
      <c r="J11" s="246" t="s">
        <v>371</v>
      </c>
      <c r="K11" s="247">
        <v>0.4</v>
      </c>
      <c r="L11" s="5"/>
      <c r="M11" s="238" t="s">
        <v>430</v>
      </c>
      <c r="N11" s="239">
        <v>0.38</v>
      </c>
    </row>
    <row r="12" spans="1:14">
      <c r="A12" s="243" t="s">
        <v>363</v>
      </c>
      <c r="B12" s="244">
        <f>'VOLX - Prises Dual Texture'!E80</f>
        <v>0</v>
      </c>
      <c r="C12" s="1">
        <f>B12-K12*B12</f>
        <v>0</v>
      </c>
      <c r="D12" s="1">
        <f t="shared" si="0"/>
        <v>0</v>
      </c>
      <c r="F12" s="243" t="s">
        <v>363</v>
      </c>
      <c r="G12" s="249">
        <f>'VOLX - Prises Dual Texture'!E82</f>
        <v>0</v>
      </c>
      <c r="H12" s="9">
        <f t="shared" si="1"/>
        <v>0</v>
      </c>
      <c r="J12" s="246" t="s">
        <v>369</v>
      </c>
      <c r="K12" s="247">
        <v>0.4</v>
      </c>
      <c r="M12" s="238" t="s">
        <v>445</v>
      </c>
      <c r="N12" s="239">
        <v>0.43</v>
      </c>
    </row>
    <row r="13" spans="1:14">
      <c r="A13" s="241" t="s">
        <v>1097</v>
      </c>
      <c r="B13" s="250">
        <f>+'ORIGIN96 - Prises PE'!E153</f>
        <v>0</v>
      </c>
      <c r="C13" s="1">
        <f>B13-K13*B13</f>
        <v>0</v>
      </c>
      <c r="D13" s="1">
        <f t="shared" si="0"/>
        <v>0</v>
      </c>
      <c r="F13" s="241" t="s">
        <v>1097</v>
      </c>
      <c r="G13" s="251">
        <f>+'ORIGIN96 - Prises PE'!E155</f>
        <v>0</v>
      </c>
      <c r="H13" s="9">
        <f t="shared" si="1"/>
        <v>0</v>
      </c>
      <c r="J13" s="804" t="s">
        <v>1098</v>
      </c>
      <c r="K13" s="247"/>
      <c r="L13" t="s">
        <v>1142</v>
      </c>
      <c r="M13" s="238"/>
      <c r="N13" s="239"/>
    </row>
    <row r="14" spans="1:14">
      <c r="A14" s="243" t="s">
        <v>362</v>
      </c>
      <c r="B14" s="250">
        <f>'INSPIR - Prises PE PU'!E93</f>
        <v>0</v>
      </c>
      <c r="C14" s="1">
        <f>B14-K14*B14</f>
        <v>0</v>
      </c>
      <c r="D14" s="1">
        <f t="shared" si="0"/>
        <v>0</v>
      </c>
      <c r="F14" s="243" t="s">
        <v>362</v>
      </c>
      <c r="G14" s="251">
        <f>'INSPIR - Prises PE PU'!E95</f>
        <v>0</v>
      </c>
      <c r="H14" s="9">
        <f t="shared" si="1"/>
        <v>0</v>
      </c>
      <c r="J14" s="246" t="s">
        <v>368</v>
      </c>
      <c r="K14" s="247">
        <v>0.3</v>
      </c>
      <c r="M14" s="238" t="s">
        <v>432</v>
      </c>
      <c r="N14" s="239">
        <v>0.45</v>
      </c>
    </row>
    <row r="15" spans="1:14">
      <c r="A15" s="243" t="s">
        <v>361</v>
      </c>
      <c r="B15" s="244">
        <f>'FREESTONE - Prises PE'!C26</f>
        <v>0</v>
      </c>
      <c r="C15" s="244">
        <f t="shared" ref="C15" si="2">B15-K15*B15</f>
        <v>0</v>
      </c>
      <c r="D15" s="244">
        <f t="shared" si="0"/>
        <v>0</v>
      </c>
      <c r="F15" s="243" t="s">
        <v>361</v>
      </c>
      <c r="G15" s="249">
        <f>'FREESTONE - Prises PE'!C28</f>
        <v>0</v>
      </c>
      <c r="H15" s="9">
        <f t="shared" si="1"/>
        <v>0</v>
      </c>
      <c r="J15" s="246" t="s">
        <v>367</v>
      </c>
      <c r="K15" s="247">
        <v>0.3</v>
      </c>
      <c r="M15" s="238" t="s">
        <v>433</v>
      </c>
      <c r="N15" s="239">
        <v>0.68</v>
      </c>
    </row>
    <row r="16" spans="1:14">
      <c r="A16" s="252" t="s">
        <v>355</v>
      </c>
      <c r="B16" s="253">
        <f>SUM(B10:B15)</f>
        <v>0</v>
      </c>
      <c r="C16" s="253">
        <f>SUM(C10:C15)</f>
        <v>0</v>
      </c>
      <c r="D16" s="253">
        <f>SUM(D10:D15)</f>
        <v>0</v>
      </c>
      <c r="F16" s="252" t="str">
        <f>A16</f>
        <v>SOUS TOTAL PRISES</v>
      </c>
      <c r="G16" s="254">
        <f>SUM(G10:G15)</f>
        <v>0</v>
      </c>
      <c r="H16" s="4">
        <f t="shared" si="1"/>
        <v>0</v>
      </c>
      <c r="J16" s="255"/>
      <c r="K16" s="256"/>
      <c r="L16" s="5"/>
      <c r="M16" s="238" t="s">
        <v>434</v>
      </c>
      <c r="N16" s="239">
        <v>0.83</v>
      </c>
    </row>
    <row r="17" spans="1:14">
      <c r="A17" s="240" t="s">
        <v>360</v>
      </c>
      <c r="B17" s="244">
        <f>'VOLX - Volumes BOIS'!E34</f>
        <v>0</v>
      </c>
      <c r="C17" s="244">
        <f>B17-K17*B17</f>
        <v>0</v>
      </c>
      <c r="D17" s="244">
        <f>C17*1.2</f>
        <v>0</v>
      </c>
      <c r="F17" s="240" t="s">
        <v>360</v>
      </c>
      <c r="G17" s="249">
        <f>'VOLX - Volumes BOIS'!E36</f>
        <v>0</v>
      </c>
      <c r="H17" s="9">
        <f t="shared" si="1"/>
        <v>0</v>
      </c>
      <c r="J17" s="257" t="s">
        <v>366</v>
      </c>
      <c r="K17" s="247">
        <v>0.2</v>
      </c>
      <c r="M17" s="238" t="s">
        <v>435</v>
      </c>
      <c r="N17" s="239">
        <v>0.9</v>
      </c>
    </row>
    <row r="18" spans="1:14">
      <c r="A18" s="252" t="s">
        <v>354</v>
      </c>
      <c r="B18" s="253">
        <f>SUM(B17:B17)</f>
        <v>0</v>
      </c>
      <c r="C18" s="253">
        <f>SUM(C17:C17)</f>
        <v>0</v>
      </c>
      <c r="D18" s="253">
        <f>SUM(D17:D17)</f>
        <v>0</v>
      </c>
      <c r="F18" s="252" t="str">
        <f>A18</f>
        <v>SOUS TOTAL VOLUMES</v>
      </c>
      <c r="G18" s="254">
        <f>SUM(G17:G17)</f>
        <v>0</v>
      </c>
      <c r="H18" s="4">
        <f t="shared" si="1"/>
        <v>0</v>
      </c>
      <c r="J18" s="258"/>
      <c r="K18" s="256"/>
      <c r="M18" s="238" t="s">
        <v>437</v>
      </c>
      <c r="N18" s="239">
        <v>1.55</v>
      </c>
    </row>
    <row r="19" spans="1:14">
      <c r="A19" s="241" t="s">
        <v>279</v>
      </c>
      <c r="B19" s="2">
        <f>IFSC!C17</f>
        <v>0</v>
      </c>
      <c r="C19" s="259">
        <f>B19-K19*B19</f>
        <v>0</v>
      </c>
      <c r="D19" s="259">
        <f>C19*1.2</f>
        <v>0</v>
      </c>
      <c r="F19" s="241" t="str">
        <f>A19</f>
        <v>IFSC</v>
      </c>
      <c r="G19" s="251">
        <f>IFSC!C19</f>
        <v>0</v>
      </c>
      <c r="H19" s="9">
        <f t="shared" si="1"/>
        <v>0</v>
      </c>
      <c r="J19" s="260" t="s">
        <v>280</v>
      </c>
      <c r="K19" s="247">
        <v>0</v>
      </c>
      <c r="M19" s="238" t="s">
        <v>438</v>
      </c>
      <c r="N19" s="239">
        <v>1.75</v>
      </c>
    </row>
    <row r="20" spans="1:14">
      <c r="A20" s="252" t="s">
        <v>356</v>
      </c>
      <c r="B20" s="253">
        <f>SUM(B19)</f>
        <v>0</v>
      </c>
      <c r="C20" s="253">
        <f t="shared" ref="C20:D22" si="3">SUM(C19)</f>
        <v>0</v>
      </c>
      <c r="D20" s="253">
        <f t="shared" si="3"/>
        <v>0</v>
      </c>
      <c r="F20" s="252" t="str">
        <f>A20</f>
        <v>SOUS TOTAL IFSC</v>
      </c>
      <c r="G20" s="254">
        <f>SUM(G19)</f>
        <v>0</v>
      </c>
      <c r="H20" s="4">
        <f t="shared" si="1"/>
        <v>0</v>
      </c>
      <c r="J20" s="258"/>
      <c r="K20" s="256"/>
      <c r="M20" s="238" t="s">
        <v>439</v>
      </c>
      <c r="N20" s="239">
        <v>2.2000000000000002</v>
      </c>
    </row>
    <row r="21" spans="1:14">
      <c r="A21" s="241" t="s">
        <v>443</v>
      </c>
      <c r="B21" s="2">
        <f>IF($C$3="OUI",SUMPRODUCT(F32:F48,N8:N24),0)</f>
        <v>0</v>
      </c>
      <c r="C21" s="259">
        <f>B21*(1-K21)</f>
        <v>0</v>
      </c>
      <c r="D21" s="259">
        <f>C21*1.2</f>
        <v>0</v>
      </c>
      <c r="F21" s="241" t="str">
        <f>A21</f>
        <v>VISSERIE</v>
      </c>
      <c r="G21" s="251">
        <v>0</v>
      </c>
      <c r="H21" s="201"/>
      <c r="J21" s="260" t="s">
        <v>442</v>
      </c>
      <c r="K21" s="247"/>
      <c r="M21" s="238" t="s">
        <v>440</v>
      </c>
      <c r="N21" s="239">
        <v>3</v>
      </c>
    </row>
    <row r="22" spans="1:14">
      <c r="A22" s="252" t="s">
        <v>441</v>
      </c>
      <c r="B22" s="253">
        <f>SUM(B21)</f>
        <v>0</v>
      </c>
      <c r="C22" s="253">
        <f t="shared" si="3"/>
        <v>0</v>
      </c>
      <c r="D22" s="253">
        <f t="shared" si="3"/>
        <v>0</v>
      </c>
      <c r="F22" s="252" t="str">
        <f>A22</f>
        <v>SOUS TOTAL VISSERIE</v>
      </c>
      <c r="G22" s="254">
        <f>SUM(G21)</f>
        <v>0</v>
      </c>
      <c r="H22" s="201"/>
      <c r="K22" s="5"/>
      <c r="M22" s="238" t="s">
        <v>424</v>
      </c>
      <c r="N22" s="239">
        <v>4.2000000000000003E-2</v>
      </c>
    </row>
    <row r="23" spans="1:14">
      <c r="A23" s="261" t="s">
        <v>159</v>
      </c>
      <c r="B23" s="3">
        <f>B18+B16+B20+B22</f>
        <v>0</v>
      </c>
      <c r="C23" s="3">
        <f>C18+C16+C20+C22</f>
        <v>0</v>
      </c>
      <c r="D23" s="3">
        <f>D18+D16+D20+D22</f>
        <v>0</v>
      </c>
      <c r="F23" s="262" t="s">
        <v>491</v>
      </c>
      <c r="G23" s="263">
        <f>G16+G18+G20+G22</f>
        <v>0</v>
      </c>
      <c r="H23" s="264">
        <f>H16+H18+H20</f>
        <v>0</v>
      </c>
      <c r="M23" s="238" t="s">
        <v>425</v>
      </c>
      <c r="N23" s="239">
        <v>0.06</v>
      </c>
    </row>
    <row r="24" spans="1:14" ht="13.8" thickBot="1">
      <c r="A24" s="265"/>
      <c r="K24" s="6"/>
      <c r="M24" s="238" t="s">
        <v>426</v>
      </c>
      <c r="N24" s="239">
        <v>0.14000000000000001</v>
      </c>
    </row>
    <row r="25" spans="1:14" ht="14.4" thickBot="1">
      <c r="A25" s="265"/>
      <c r="B25" s="871" t="s">
        <v>380</v>
      </c>
      <c r="C25" s="872"/>
      <c r="D25" s="872"/>
      <c r="E25" s="872"/>
      <c r="F25" s="872"/>
      <c r="G25" s="872"/>
      <c r="H25" s="872"/>
      <c r="I25" s="873"/>
      <c r="K25" s="6"/>
    </row>
    <row r="26" spans="1:14" ht="13.8" thickBot="1"/>
    <row r="27" spans="1:14" ht="14.4" thickBot="1">
      <c r="B27" s="266" t="s">
        <v>21</v>
      </c>
      <c r="C27" s="267" t="s">
        <v>22</v>
      </c>
      <c r="D27" s="267" t="s">
        <v>23</v>
      </c>
      <c r="E27" s="267" t="s">
        <v>24</v>
      </c>
      <c r="F27" s="267" t="s">
        <v>25</v>
      </c>
      <c r="G27" s="267" t="s">
        <v>26</v>
      </c>
      <c r="H27" s="268" t="s">
        <v>27</v>
      </c>
      <c r="I27" s="269" t="s">
        <v>57</v>
      </c>
    </row>
    <row r="28" spans="1:14" ht="13.8" thickBot="1">
      <c r="B28" s="270">
        <f>SUM('FREESTONE - Prises PE'!Y27+'INSPIR - Prises PE PU'!AA94+'INSPIR - Prises PE PU'!AA95+'VOLX - Prises Dual Texture'!Z81+'VOLX -Prises PU '!Y80+'VOLX - Prises PE'!AA71+'ORIGIN96 - Prises PE'!AC149)</f>
        <v>0</v>
      </c>
      <c r="C28" s="270">
        <f>SUM('FREESTONE - Prises PE'!Z27+'INSPIR - Prises PE PU'!AB94+'INSPIR - Prises PE PU'!AB95+'VOLX - Prises Dual Texture'!AA81+'VOLX -Prises PU '!Z80+'VOLX - Prises PE'!AB71+'ORIGIN96 - Prises PE'!AD149)</f>
        <v>0</v>
      </c>
      <c r="D28" s="270">
        <f>SUM('FREESTONE - Prises PE'!AA27+'INSPIR - Prises PE PU'!AC94+'INSPIR - Prises PE PU'!AC95+'VOLX - Prises Dual Texture'!AB81+'VOLX -Prises PU '!AA80+'VOLX - Prises PE'!AC71+'ORIGIN96 - Prises PE'!AE149)</f>
        <v>0</v>
      </c>
      <c r="E28" s="270">
        <f>SUM('FREESTONE - Prises PE'!AB27+'INSPIR - Prises PE PU'!AD94+'INSPIR - Prises PE PU'!AD95+'VOLX - Prises Dual Texture'!AC81+'VOLX -Prises PU '!AB80+'VOLX - Prises PE'!AD71+'ORIGIN96 - Prises PE'!AF149)</f>
        <v>0</v>
      </c>
      <c r="F28" s="270">
        <f>SUM('FREESTONE - Prises PE'!AC27+'INSPIR - Prises PE PU'!AE94+'INSPIR - Prises PE PU'!AE95+'VOLX - Prises Dual Texture'!AD81+'VOLX -Prises PU '!AC80+'VOLX - Prises PE'!AE71+'ORIGIN96 - Prises PE'!AG149)</f>
        <v>0</v>
      </c>
      <c r="G28" s="270">
        <f>SUM('FREESTONE - Prises PE'!AD27+'INSPIR - Prises PE PU'!AF94+'INSPIR - Prises PE PU'!AF95+'VOLX - Prises Dual Texture'!AE81+'VOLX -Prises PU '!AD80+'VOLX - Prises PE'!AF71+'ORIGIN96 - Prises PE'!AH149)</f>
        <v>0</v>
      </c>
      <c r="H28" s="270">
        <f>SUM('FREESTONE - Prises PE'!AE27+'INSPIR - Prises PE PU'!AG94+'INSPIR - Prises PE PU'!AG95+'VOLX - Prises Dual Texture'!AF81+'VOLX -Prises PU '!AE80+'VOLX - Prises PE'!AG71+'ORIGIN96 - Prises PE'!AI149)</f>
        <v>0</v>
      </c>
      <c r="I28" s="271">
        <f>SUM(B28:H28)</f>
        <v>0</v>
      </c>
    </row>
    <row r="29" spans="1:14" ht="13.8" thickBot="1">
      <c r="B29" s="7">
        <f t="shared" ref="B29:I29" si="4">IFERROR(B28/$I$28,0)</f>
        <v>0</v>
      </c>
      <c r="C29" s="7">
        <f t="shared" si="4"/>
        <v>0</v>
      </c>
      <c r="D29" s="7">
        <f t="shared" si="4"/>
        <v>0</v>
      </c>
      <c r="E29" s="7">
        <f t="shared" si="4"/>
        <v>0</v>
      </c>
      <c r="F29" s="7">
        <f t="shared" si="4"/>
        <v>0</v>
      </c>
      <c r="G29" s="7">
        <f t="shared" si="4"/>
        <v>0</v>
      </c>
      <c r="H29" s="7">
        <f t="shared" si="4"/>
        <v>0</v>
      </c>
      <c r="I29" s="8">
        <f t="shared" si="4"/>
        <v>0</v>
      </c>
    </row>
    <row r="31" spans="1:14" ht="13.8">
      <c r="E31" s="870" t="s">
        <v>427</v>
      </c>
      <c r="F31" s="870"/>
    </row>
    <row r="32" spans="1:14">
      <c r="E32" s="272" t="s">
        <v>446</v>
      </c>
      <c r="F32" s="272">
        <f>'VOLX -Prises PU '!Y86+'VOLX - Prises PE'!K76+'INSPIR - Prises PE PU'!J100+'FREESTONE - Prises PE'!Z32+'ORIGIN96 - Prises PE'!K159</f>
        <v>0</v>
      </c>
    </row>
    <row r="33" spans="5:6">
      <c r="E33" s="272" t="s">
        <v>429</v>
      </c>
      <c r="F33" s="272">
        <f>'VOLX -Prises PU '!Z86+'VOLX - Prises PE'!L76+'VOLX - Prises Dual Texture'!K86+'INSPIR - Prises PE PU'!K100+'FREESTONE - Prises PE'!AA32+'ORIGIN96 - Prises PE'!L159</f>
        <v>0</v>
      </c>
    </row>
    <row r="34" spans="5:6">
      <c r="E34" s="272" t="s">
        <v>422</v>
      </c>
      <c r="F34" s="251">
        <f>'VOLX -Prises PU '!AA86+'VOLX - Prises PE'!M76+'VOLX - Prises Dual Texture'!L86+'INSPIR - Prises PE PU'!L100+'FREESTONE - Prises PE'!AB32+IFSC!H23+'ORIGIN96 - Prises PE'!M159</f>
        <v>0</v>
      </c>
    </row>
    <row r="35" spans="5:6">
      <c r="E35" s="272" t="s">
        <v>430</v>
      </c>
      <c r="F35" s="272">
        <f>'VOLX -Prises PU '!AB86+'VOLX - Prises PE'!N76+'VOLX - Prises Dual Texture'!M86+'INSPIR - Prises PE PU'!M100+'FREESTONE - Prises PE'!AC32+'ORIGIN96 - Prises PE'!N159</f>
        <v>0</v>
      </c>
    </row>
    <row r="36" spans="5:6">
      <c r="E36" s="272" t="s">
        <v>431</v>
      </c>
      <c r="F36" s="272">
        <f>'VOLX -Prises PU '!AC86+'VOLX - Prises PE'!O76+'VOLX - Prises Dual Texture'!N86+'INSPIR - Prises PE PU'!N100+'FREESTONE - Prises PE'!AD32+'ORIGIN96 - Prises PE'!O159</f>
        <v>0</v>
      </c>
    </row>
    <row r="37" spans="5:6">
      <c r="E37" s="272" t="s">
        <v>432</v>
      </c>
      <c r="F37" s="272">
        <f>'VOLX -Prises PU '!AD86+'VOLX - Prises PE'!P76+'VOLX - Prises Dual Texture'!O86+'INSPIR - Prises PE PU'!O100+'ORIGIN96 - Prises PE'!P159</f>
        <v>0</v>
      </c>
    </row>
    <row r="38" spans="5:6">
      <c r="E38" s="272" t="s">
        <v>433</v>
      </c>
      <c r="F38" s="251">
        <f>'VOLX -Prises PU '!AE86+'VOLX - Prises PE'!Q76+'VOLX - Prises Dual Texture'!P86+'INSPIR - Prises PE PU'!P100+IFSC!I23+'ORIGIN96 - Prises PE'!Q159</f>
        <v>0</v>
      </c>
    </row>
    <row r="39" spans="5:6">
      <c r="E39" s="272" t="s">
        <v>434</v>
      </c>
      <c r="F39" s="272">
        <f>'VOLX -Prises PU '!AF86+'VOLX - Prises PE'!R76+'VOLX - Prises Dual Texture'!Q86+'INSPIR - Prises PE PU'!Q100+'FREESTONE - Prises PE'!AE32+'ORIGIN96 - Prises PE'!R159</f>
        <v>0</v>
      </c>
    </row>
    <row r="40" spans="5:6">
      <c r="E40" s="272" t="s">
        <v>435</v>
      </c>
      <c r="F40" s="272">
        <f>'VOLX - Prises PE'!S76+'VOLX - Prises Dual Texture'!R86+'INSPIR - Prises PE PU'!R100+'ORIGIN96 - Prises PE'!S159</f>
        <v>0</v>
      </c>
    </row>
    <row r="41" spans="5:6">
      <c r="E41" s="272" t="s">
        <v>436</v>
      </c>
      <c r="F41" s="272">
        <f>'VOLX -Prises PU '!AG86+'VOLX - Prises PE'!T76+'INSPIR - Prises PE PU'!S100+'FREESTONE - Prises PE'!AF32+'ORIGIN96 - Prises PE'!T159</f>
        <v>0</v>
      </c>
    </row>
    <row r="42" spans="5:6">
      <c r="E42" s="272" t="s">
        <v>437</v>
      </c>
      <c r="F42" s="272">
        <f>'VOLX - Prises PE'!V76+'INSPIR - Prises PE PU'!U100+'ORIGIN96 - Prises PE'!V159</f>
        <v>0</v>
      </c>
    </row>
    <row r="43" spans="5:6">
      <c r="E43" s="272" t="s">
        <v>438</v>
      </c>
      <c r="F43" s="272">
        <f>'VOLX - Prises PE'!X76+'INSPIR - Prises PE PU'!W100+'ORIGIN96 - Prises PE'!X159</f>
        <v>0</v>
      </c>
    </row>
    <row r="44" spans="5:6">
      <c r="E44" s="272" t="s">
        <v>439</v>
      </c>
      <c r="F44" s="272">
        <f>'VOLX - Prises PE'!Y76+'INSPIR - Prises PE PU'!X100+'ORIGIN96 - Prises PE'!Y159</f>
        <v>0</v>
      </c>
    </row>
    <row r="45" spans="5:6">
      <c r="E45" s="272" t="s">
        <v>440</v>
      </c>
      <c r="F45" s="272">
        <f>'VOLX - Prises PE'!Z76+'VOLX - Prises PE'!AA76+'INSPIR - Prises PE PU'!Y100+'INSPIR - Prises PE PU'!Z100+'ORIGIN96 - Prises PE'!Z159</f>
        <v>0</v>
      </c>
    </row>
    <row r="46" spans="5:6">
      <c r="E46" s="272" t="s">
        <v>424</v>
      </c>
      <c r="F46" s="251">
        <f>'VOLX -Prises PU '!AH86+'VOLX - Prises PE'!AB76+'VOLX - Prises Dual Texture'!S86+'INSPIR - Prises PE PU'!AA100+'FREESTONE - Prises PE'!AG32+IFSC!J23+'ORIGIN96 - Prises PE'!AA159</f>
        <v>0</v>
      </c>
    </row>
    <row r="47" spans="5:6">
      <c r="E47" s="272" t="s">
        <v>425</v>
      </c>
      <c r="F47" s="251">
        <f>'VOLX - Volumes BOIS'!X30+IFSC!AK11+'VOLX - Prises PE'!AC76</f>
        <v>0</v>
      </c>
    </row>
    <row r="48" spans="5:6" ht="13.8" thickBot="1">
      <c r="E48" s="273" t="s">
        <v>426</v>
      </c>
      <c r="F48" s="273">
        <f>IFSC!K23</f>
        <v>0</v>
      </c>
    </row>
    <row r="49" spans="5:6" ht="13.8" thickBot="1">
      <c r="E49" s="274" t="s">
        <v>57</v>
      </c>
      <c r="F49" s="275">
        <f>SUM(F32:F48)</f>
        <v>0</v>
      </c>
    </row>
  </sheetData>
  <sheetProtection sheet="1" selectLockedCells="1"/>
  <dataConsolidate/>
  <mergeCells count="6">
    <mergeCell ref="A1:F1"/>
    <mergeCell ref="E31:F31"/>
    <mergeCell ref="B25:I25"/>
    <mergeCell ref="F7:H7"/>
    <mergeCell ref="J7:K7"/>
    <mergeCell ref="A7:D7"/>
  </mergeCells>
  <dataValidations count="1">
    <dataValidation type="list" allowBlank="1" showInputMessage="1" showErrorMessage="1" sqref="B3" xr:uid="{49F001ED-DEB7-414C-A78A-05F668BB6BFD}">
      <formula1>"OUI,NON"</formula1>
    </dataValidation>
  </dataValidations>
  <pageMargins left="0.70866141732283472" right="0.70866141732283472" top="0.74803149606299213" bottom="0.74803149606299213" header="0.31496062992125984" footer="0.31496062992125984"/>
  <pageSetup paperSize="9" fitToWidth="2" fitToHeight="10" orientation="landscape" horizontalDpi="1200" verticalDpi="1200" r:id="rId1"/>
  <ignoredErrors>
    <ignoredError sqref="C18:D1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65136-4C86-4803-B2A2-8F814167863F}">
  <sheetPr>
    <tabColor rgb="FFCC00CC"/>
    <pageSetUpPr fitToPage="1"/>
  </sheetPr>
  <dimension ref="A1:BL86"/>
  <sheetViews>
    <sheetView zoomScale="85" zoomScaleNormal="85" workbookViewId="0">
      <pane xSplit="3" ySplit="2" topLeftCell="E3" activePane="bottomRight" state="frozen"/>
      <selection activeCell="A28" sqref="A28"/>
      <selection pane="topRight" activeCell="A28" sqref="A28"/>
      <selection pane="bottomLeft" activeCell="A28" sqref="A28"/>
      <selection pane="bottomRight" activeCell="K15" sqref="K15"/>
    </sheetView>
  </sheetViews>
  <sheetFormatPr baseColWidth="10" defaultColWidth="11.44140625" defaultRowHeight="13.2"/>
  <cols>
    <col min="2" max="2" width="32.44140625" bestFit="1" customWidth="1"/>
    <col min="3" max="3" width="32.44140625" hidden="1" customWidth="1"/>
    <col min="4" max="4" width="41.5546875" hidden="1" customWidth="1"/>
    <col min="5" max="5" width="23.77734375" customWidth="1"/>
    <col min="6" max="6" width="13" bestFit="1" customWidth="1"/>
    <col min="7" max="7" width="12.6640625" bestFit="1" customWidth="1"/>
    <col min="8" max="8" width="11.44140625" customWidth="1"/>
    <col min="9" max="9" width="11.33203125" style="334" customWidth="1"/>
    <col min="10" max="10" width="9" customWidth="1"/>
    <col min="11" max="12" width="11.44140625" customWidth="1"/>
    <col min="13" max="13" width="9.109375" customWidth="1"/>
    <col min="14" max="15" width="11.44140625" customWidth="1"/>
    <col min="16" max="16" width="10.6640625" customWidth="1"/>
    <col min="17" max="20" width="11.44140625" customWidth="1"/>
    <col min="21" max="21" width="10.33203125" customWidth="1"/>
    <col min="22" max="22" width="16.109375" customWidth="1"/>
    <col min="23" max="23" width="10.109375" customWidth="1"/>
    <col min="24" max="24" width="9.6640625" customWidth="1"/>
    <col min="43" max="43" width="3.6640625" customWidth="1"/>
    <col min="44" max="57" width="11.44140625" style="235" customWidth="1"/>
    <col min="58" max="60" width="11.44140625" style="235" hidden="1" customWidth="1"/>
    <col min="61" max="64" width="0" hidden="1" customWidth="1"/>
  </cols>
  <sheetData>
    <row r="1" spans="1:64" ht="127.35" customHeight="1" thickBot="1">
      <c r="F1" s="277"/>
      <c r="G1" s="277"/>
      <c r="H1" s="277"/>
      <c r="I1" s="277"/>
      <c r="J1" s="855" t="s">
        <v>493</v>
      </c>
      <c r="K1" s="855"/>
      <c r="L1" s="855"/>
      <c r="M1" s="855"/>
      <c r="N1" s="855"/>
      <c r="O1" s="855"/>
      <c r="P1" s="855"/>
      <c r="Q1" s="855"/>
      <c r="R1" s="855"/>
      <c r="S1" s="855"/>
      <c r="T1" s="855"/>
      <c r="U1" s="855"/>
      <c r="V1" s="855"/>
      <c r="W1" s="855"/>
      <c r="X1" s="855"/>
      <c r="Y1" s="855"/>
      <c r="Z1" s="855"/>
      <c r="AA1" s="855"/>
      <c r="AB1" s="855"/>
      <c r="AC1" s="855"/>
      <c r="AD1" s="855"/>
      <c r="AE1" s="855"/>
    </row>
    <row r="2" spans="1:64" s="294" customFormat="1" ht="42" thickBot="1">
      <c r="A2" s="278" t="s">
        <v>162</v>
      </c>
      <c r="B2" s="278" t="s">
        <v>496</v>
      </c>
      <c r="C2" s="278" t="s">
        <v>496</v>
      </c>
      <c r="D2" s="278"/>
      <c r="E2" s="278" t="s">
        <v>287</v>
      </c>
      <c r="F2" s="279" t="s">
        <v>30</v>
      </c>
      <c r="G2" s="279" t="s">
        <v>174</v>
      </c>
      <c r="H2" s="502" t="s">
        <v>505</v>
      </c>
      <c r="I2" s="478" t="s">
        <v>169</v>
      </c>
      <c r="J2" s="280" t="s">
        <v>204</v>
      </c>
      <c r="K2" s="281" t="s">
        <v>205</v>
      </c>
      <c r="L2" s="282" t="s">
        <v>231</v>
      </c>
      <c r="M2" s="283" t="s">
        <v>206</v>
      </c>
      <c r="N2" s="284" t="s">
        <v>207</v>
      </c>
      <c r="O2" s="285" t="s">
        <v>208</v>
      </c>
      <c r="P2" s="286" t="s">
        <v>209</v>
      </c>
      <c r="Q2" s="287" t="s">
        <v>211</v>
      </c>
      <c r="R2" s="288" t="s">
        <v>212</v>
      </c>
      <c r="S2" s="289" t="s">
        <v>213</v>
      </c>
      <c r="T2" s="290" t="s">
        <v>215</v>
      </c>
      <c r="U2" s="291" t="s">
        <v>216</v>
      </c>
      <c r="V2" s="279" t="s">
        <v>170</v>
      </c>
      <c r="W2" s="279" t="s">
        <v>160</v>
      </c>
      <c r="X2" s="292" t="s">
        <v>202</v>
      </c>
      <c r="Y2" s="293" t="s">
        <v>163</v>
      </c>
      <c r="Z2" s="293" t="s">
        <v>164</v>
      </c>
      <c r="AA2" s="293" t="s">
        <v>165</v>
      </c>
      <c r="AB2" s="293" t="s">
        <v>166</v>
      </c>
      <c r="AC2" s="293" t="s">
        <v>156</v>
      </c>
      <c r="AD2" s="293" t="s">
        <v>167</v>
      </c>
      <c r="AE2" s="268" t="s">
        <v>763</v>
      </c>
      <c r="AG2" s="295" t="s">
        <v>449</v>
      </c>
      <c r="AH2" s="295" t="s">
        <v>450</v>
      </c>
      <c r="AI2" s="295" t="s">
        <v>451</v>
      </c>
      <c r="AJ2" s="295" t="s">
        <v>452</v>
      </c>
      <c r="AK2" s="295" t="s">
        <v>453</v>
      </c>
      <c r="AL2" s="295" t="s">
        <v>454</v>
      </c>
      <c r="AM2" s="295" t="s">
        <v>455</v>
      </c>
      <c r="AN2" s="295" t="s">
        <v>456</v>
      </c>
      <c r="AO2" s="295" t="s">
        <v>458</v>
      </c>
      <c r="AP2" s="295" t="s">
        <v>424</v>
      </c>
      <c r="AR2" s="295" t="s">
        <v>449</v>
      </c>
      <c r="AS2" s="295" t="s">
        <v>450</v>
      </c>
      <c r="AT2" s="295" t="s">
        <v>451</v>
      </c>
      <c r="AU2" s="295" t="s">
        <v>452</v>
      </c>
      <c r="AV2" s="295" t="s">
        <v>453</v>
      </c>
      <c r="AW2" s="295" t="s">
        <v>454</v>
      </c>
      <c r="AX2" s="295" t="s">
        <v>455</v>
      </c>
      <c r="AY2" s="295" t="s">
        <v>456</v>
      </c>
      <c r="AZ2" s="295" t="s">
        <v>458</v>
      </c>
      <c r="BA2" s="295" t="s">
        <v>424</v>
      </c>
      <c r="BB2" s="296" t="s">
        <v>25</v>
      </c>
      <c r="BC2" s="296" t="s">
        <v>26</v>
      </c>
      <c r="BD2" s="296" t="s">
        <v>757</v>
      </c>
      <c r="BE2" s="297"/>
      <c r="BF2" s="293" t="s">
        <v>163</v>
      </c>
      <c r="BG2" s="293" t="s">
        <v>164</v>
      </c>
      <c r="BH2" s="293" t="s">
        <v>165</v>
      </c>
      <c r="BI2" s="293" t="s">
        <v>166</v>
      </c>
      <c r="BJ2" s="293" t="s">
        <v>156</v>
      </c>
      <c r="BK2" s="293" t="s">
        <v>167</v>
      </c>
      <c r="BL2" s="268" t="s">
        <v>763</v>
      </c>
    </row>
    <row r="3" spans="1:64" s="303" customFormat="1" ht="16.5" customHeight="1">
      <c r="A3" s="858" t="s">
        <v>485</v>
      </c>
      <c r="B3" s="530" t="str">
        <f>HYPERLINK(D3,C3)</f>
        <v>CRUNCH</v>
      </c>
      <c r="C3" s="530" t="s">
        <v>408</v>
      </c>
      <c r="D3" s="530" t="s">
        <v>521</v>
      </c>
      <c r="E3" s="298" t="s">
        <v>24</v>
      </c>
      <c r="F3" s="299" t="s">
        <v>62</v>
      </c>
      <c r="G3" s="300">
        <v>10</v>
      </c>
      <c r="H3" s="511">
        <v>3.21</v>
      </c>
      <c r="I3" s="479">
        <v>195</v>
      </c>
      <c r="J3" s="41"/>
      <c r="K3" s="42"/>
      <c r="L3" s="43"/>
      <c r="M3" s="44"/>
      <c r="N3" s="45"/>
      <c r="O3" s="46"/>
      <c r="P3" s="47"/>
      <c r="Q3" s="48"/>
      <c r="R3" s="49"/>
      <c r="S3" s="50"/>
      <c r="T3" s="51"/>
      <c r="U3" s="53"/>
      <c r="V3" s="99">
        <f>SUM(J3:U3)*I3</f>
        <v>0</v>
      </c>
      <c r="W3" s="301">
        <f t="shared" ref="W3:W23" si="0">SUM(J3:U3)*G3</f>
        <v>0</v>
      </c>
      <c r="X3" s="272">
        <f t="shared" ref="X3" si="1">SUM(J3:U3)</f>
        <v>0</v>
      </c>
      <c r="Y3" s="272"/>
      <c r="Z3" s="272"/>
      <c r="AA3" s="272"/>
      <c r="AB3" s="272">
        <f>$X3*BI3</f>
        <v>0</v>
      </c>
      <c r="AC3" s="272"/>
      <c r="AD3" s="272"/>
      <c r="AE3" s="272"/>
      <c r="AF3"/>
      <c r="AG3" s="272"/>
      <c r="AH3" s="272">
        <v>10</v>
      </c>
      <c r="AI3" s="272"/>
      <c r="AJ3" s="272"/>
      <c r="AK3" s="272"/>
      <c r="AL3" s="272"/>
      <c r="AM3" s="272"/>
      <c r="AN3" s="272"/>
      <c r="AO3" s="272"/>
      <c r="AP3" s="272">
        <v>20</v>
      </c>
      <c r="AR3" s="272" t="str">
        <f t="shared" ref="AR3:AR23" si="2">IF(AG3="","",$X3*AG3)</f>
        <v/>
      </c>
      <c r="AS3" s="272">
        <f t="shared" ref="AS3:AS23" si="3">IF(AH3="","",$X3*AH3)</f>
        <v>0</v>
      </c>
      <c r="AT3" s="272" t="str">
        <f t="shared" ref="AT3:AT23" si="4">IF(AI3="","",$X3*AI3)</f>
        <v/>
      </c>
      <c r="AU3" s="272" t="str">
        <f t="shared" ref="AU3:AU23" si="5">IF(AJ3="","",$X3*AJ3)</f>
        <v/>
      </c>
      <c r="AV3" s="272" t="str">
        <f t="shared" ref="AV3:AV23" si="6">IF(AK3="","",$X3*AK3)</f>
        <v/>
      </c>
      <c r="AW3" s="272" t="str">
        <f t="shared" ref="AW3:AW23" si="7">IF(AL3="","",$X3*AL3)</f>
        <v/>
      </c>
      <c r="AX3" s="272" t="str">
        <f t="shared" ref="AX3:AX23" si="8">IF(AM3="","",$X3*AM3)</f>
        <v/>
      </c>
      <c r="AY3" s="272" t="str">
        <f t="shared" ref="AY3:AY23" si="9">IF(AN3="","",$X3*AN3)</f>
        <v/>
      </c>
      <c r="AZ3" s="272" t="str">
        <f t="shared" ref="AZ3:AZ23" si="10">IF(AO3="","",$X3*AO3)</f>
        <v/>
      </c>
      <c r="BA3" s="272">
        <f t="shared" ref="BA3:BA23" si="11">IF(AP3="","",$X3*AP3)</f>
        <v>0</v>
      </c>
      <c r="BB3" s="304"/>
      <c r="BC3" s="304"/>
      <c r="BD3" s="304"/>
      <c r="BE3" s="305"/>
      <c r="BF3" s="272">
        <v>0</v>
      </c>
      <c r="BG3" s="272">
        <v>0</v>
      </c>
      <c r="BH3" s="272">
        <v>0</v>
      </c>
      <c r="BI3" s="272">
        <v>10</v>
      </c>
      <c r="BJ3" s="272">
        <v>0</v>
      </c>
      <c r="BK3" s="272">
        <v>0</v>
      </c>
      <c r="BL3" s="272">
        <v>0</v>
      </c>
    </row>
    <row r="4" spans="1:64" s="303" customFormat="1" ht="16.5" customHeight="1">
      <c r="A4" s="859"/>
      <c r="B4" s="530" t="str">
        <f t="shared" ref="B4:B67" si="12">HYPERLINK(D4,C4)</f>
        <v>SPOT</v>
      </c>
      <c r="C4" s="211" t="s">
        <v>409</v>
      </c>
      <c r="D4" s="211" t="s">
        <v>522</v>
      </c>
      <c r="E4" s="298" t="s">
        <v>23</v>
      </c>
      <c r="F4" s="299" t="s">
        <v>62</v>
      </c>
      <c r="G4" s="300">
        <v>10</v>
      </c>
      <c r="H4" s="511">
        <v>1.29</v>
      </c>
      <c r="I4" s="479">
        <v>92.5</v>
      </c>
      <c r="J4" s="41"/>
      <c r="K4" s="42"/>
      <c r="L4" s="43"/>
      <c r="M4" s="44"/>
      <c r="N4" s="45"/>
      <c r="O4" s="46"/>
      <c r="P4" s="47"/>
      <c r="Q4" s="48"/>
      <c r="R4" s="49"/>
      <c r="S4" s="50"/>
      <c r="T4" s="51"/>
      <c r="U4" s="53"/>
      <c r="V4" s="99">
        <f t="shared" ref="V4:V23" si="13">SUM(J4:U4)*I4</f>
        <v>0</v>
      </c>
      <c r="W4" s="301">
        <f t="shared" si="0"/>
        <v>0</v>
      </c>
      <c r="X4" s="272">
        <f t="shared" ref="X4:X23" si="14">SUM(J4:U4)</f>
        <v>0</v>
      </c>
      <c r="Y4" s="272"/>
      <c r="Z4" s="272"/>
      <c r="AA4" s="272">
        <f>$X4*BH4</f>
        <v>0</v>
      </c>
      <c r="AB4" s="272"/>
      <c r="AC4" s="272"/>
      <c r="AD4" s="272"/>
      <c r="AE4" s="272"/>
      <c r="AF4"/>
      <c r="AG4" s="272"/>
      <c r="AH4" s="272">
        <v>10</v>
      </c>
      <c r="AI4" s="272"/>
      <c r="AJ4" s="272"/>
      <c r="AK4" s="272"/>
      <c r="AL4" s="272"/>
      <c r="AM4" s="272"/>
      <c r="AN4" s="272"/>
      <c r="AO4" s="272"/>
      <c r="AP4" s="272">
        <v>20</v>
      </c>
      <c r="AR4" s="272" t="str">
        <f t="shared" si="2"/>
        <v/>
      </c>
      <c r="AS4" s="272">
        <f t="shared" si="3"/>
        <v>0</v>
      </c>
      <c r="AT4" s="272" t="str">
        <f t="shared" si="4"/>
        <v/>
      </c>
      <c r="AU4" s="272" t="str">
        <f t="shared" si="5"/>
        <v/>
      </c>
      <c r="AV4" s="272" t="str">
        <f t="shared" si="6"/>
        <v/>
      </c>
      <c r="AW4" s="272" t="str">
        <f t="shared" si="7"/>
        <v/>
      </c>
      <c r="AX4" s="272" t="str">
        <f t="shared" si="8"/>
        <v/>
      </c>
      <c r="AY4" s="272" t="str">
        <f t="shared" si="9"/>
        <v/>
      </c>
      <c r="AZ4" s="272" t="str">
        <f t="shared" si="10"/>
        <v/>
      </c>
      <c r="BA4" s="272">
        <f t="shared" si="11"/>
        <v>0</v>
      </c>
      <c r="BB4" s="304"/>
      <c r="BC4" s="304"/>
      <c r="BD4" s="304"/>
      <c r="BE4" s="305"/>
      <c r="BF4" s="272">
        <v>0</v>
      </c>
      <c r="BG4" s="272">
        <v>0</v>
      </c>
      <c r="BH4" s="272">
        <v>10</v>
      </c>
      <c r="BI4" s="272">
        <v>0</v>
      </c>
      <c r="BJ4" s="272">
        <v>0</v>
      </c>
      <c r="BK4" s="272">
        <v>0</v>
      </c>
      <c r="BL4" s="272">
        <v>0</v>
      </c>
    </row>
    <row r="5" spans="1:64" s="303" customFormat="1" ht="16.5" customHeight="1">
      <c r="A5" s="859"/>
      <c r="B5" s="530" t="str">
        <f t="shared" si="12"/>
        <v>BARTAS</v>
      </c>
      <c r="C5" s="211" t="s">
        <v>410</v>
      </c>
      <c r="D5" s="211" t="s">
        <v>523</v>
      </c>
      <c r="E5" s="298" t="s">
        <v>25</v>
      </c>
      <c r="F5" s="299" t="s">
        <v>67</v>
      </c>
      <c r="G5" s="300">
        <v>3</v>
      </c>
      <c r="H5" s="511">
        <v>2.65</v>
      </c>
      <c r="I5" s="479">
        <v>140</v>
      </c>
      <c r="J5" s="41"/>
      <c r="K5" s="42"/>
      <c r="L5" s="43"/>
      <c r="M5" s="44"/>
      <c r="N5" s="45"/>
      <c r="O5" s="46"/>
      <c r="P5" s="47"/>
      <c r="Q5" s="48"/>
      <c r="R5" s="49"/>
      <c r="S5" s="50"/>
      <c r="T5" s="51"/>
      <c r="U5" s="53"/>
      <c r="V5" s="99">
        <f t="shared" si="13"/>
        <v>0</v>
      </c>
      <c r="W5" s="301">
        <f t="shared" si="0"/>
        <v>0</v>
      </c>
      <c r="X5" s="272">
        <f t="shared" si="14"/>
        <v>0</v>
      </c>
      <c r="Y5" s="272"/>
      <c r="Z5" s="272"/>
      <c r="AA5" s="272"/>
      <c r="AB5" s="272"/>
      <c r="AC5" s="272">
        <f>$X5*BJ5</f>
        <v>0</v>
      </c>
      <c r="AD5" s="272"/>
      <c r="AE5" s="272"/>
      <c r="AF5"/>
      <c r="AG5" s="272"/>
      <c r="AH5" s="272"/>
      <c r="AI5" s="272"/>
      <c r="AJ5" s="272"/>
      <c r="AK5" s="272"/>
      <c r="AL5" s="272"/>
      <c r="AM5" s="272"/>
      <c r="AN5" s="272"/>
      <c r="AO5" s="272"/>
      <c r="AP5" s="272">
        <v>9</v>
      </c>
      <c r="AR5" s="272" t="str">
        <f t="shared" si="2"/>
        <v/>
      </c>
      <c r="AS5" s="272" t="str">
        <f t="shared" si="3"/>
        <v/>
      </c>
      <c r="AT5" s="272" t="str">
        <f t="shared" si="4"/>
        <v/>
      </c>
      <c r="AU5" s="272" t="str">
        <f t="shared" si="5"/>
        <v/>
      </c>
      <c r="AV5" s="272" t="str">
        <f t="shared" si="6"/>
        <v/>
      </c>
      <c r="AW5" s="272" t="str">
        <f t="shared" si="7"/>
        <v/>
      </c>
      <c r="AX5" s="272" t="str">
        <f t="shared" si="8"/>
        <v/>
      </c>
      <c r="AY5" s="272" t="str">
        <f t="shared" si="9"/>
        <v/>
      </c>
      <c r="AZ5" s="272" t="str">
        <f t="shared" si="10"/>
        <v/>
      </c>
      <c r="BA5" s="272">
        <f t="shared" si="11"/>
        <v>0</v>
      </c>
      <c r="BB5" s="304"/>
      <c r="BC5" s="304"/>
      <c r="BD5" s="304"/>
      <c r="BE5" s="305"/>
      <c r="BF5" s="272">
        <v>0</v>
      </c>
      <c r="BG5" s="272">
        <v>0</v>
      </c>
      <c r="BH5" s="272">
        <v>0</v>
      </c>
      <c r="BI5" s="272">
        <v>0</v>
      </c>
      <c r="BJ5" s="272">
        <v>3</v>
      </c>
      <c r="BK5" s="272">
        <v>0</v>
      </c>
      <c r="BL5" s="272">
        <v>0</v>
      </c>
    </row>
    <row r="6" spans="1:64" s="303" customFormat="1" ht="16.5" customHeight="1">
      <c r="A6" s="859"/>
      <c r="B6" s="530" t="str">
        <f t="shared" si="12"/>
        <v>CRUX</v>
      </c>
      <c r="C6" s="211" t="s">
        <v>411</v>
      </c>
      <c r="D6" s="211" t="s">
        <v>524</v>
      </c>
      <c r="E6" s="298" t="s">
        <v>22</v>
      </c>
      <c r="F6" s="299" t="s">
        <v>31</v>
      </c>
      <c r="G6" s="300">
        <v>10</v>
      </c>
      <c r="H6" s="511">
        <v>0.32</v>
      </c>
      <c r="I6" s="479">
        <v>55</v>
      </c>
      <c r="J6" s="41"/>
      <c r="K6" s="42"/>
      <c r="L6" s="43"/>
      <c r="M6" s="44"/>
      <c r="N6" s="45"/>
      <c r="O6" s="46"/>
      <c r="P6" s="47"/>
      <c r="Q6" s="48"/>
      <c r="R6" s="49"/>
      <c r="S6" s="50"/>
      <c r="T6" s="51"/>
      <c r="U6" s="53"/>
      <c r="V6" s="99">
        <f t="shared" si="13"/>
        <v>0</v>
      </c>
      <c r="W6" s="301">
        <f t="shared" si="0"/>
        <v>0</v>
      </c>
      <c r="X6" s="272">
        <f t="shared" si="14"/>
        <v>0</v>
      </c>
      <c r="Y6" s="272"/>
      <c r="Z6" s="272">
        <f>$X6*BG6</f>
        <v>0</v>
      </c>
      <c r="AA6" s="272"/>
      <c r="AB6" s="272"/>
      <c r="AC6" s="272"/>
      <c r="AD6" s="272"/>
      <c r="AE6" s="272"/>
      <c r="AF6"/>
      <c r="AG6" s="272"/>
      <c r="AH6" s="272"/>
      <c r="AI6" s="272"/>
      <c r="AJ6" s="272"/>
      <c r="AK6" s="272"/>
      <c r="AL6" s="272"/>
      <c r="AM6" s="272"/>
      <c r="AN6" s="272"/>
      <c r="AO6" s="272"/>
      <c r="AP6" s="272">
        <v>20</v>
      </c>
      <c r="AR6" s="272" t="str">
        <f t="shared" si="2"/>
        <v/>
      </c>
      <c r="AS6" s="272" t="str">
        <f t="shared" si="3"/>
        <v/>
      </c>
      <c r="AT6" s="272" t="str">
        <f t="shared" si="4"/>
        <v/>
      </c>
      <c r="AU6" s="272" t="str">
        <f t="shared" si="5"/>
        <v/>
      </c>
      <c r="AV6" s="272" t="str">
        <f t="shared" si="6"/>
        <v/>
      </c>
      <c r="AW6" s="272" t="str">
        <f t="shared" si="7"/>
        <v/>
      </c>
      <c r="AX6" s="272" t="str">
        <f t="shared" si="8"/>
        <v/>
      </c>
      <c r="AY6" s="272" t="str">
        <f t="shared" si="9"/>
        <v/>
      </c>
      <c r="AZ6" s="272" t="str">
        <f t="shared" si="10"/>
        <v/>
      </c>
      <c r="BA6" s="272">
        <f t="shared" si="11"/>
        <v>0</v>
      </c>
      <c r="BB6" s="304"/>
      <c r="BC6" s="304"/>
      <c r="BD6" s="304"/>
      <c r="BE6" s="305"/>
      <c r="BF6" s="272">
        <v>0</v>
      </c>
      <c r="BG6" s="272">
        <v>10</v>
      </c>
      <c r="BH6" s="272">
        <v>0</v>
      </c>
      <c r="BI6" s="272">
        <v>0</v>
      </c>
      <c r="BJ6" s="272">
        <v>0</v>
      </c>
      <c r="BK6" s="272">
        <v>0</v>
      </c>
      <c r="BL6" s="272">
        <v>0</v>
      </c>
    </row>
    <row r="7" spans="1:64" s="303" customFormat="1" ht="16.5" customHeight="1">
      <c r="A7" s="859"/>
      <c r="B7" s="530" t="str">
        <f t="shared" si="12"/>
        <v>GRATONS</v>
      </c>
      <c r="C7" s="211" t="s">
        <v>412</v>
      </c>
      <c r="D7" s="211" t="s">
        <v>525</v>
      </c>
      <c r="E7" s="298" t="s">
        <v>22</v>
      </c>
      <c r="F7" s="299" t="s">
        <v>31</v>
      </c>
      <c r="G7" s="300">
        <v>10</v>
      </c>
      <c r="H7" s="511">
        <v>0.35</v>
      </c>
      <c r="I7" s="479">
        <v>55</v>
      </c>
      <c r="J7" s="41"/>
      <c r="K7" s="42"/>
      <c r="L7" s="43"/>
      <c r="M7" s="44"/>
      <c r="N7" s="45"/>
      <c r="O7" s="46"/>
      <c r="P7" s="47"/>
      <c r="Q7" s="48"/>
      <c r="R7" s="49"/>
      <c r="S7" s="50"/>
      <c r="T7" s="51"/>
      <c r="U7" s="53"/>
      <c r="V7" s="99">
        <f t="shared" si="13"/>
        <v>0</v>
      </c>
      <c r="W7" s="301">
        <f t="shared" si="0"/>
        <v>0</v>
      </c>
      <c r="X7" s="272">
        <f t="shared" si="14"/>
        <v>0</v>
      </c>
      <c r="Y7" s="272"/>
      <c r="Z7" s="272">
        <f>$X7*BG7</f>
        <v>0</v>
      </c>
      <c r="AA7" s="272"/>
      <c r="AB7" s="272"/>
      <c r="AC7" s="272"/>
      <c r="AD7" s="272"/>
      <c r="AE7" s="272"/>
      <c r="AF7"/>
      <c r="AG7" s="272"/>
      <c r="AH7" s="272"/>
      <c r="AI7" s="272"/>
      <c r="AJ7" s="272"/>
      <c r="AK7" s="272"/>
      <c r="AL7" s="272"/>
      <c r="AM7" s="272"/>
      <c r="AN7" s="272"/>
      <c r="AO7" s="272"/>
      <c r="AP7" s="272">
        <v>20</v>
      </c>
      <c r="AR7" s="272" t="str">
        <f t="shared" si="2"/>
        <v/>
      </c>
      <c r="AS7" s="272" t="str">
        <f t="shared" si="3"/>
        <v/>
      </c>
      <c r="AT7" s="272" t="str">
        <f t="shared" si="4"/>
        <v/>
      </c>
      <c r="AU7" s="272" t="str">
        <f t="shared" si="5"/>
        <v/>
      </c>
      <c r="AV7" s="272" t="str">
        <f t="shared" si="6"/>
        <v/>
      </c>
      <c r="AW7" s="272" t="str">
        <f t="shared" si="7"/>
        <v/>
      </c>
      <c r="AX7" s="272" t="str">
        <f t="shared" si="8"/>
        <v/>
      </c>
      <c r="AY7" s="272" t="str">
        <f t="shared" si="9"/>
        <v/>
      </c>
      <c r="AZ7" s="272" t="str">
        <f t="shared" si="10"/>
        <v/>
      </c>
      <c r="BA7" s="272">
        <f t="shared" si="11"/>
        <v>0</v>
      </c>
      <c r="BB7" s="304"/>
      <c r="BC7" s="304"/>
      <c r="BD7" s="304"/>
      <c r="BE7" s="305"/>
      <c r="BF7" s="272">
        <v>0</v>
      </c>
      <c r="BG7" s="272">
        <v>10</v>
      </c>
      <c r="BH7" s="272">
        <v>0</v>
      </c>
      <c r="BI7" s="272">
        <v>0</v>
      </c>
      <c r="BJ7" s="272">
        <v>0</v>
      </c>
      <c r="BK7" s="272">
        <v>0</v>
      </c>
      <c r="BL7" s="272">
        <v>0</v>
      </c>
    </row>
    <row r="8" spans="1:64" s="303" customFormat="1" ht="16.5" customHeight="1">
      <c r="A8" s="859"/>
      <c r="B8" s="530" t="str">
        <f t="shared" si="12"/>
        <v>POUCH</v>
      </c>
      <c r="C8" s="211" t="s">
        <v>413</v>
      </c>
      <c r="D8" s="211" t="s">
        <v>526</v>
      </c>
      <c r="E8" s="298" t="s">
        <v>24</v>
      </c>
      <c r="F8" s="299" t="s">
        <v>62</v>
      </c>
      <c r="G8" s="300">
        <v>10</v>
      </c>
      <c r="H8" s="511">
        <v>1.36</v>
      </c>
      <c r="I8" s="479">
        <v>92.5</v>
      </c>
      <c r="J8" s="41"/>
      <c r="K8" s="42"/>
      <c r="L8" s="43"/>
      <c r="M8" s="44"/>
      <c r="N8" s="45"/>
      <c r="O8" s="46"/>
      <c r="P8" s="47"/>
      <c r="Q8" s="48"/>
      <c r="R8" s="49"/>
      <c r="S8" s="50"/>
      <c r="T8" s="51"/>
      <c r="U8" s="53"/>
      <c r="V8" s="99">
        <f t="shared" si="13"/>
        <v>0</v>
      </c>
      <c r="W8" s="301">
        <f t="shared" si="0"/>
        <v>0</v>
      </c>
      <c r="X8" s="272">
        <f t="shared" si="14"/>
        <v>0</v>
      </c>
      <c r="Y8" s="272"/>
      <c r="Z8" s="272"/>
      <c r="AA8" s="272"/>
      <c r="AB8" s="272">
        <f>$X8*BI8</f>
        <v>0</v>
      </c>
      <c r="AC8" s="272"/>
      <c r="AD8" s="272"/>
      <c r="AE8" s="272"/>
      <c r="AF8"/>
      <c r="AG8" s="272"/>
      <c r="AH8" s="272">
        <v>10</v>
      </c>
      <c r="AI8" s="272"/>
      <c r="AJ8" s="272"/>
      <c r="AK8" s="272"/>
      <c r="AL8" s="272"/>
      <c r="AM8" s="272"/>
      <c r="AN8" s="272"/>
      <c r="AO8" s="272"/>
      <c r="AP8" s="272">
        <v>20</v>
      </c>
      <c r="AR8" s="272" t="str">
        <f t="shared" si="2"/>
        <v/>
      </c>
      <c r="AS8" s="272">
        <f t="shared" si="3"/>
        <v>0</v>
      </c>
      <c r="AT8" s="272" t="str">
        <f t="shared" si="4"/>
        <v/>
      </c>
      <c r="AU8" s="272" t="str">
        <f t="shared" si="5"/>
        <v/>
      </c>
      <c r="AV8" s="272" t="str">
        <f t="shared" si="6"/>
        <v/>
      </c>
      <c r="AW8" s="272" t="str">
        <f t="shared" si="7"/>
        <v/>
      </c>
      <c r="AX8" s="272" t="str">
        <f t="shared" si="8"/>
        <v/>
      </c>
      <c r="AY8" s="272" t="str">
        <f t="shared" si="9"/>
        <v/>
      </c>
      <c r="AZ8" s="272" t="str">
        <f t="shared" si="10"/>
        <v/>
      </c>
      <c r="BA8" s="272">
        <f t="shared" si="11"/>
        <v>0</v>
      </c>
      <c r="BB8" s="304"/>
      <c r="BC8" s="304"/>
      <c r="BD8" s="304"/>
      <c r="BE8" s="305"/>
      <c r="BF8" s="272">
        <v>0</v>
      </c>
      <c r="BG8" s="272">
        <v>0</v>
      </c>
      <c r="BH8" s="272">
        <v>0</v>
      </c>
      <c r="BI8" s="272">
        <v>10</v>
      </c>
      <c r="BJ8" s="272">
        <v>0</v>
      </c>
      <c r="BK8" s="272">
        <v>0</v>
      </c>
      <c r="BL8" s="272">
        <v>0</v>
      </c>
    </row>
    <row r="9" spans="1:64" s="303" customFormat="1" ht="16.5" customHeight="1">
      <c r="A9" s="859"/>
      <c r="B9" s="530" t="str">
        <f t="shared" si="12"/>
        <v>PRISU</v>
      </c>
      <c r="C9" s="211" t="s">
        <v>400</v>
      </c>
      <c r="D9" s="211" t="s">
        <v>527</v>
      </c>
      <c r="E9" s="298" t="s">
        <v>25</v>
      </c>
      <c r="F9" s="299" t="s">
        <v>64</v>
      </c>
      <c r="G9" s="300">
        <v>5</v>
      </c>
      <c r="H9" s="511">
        <v>4.4000000000000004</v>
      </c>
      <c r="I9" s="479">
        <v>205</v>
      </c>
      <c r="J9" s="41"/>
      <c r="K9" s="42"/>
      <c r="L9" s="43"/>
      <c r="M9" s="44"/>
      <c r="N9" s="45"/>
      <c r="O9" s="46"/>
      <c r="P9" s="47"/>
      <c r="Q9" s="48"/>
      <c r="R9" s="49"/>
      <c r="S9" s="50"/>
      <c r="T9" s="51"/>
      <c r="U9" s="53"/>
      <c r="V9" s="99">
        <f t="shared" si="13"/>
        <v>0</v>
      </c>
      <c r="W9" s="301">
        <f t="shared" si="0"/>
        <v>0</v>
      </c>
      <c r="X9" s="272">
        <f t="shared" si="14"/>
        <v>0</v>
      </c>
      <c r="Y9" s="272"/>
      <c r="Z9" s="272"/>
      <c r="AA9" s="272"/>
      <c r="AB9" s="272"/>
      <c r="AC9" s="272">
        <f>$X9*BJ9</f>
        <v>0</v>
      </c>
      <c r="AD9" s="272"/>
      <c r="AE9" s="272"/>
      <c r="AF9"/>
      <c r="AG9" s="272"/>
      <c r="AH9" s="272">
        <v>5</v>
      </c>
      <c r="AI9" s="272"/>
      <c r="AJ9" s="272"/>
      <c r="AK9" s="272"/>
      <c r="AL9" s="272"/>
      <c r="AM9" s="272"/>
      <c r="AN9" s="272"/>
      <c r="AO9" s="272"/>
      <c r="AP9" s="272">
        <v>10</v>
      </c>
      <c r="AR9" s="272" t="str">
        <f t="shared" si="2"/>
        <v/>
      </c>
      <c r="AS9" s="272">
        <f t="shared" si="3"/>
        <v>0</v>
      </c>
      <c r="AT9" s="272" t="str">
        <f t="shared" si="4"/>
        <v/>
      </c>
      <c r="AU9" s="272" t="str">
        <f t="shared" si="5"/>
        <v/>
      </c>
      <c r="AV9" s="272" t="str">
        <f t="shared" si="6"/>
        <v/>
      </c>
      <c r="AW9" s="272" t="str">
        <f t="shared" si="7"/>
        <v/>
      </c>
      <c r="AX9" s="272" t="str">
        <f t="shared" si="8"/>
        <v/>
      </c>
      <c r="AY9" s="272" t="str">
        <f t="shared" si="9"/>
        <v/>
      </c>
      <c r="AZ9" s="272" t="str">
        <f t="shared" si="10"/>
        <v/>
      </c>
      <c r="BA9" s="272">
        <f t="shared" si="11"/>
        <v>0</v>
      </c>
      <c r="BB9" s="304"/>
      <c r="BC9" s="304"/>
      <c r="BD9" s="304"/>
      <c r="BE9" s="305"/>
      <c r="BF9" s="272">
        <v>0</v>
      </c>
      <c r="BG9" s="272">
        <v>0</v>
      </c>
      <c r="BH9" s="272">
        <v>0</v>
      </c>
      <c r="BI9" s="272">
        <v>0</v>
      </c>
      <c r="BJ9" s="272">
        <v>5</v>
      </c>
      <c r="BK9" s="272">
        <v>0</v>
      </c>
      <c r="BL9" s="272">
        <v>0</v>
      </c>
    </row>
    <row r="10" spans="1:64" s="303" customFormat="1" ht="16.5" customHeight="1">
      <c r="A10" s="859"/>
      <c r="B10" s="530" t="str">
        <f t="shared" si="12"/>
        <v>ARTIF</v>
      </c>
      <c r="C10" s="211" t="s">
        <v>401</v>
      </c>
      <c r="D10" s="211" t="s">
        <v>528</v>
      </c>
      <c r="E10" s="298" t="s">
        <v>25</v>
      </c>
      <c r="F10" s="299" t="s">
        <v>64</v>
      </c>
      <c r="G10" s="300">
        <v>5</v>
      </c>
      <c r="H10" s="511">
        <v>5.2</v>
      </c>
      <c r="I10" s="479">
        <v>245</v>
      </c>
      <c r="J10" s="41"/>
      <c r="K10" s="42"/>
      <c r="L10" s="43"/>
      <c r="M10" s="44"/>
      <c r="N10" s="45"/>
      <c r="O10" s="46"/>
      <c r="P10" s="47"/>
      <c r="Q10" s="48"/>
      <c r="R10" s="49"/>
      <c r="S10" s="50"/>
      <c r="T10" s="51"/>
      <c r="U10" s="53"/>
      <c r="V10" s="99">
        <f t="shared" si="13"/>
        <v>0</v>
      </c>
      <c r="W10" s="301">
        <f t="shared" si="0"/>
        <v>0</v>
      </c>
      <c r="X10" s="272">
        <f t="shared" si="14"/>
        <v>0</v>
      </c>
      <c r="Y10" s="272"/>
      <c r="Z10" s="272"/>
      <c r="AA10" s="272"/>
      <c r="AB10" s="272"/>
      <c r="AC10" s="272">
        <f>$X10*BJ10</f>
        <v>0</v>
      </c>
      <c r="AD10" s="272"/>
      <c r="AE10" s="272"/>
      <c r="AF10"/>
      <c r="AG10" s="272"/>
      <c r="AH10" s="272">
        <v>2</v>
      </c>
      <c r="AI10" s="272">
        <v>3</v>
      </c>
      <c r="AJ10" s="272"/>
      <c r="AK10" s="272"/>
      <c r="AL10" s="272"/>
      <c r="AM10" s="272"/>
      <c r="AN10" s="272"/>
      <c r="AO10" s="272"/>
      <c r="AP10" s="272">
        <v>10</v>
      </c>
      <c r="AR10" s="272" t="str">
        <f t="shared" si="2"/>
        <v/>
      </c>
      <c r="AS10" s="272">
        <f t="shared" si="3"/>
        <v>0</v>
      </c>
      <c r="AT10" s="272">
        <f t="shared" si="4"/>
        <v>0</v>
      </c>
      <c r="AU10" s="272" t="str">
        <f t="shared" si="5"/>
        <v/>
      </c>
      <c r="AV10" s="272" t="str">
        <f t="shared" si="6"/>
        <v/>
      </c>
      <c r="AW10" s="272" t="str">
        <f t="shared" si="7"/>
        <v/>
      </c>
      <c r="AX10" s="272" t="str">
        <f t="shared" si="8"/>
        <v/>
      </c>
      <c r="AY10" s="272" t="str">
        <f t="shared" si="9"/>
        <v/>
      </c>
      <c r="AZ10" s="272" t="str">
        <f t="shared" si="10"/>
        <v/>
      </c>
      <c r="BA10" s="272">
        <f t="shared" si="11"/>
        <v>0</v>
      </c>
      <c r="BB10" s="304"/>
      <c r="BC10" s="304"/>
      <c r="BD10" s="304"/>
      <c r="BE10" s="305"/>
      <c r="BF10" s="272">
        <v>0</v>
      </c>
      <c r="BG10" s="272">
        <v>0</v>
      </c>
      <c r="BH10" s="272">
        <v>0</v>
      </c>
      <c r="BI10" s="272">
        <v>0</v>
      </c>
      <c r="BJ10" s="272">
        <v>5</v>
      </c>
      <c r="BK10" s="272">
        <v>0</v>
      </c>
      <c r="BL10" s="272">
        <v>0</v>
      </c>
    </row>
    <row r="11" spans="1:64" s="303" customFormat="1" ht="16.5" customHeight="1">
      <c r="A11" s="859"/>
      <c r="B11" s="530" t="str">
        <f t="shared" si="12"/>
        <v>PLATAS 1</v>
      </c>
      <c r="C11" s="211" t="s">
        <v>402</v>
      </c>
      <c r="D11" s="211" t="s">
        <v>529</v>
      </c>
      <c r="E11" s="298" t="s">
        <v>26</v>
      </c>
      <c r="F11" s="299" t="s">
        <v>128</v>
      </c>
      <c r="G11" s="300">
        <v>1</v>
      </c>
      <c r="H11" s="511">
        <v>1.5</v>
      </c>
      <c r="I11" s="479">
        <v>97.5</v>
      </c>
      <c r="J11" s="41"/>
      <c r="K11" s="42"/>
      <c r="L11" s="43"/>
      <c r="M11" s="44"/>
      <c r="N11" s="45"/>
      <c r="O11" s="46"/>
      <c r="P11" s="47"/>
      <c r="Q11" s="48"/>
      <c r="R11" s="49"/>
      <c r="S11" s="50"/>
      <c r="T11" s="51"/>
      <c r="U11" s="53"/>
      <c r="V11" s="99">
        <f t="shared" si="13"/>
        <v>0</v>
      </c>
      <c r="W11" s="301">
        <f t="shared" si="0"/>
        <v>0</v>
      </c>
      <c r="X11" s="272">
        <f t="shared" si="14"/>
        <v>0</v>
      </c>
      <c r="Y11" s="272"/>
      <c r="Z11" s="272"/>
      <c r="AA11" s="272"/>
      <c r="AB11" s="272"/>
      <c r="AC11" s="272"/>
      <c r="AD11" s="272">
        <f>$X11*BK11</f>
        <v>0</v>
      </c>
      <c r="AE11" s="272"/>
      <c r="AF11"/>
      <c r="AG11" s="272"/>
      <c r="AH11" s="272"/>
      <c r="AI11" s="272"/>
      <c r="AJ11" s="272"/>
      <c r="AK11" s="272"/>
      <c r="AL11" s="272"/>
      <c r="AM11" s="272"/>
      <c r="AN11" s="272"/>
      <c r="AO11" s="272"/>
      <c r="AP11" s="272">
        <v>3</v>
      </c>
      <c r="AR11" s="272" t="str">
        <f t="shared" si="2"/>
        <v/>
      </c>
      <c r="AS11" s="272" t="str">
        <f t="shared" si="3"/>
        <v/>
      </c>
      <c r="AT11" s="272" t="str">
        <f t="shared" si="4"/>
        <v/>
      </c>
      <c r="AU11" s="272" t="str">
        <f t="shared" si="5"/>
        <v/>
      </c>
      <c r="AV11" s="272" t="str">
        <f t="shared" si="6"/>
        <v/>
      </c>
      <c r="AW11" s="272" t="str">
        <f t="shared" si="7"/>
        <v/>
      </c>
      <c r="AX11" s="272" t="str">
        <f t="shared" si="8"/>
        <v/>
      </c>
      <c r="AY11" s="272" t="str">
        <f t="shared" si="9"/>
        <v/>
      </c>
      <c r="AZ11" s="272" t="str">
        <f t="shared" si="10"/>
        <v/>
      </c>
      <c r="BA11" s="272">
        <f t="shared" si="11"/>
        <v>0</v>
      </c>
      <c r="BB11" s="304"/>
      <c r="BC11" s="304"/>
      <c r="BD11" s="304"/>
      <c r="BE11" s="305"/>
      <c r="BF11" s="272">
        <v>0</v>
      </c>
      <c r="BG11" s="272">
        <v>0</v>
      </c>
      <c r="BH11" s="272">
        <v>0</v>
      </c>
      <c r="BI11" s="272">
        <v>0</v>
      </c>
      <c r="BJ11" s="272">
        <v>0</v>
      </c>
      <c r="BK11" s="272">
        <v>1</v>
      </c>
      <c r="BL11" s="272">
        <v>0</v>
      </c>
    </row>
    <row r="12" spans="1:64" s="303" customFormat="1" ht="16.5" customHeight="1">
      <c r="A12" s="859"/>
      <c r="B12" s="530" t="str">
        <f t="shared" si="12"/>
        <v>PLATAS 2</v>
      </c>
      <c r="C12" s="211" t="s">
        <v>403</v>
      </c>
      <c r="D12" s="211" t="s">
        <v>530</v>
      </c>
      <c r="E12" s="298" t="s">
        <v>26</v>
      </c>
      <c r="F12" s="299" t="s">
        <v>128</v>
      </c>
      <c r="G12" s="300">
        <v>1</v>
      </c>
      <c r="H12" s="511">
        <v>2.1</v>
      </c>
      <c r="I12" s="479">
        <v>117.5</v>
      </c>
      <c r="J12" s="41"/>
      <c r="K12" s="42"/>
      <c r="L12" s="43"/>
      <c r="M12" s="44"/>
      <c r="N12" s="45"/>
      <c r="O12" s="46"/>
      <c r="P12" s="47"/>
      <c r="Q12" s="48"/>
      <c r="R12" s="49"/>
      <c r="S12" s="50"/>
      <c r="T12" s="51"/>
      <c r="U12" s="53"/>
      <c r="V12" s="99">
        <f t="shared" si="13"/>
        <v>0</v>
      </c>
      <c r="W12" s="301">
        <f t="shared" si="0"/>
        <v>0</v>
      </c>
      <c r="X12" s="272">
        <f t="shared" si="14"/>
        <v>0</v>
      </c>
      <c r="Y12" s="272"/>
      <c r="Z12" s="272"/>
      <c r="AA12" s="272"/>
      <c r="AB12" s="272"/>
      <c r="AC12" s="272"/>
      <c r="AD12" s="272">
        <f>$X12*BK12</f>
        <v>0</v>
      </c>
      <c r="AE12" s="272"/>
      <c r="AF12"/>
      <c r="AG12" s="272"/>
      <c r="AH12" s="272"/>
      <c r="AI12" s="272"/>
      <c r="AJ12" s="272"/>
      <c r="AK12" s="272"/>
      <c r="AL12" s="272"/>
      <c r="AM12" s="272"/>
      <c r="AN12" s="272"/>
      <c r="AO12" s="272"/>
      <c r="AP12" s="272">
        <v>3</v>
      </c>
      <c r="AR12" s="272" t="str">
        <f t="shared" si="2"/>
        <v/>
      </c>
      <c r="AS12" s="272" t="str">
        <f t="shared" si="3"/>
        <v/>
      </c>
      <c r="AT12" s="272" t="str">
        <f t="shared" si="4"/>
        <v/>
      </c>
      <c r="AU12" s="272" t="str">
        <f t="shared" si="5"/>
        <v/>
      </c>
      <c r="AV12" s="272" t="str">
        <f t="shared" si="6"/>
        <v/>
      </c>
      <c r="AW12" s="272" t="str">
        <f t="shared" si="7"/>
        <v/>
      </c>
      <c r="AX12" s="272" t="str">
        <f t="shared" si="8"/>
        <v/>
      </c>
      <c r="AY12" s="272" t="str">
        <f t="shared" si="9"/>
        <v/>
      </c>
      <c r="AZ12" s="272" t="str">
        <f t="shared" si="10"/>
        <v/>
      </c>
      <c r="BA12" s="272">
        <f t="shared" si="11"/>
        <v>0</v>
      </c>
      <c r="BB12" s="304"/>
      <c r="BC12" s="304"/>
      <c r="BD12" s="304"/>
      <c r="BE12" s="305"/>
      <c r="BF12" s="272">
        <v>0</v>
      </c>
      <c r="BG12" s="272">
        <v>0</v>
      </c>
      <c r="BH12" s="272">
        <v>0</v>
      </c>
      <c r="BI12" s="272">
        <v>0</v>
      </c>
      <c r="BJ12" s="272">
        <v>0</v>
      </c>
      <c r="BK12" s="272">
        <v>1</v>
      </c>
      <c r="BL12" s="272">
        <v>0</v>
      </c>
    </row>
    <row r="13" spans="1:64" s="303" customFormat="1" ht="16.5" customHeight="1">
      <c r="A13" s="859"/>
      <c r="B13" s="530" t="str">
        <f t="shared" si="12"/>
        <v>BIDOUILLE</v>
      </c>
      <c r="C13" s="211" t="s">
        <v>404</v>
      </c>
      <c r="D13" s="211" t="s">
        <v>531</v>
      </c>
      <c r="E13" s="298" t="s">
        <v>25</v>
      </c>
      <c r="F13" s="299" t="s">
        <v>64</v>
      </c>
      <c r="G13" s="300">
        <v>3</v>
      </c>
      <c r="H13" s="511">
        <v>2.85</v>
      </c>
      <c r="I13" s="479">
        <v>150</v>
      </c>
      <c r="J13" s="41"/>
      <c r="K13" s="42"/>
      <c r="L13" s="43"/>
      <c r="M13" s="44"/>
      <c r="N13" s="45"/>
      <c r="O13" s="46"/>
      <c r="P13" s="47"/>
      <c r="Q13" s="48"/>
      <c r="R13" s="49"/>
      <c r="S13" s="50"/>
      <c r="T13" s="51"/>
      <c r="U13" s="53"/>
      <c r="V13" s="99">
        <f t="shared" si="13"/>
        <v>0</v>
      </c>
      <c r="W13" s="301">
        <f t="shared" si="0"/>
        <v>0</v>
      </c>
      <c r="X13" s="272">
        <f t="shared" si="14"/>
        <v>0</v>
      </c>
      <c r="Y13" s="272"/>
      <c r="Z13" s="272"/>
      <c r="AA13" s="272"/>
      <c r="AB13" s="272"/>
      <c r="AC13" s="272">
        <f>$X13*BJ13</f>
        <v>0</v>
      </c>
      <c r="AD13" s="272"/>
      <c r="AE13" s="272"/>
      <c r="AF13"/>
      <c r="AG13" s="272"/>
      <c r="AH13" s="272"/>
      <c r="AI13" s="272"/>
      <c r="AJ13" s="272"/>
      <c r="AK13" s="272">
        <v>2</v>
      </c>
      <c r="AL13" s="272">
        <v>1</v>
      </c>
      <c r="AM13" s="272"/>
      <c r="AN13" s="272"/>
      <c r="AO13" s="272"/>
      <c r="AP13" s="272">
        <v>10</v>
      </c>
      <c r="AR13" s="272" t="str">
        <f t="shared" si="2"/>
        <v/>
      </c>
      <c r="AS13" s="272" t="str">
        <f t="shared" si="3"/>
        <v/>
      </c>
      <c r="AT13" s="272" t="str">
        <f t="shared" si="4"/>
        <v/>
      </c>
      <c r="AU13" s="272" t="str">
        <f t="shared" si="5"/>
        <v/>
      </c>
      <c r="AV13" s="272">
        <f t="shared" si="6"/>
        <v>0</v>
      </c>
      <c r="AW13" s="272">
        <f t="shared" si="7"/>
        <v>0</v>
      </c>
      <c r="AX13" s="272" t="str">
        <f t="shared" si="8"/>
        <v/>
      </c>
      <c r="AY13" s="272" t="str">
        <f t="shared" si="9"/>
        <v/>
      </c>
      <c r="AZ13" s="272" t="str">
        <f t="shared" si="10"/>
        <v/>
      </c>
      <c r="BA13" s="272">
        <f t="shared" si="11"/>
        <v>0</v>
      </c>
      <c r="BB13" s="304"/>
      <c r="BC13" s="304"/>
      <c r="BD13" s="304"/>
      <c r="BE13" s="305"/>
      <c r="BF13" s="272">
        <v>0</v>
      </c>
      <c r="BG13" s="272">
        <v>0</v>
      </c>
      <c r="BH13" s="272">
        <v>0</v>
      </c>
      <c r="BI13" s="272">
        <v>0</v>
      </c>
      <c r="BJ13" s="272">
        <v>3</v>
      </c>
      <c r="BK13" s="272">
        <v>0</v>
      </c>
      <c r="BL13" s="272">
        <v>0</v>
      </c>
    </row>
    <row r="14" spans="1:64" s="303" customFormat="1" ht="16.5" customHeight="1">
      <c r="A14" s="859"/>
      <c r="B14" s="530" t="str">
        <f t="shared" si="12"/>
        <v>BARCAS</v>
      </c>
      <c r="C14" s="211" t="s">
        <v>405</v>
      </c>
      <c r="D14" s="211" t="s">
        <v>532</v>
      </c>
      <c r="E14" s="298" t="s">
        <v>25</v>
      </c>
      <c r="F14" s="299" t="s">
        <v>64</v>
      </c>
      <c r="G14" s="300">
        <v>3</v>
      </c>
      <c r="H14" s="511">
        <v>3.85</v>
      </c>
      <c r="I14" s="479">
        <v>215</v>
      </c>
      <c r="J14" s="41"/>
      <c r="K14" s="42"/>
      <c r="L14" s="43"/>
      <c r="M14" s="44"/>
      <c r="N14" s="45"/>
      <c r="O14" s="46"/>
      <c r="P14" s="47"/>
      <c r="Q14" s="48"/>
      <c r="R14" s="49"/>
      <c r="S14" s="50"/>
      <c r="T14" s="51"/>
      <c r="U14" s="53"/>
      <c r="V14" s="99">
        <f t="shared" si="13"/>
        <v>0</v>
      </c>
      <c r="W14" s="301">
        <f t="shared" si="0"/>
        <v>0</v>
      </c>
      <c r="X14" s="272">
        <f t="shared" si="14"/>
        <v>0</v>
      </c>
      <c r="Y14" s="272"/>
      <c r="Z14" s="272"/>
      <c r="AA14" s="272"/>
      <c r="AB14" s="272"/>
      <c r="AC14" s="272">
        <f>$X14*BJ14</f>
        <v>0</v>
      </c>
      <c r="AD14" s="272"/>
      <c r="AE14" s="272"/>
      <c r="AF14"/>
      <c r="AG14" s="272"/>
      <c r="AH14" s="272"/>
      <c r="AI14" s="272"/>
      <c r="AJ14" s="272"/>
      <c r="AK14" s="272"/>
      <c r="AL14" s="272"/>
      <c r="AM14" s="272"/>
      <c r="AN14" s="272"/>
      <c r="AO14" s="272"/>
      <c r="AP14" s="272">
        <v>15</v>
      </c>
      <c r="AR14" s="272" t="str">
        <f t="shared" si="2"/>
        <v/>
      </c>
      <c r="AS14" s="272" t="str">
        <f t="shared" si="3"/>
        <v/>
      </c>
      <c r="AT14" s="272" t="str">
        <f t="shared" si="4"/>
        <v/>
      </c>
      <c r="AU14" s="272" t="str">
        <f t="shared" si="5"/>
        <v/>
      </c>
      <c r="AV14" s="272" t="str">
        <f t="shared" si="6"/>
        <v/>
      </c>
      <c r="AW14" s="272" t="str">
        <f t="shared" si="7"/>
        <v/>
      </c>
      <c r="AX14" s="272" t="str">
        <f t="shared" si="8"/>
        <v/>
      </c>
      <c r="AY14" s="272" t="str">
        <f t="shared" si="9"/>
        <v/>
      </c>
      <c r="AZ14" s="272" t="str">
        <f t="shared" si="10"/>
        <v/>
      </c>
      <c r="BA14" s="272">
        <f t="shared" si="11"/>
        <v>0</v>
      </c>
      <c r="BB14" s="304"/>
      <c r="BC14" s="304"/>
      <c r="BD14" s="304"/>
      <c r="BE14" s="305"/>
      <c r="BF14" s="272">
        <v>0</v>
      </c>
      <c r="BG14" s="272">
        <v>0</v>
      </c>
      <c r="BH14" s="272">
        <v>0</v>
      </c>
      <c r="BI14" s="272">
        <v>0</v>
      </c>
      <c r="BJ14" s="272">
        <v>3</v>
      </c>
      <c r="BK14" s="272">
        <v>0</v>
      </c>
      <c r="BL14" s="272">
        <v>0</v>
      </c>
    </row>
    <row r="15" spans="1:64" s="303" customFormat="1" ht="16.5" customHeight="1">
      <c r="A15" s="859"/>
      <c r="B15" s="530" t="str">
        <f t="shared" si="12"/>
        <v>BOMBAC</v>
      </c>
      <c r="C15" s="211" t="s">
        <v>406</v>
      </c>
      <c r="D15" s="211" t="s">
        <v>533</v>
      </c>
      <c r="E15" s="298" t="s">
        <v>26</v>
      </c>
      <c r="F15" s="299" t="s">
        <v>407</v>
      </c>
      <c r="G15" s="300">
        <v>1</v>
      </c>
      <c r="H15" s="511">
        <v>2.52</v>
      </c>
      <c r="I15" s="479">
        <v>145</v>
      </c>
      <c r="J15" s="41"/>
      <c r="K15" s="42"/>
      <c r="L15" s="43"/>
      <c r="M15" s="44"/>
      <c r="N15" s="45"/>
      <c r="O15" s="46"/>
      <c r="P15" s="47"/>
      <c r="Q15" s="48"/>
      <c r="R15" s="49"/>
      <c r="S15" s="50"/>
      <c r="T15" s="51"/>
      <c r="U15" s="53"/>
      <c r="V15" s="99">
        <f t="shared" si="13"/>
        <v>0</v>
      </c>
      <c r="W15" s="301">
        <f t="shared" si="0"/>
        <v>0</v>
      </c>
      <c r="X15" s="272">
        <f t="shared" si="14"/>
        <v>0</v>
      </c>
      <c r="Y15" s="272"/>
      <c r="Z15" s="272"/>
      <c r="AA15" s="272"/>
      <c r="AB15" s="272"/>
      <c r="AC15" s="272"/>
      <c r="AD15" s="272">
        <f>$X15*BK15</f>
        <v>0</v>
      </c>
      <c r="AE15" s="272"/>
      <c r="AF15"/>
      <c r="AG15" s="272"/>
      <c r="AH15" s="272"/>
      <c r="AI15" s="272"/>
      <c r="AJ15" s="272"/>
      <c r="AK15" s="272"/>
      <c r="AL15" s="272"/>
      <c r="AM15" s="272"/>
      <c r="AN15" s="272"/>
      <c r="AO15" s="272"/>
      <c r="AP15" s="272">
        <v>5</v>
      </c>
      <c r="AR15" s="272" t="str">
        <f t="shared" si="2"/>
        <v/>
      </c>
      <c r="AS15" s="272" t="str">
        <f t="shared" si="3"/>
        <v/>
      </c>
      <c r="AT15" s="272" t="str">
        <f t="shared" si="4"/>
        <v/>
      </c>
      <c r="AU15" s="272" t="str">
        <f t="shared" si="5"/>
        <v/>
      </c>
      <c r="AV15" s="272" t="str">
        <f t="shared" si="6"/>
        <v/>
      </c>
      <c r="AW15" s="272" t="str">
        <f t="shared" si="7"/>
        <v/>
      </c>
      <c r="AX15" s="272" t="str">
        <f t="shared" si="8"/>
        <v/>
      </c>
      <c r="AY15" s="272" t="str">
        <f t="shared" si="9"/>
        <v/>
      </c>
      <c r="AZ15" s="272" t="str">
        <f t="shared" si="10"/>
        <v/>
      </c>
      <c r="BA15" s="272">
        <f t="shared" si="11"/>
        <v>0</v>
      </c>
      <c r="BB15" s="304"/>
      <c r="BC15" s="304"/>
      <c r="BD15" s="304"/>
      <c r="BE15" s="305"/>
      <c r="BF15" s="272">
        <v>0</v>
      </c>
      <c r="BG15" s="272">
        <v>0</v>
      </c>
      <c r="BH15" s="272">
        <v>0</v>
      </c>
      <c r="BI15" s="272">
        <v>0</v>
      </c>
      <c r="BJ15" s="272">
        <v>0</v>
      </c>
      <c r="BK15" s="272">
        <v>1</v>
      </c>
      <c r="BL15" s="272">
        <v>0</v>
      </c>
    </row>
    <row r="16" spans="1:64" s="303" customFormat="1" ht="16.5" customHeight="1">
      <c r="A16" s="859"/>
      <c r="B16" s="530" t="str">
        <f t="shared" si="12"/>
        <v>BOSCH</v>
      </c>
      <c r="C16" s="211" t="s">
        <v>256</v>
      </c>
      <c r="D16" s="211" t="s">
        <v>534</v>
      </c>
      <c r="E16" s="298" t="s">
        <v>25</v>
      </c>
      <c r="F16" s="299" t="s">
        <v>64</v>
      </c>
      <c r="G16" s="300">
        <v>5</v>
      </c>
      <c r="H16" s="511">
        <v>7.5</v>
      </c>
      <c r="I16" s="479">
        <v>370</v>
      </c>
      <c r="J16" s="41"/>
      <c r="K16" s="42"/>
      <c r="L16" s="43"/>
      <c r="M16" s="44"/>
      <c r="N16" s="45"/>
      <c r="O16" s="46"/>
      <c r="P16" s="47"/>
      <c r="Q16" s="48"/>
      <c r="R16" s="49"/>
      <c r="S16" s="50"/>
      <c r="T16" s="51"/>
      <c r="U16" s="53"/>
      <c r="V16" s="99">
        <f t="shared" si="13"/>
        <v>0</v>
      </c>
      <c r="W16" s="301">
        <f t="shared" si="0"/>
        <v>0</v>
      </c>
      <c r="X16" s="272">
        <f t="shared" si="14"/>
        <v>0</v>
      </c>
      <c r="Y16" s="272"/>
      <c r="Z16" s="272"/>
      <c r="AA16" s="272"/>
      <c r="AB16" s="272"/>
      <c r="AC16" s="272">
        <f>$X16*BJ16</f>
        <v>0</v>
      </c>
      <c r="AD16" s="272"/>
      <c r="AE16" s="272"/>
      <c r="AF16"/>
      <c r="AG16" s="272"/>
      <c r="AH16" s="272">
        <v>3</v>
      </c>
      <c r="AI16" s="272">
        <v>2</v>
      </c>
      <c r="AJ16" s="272"/>
      <c r="AK16" s="272"/>
      <c r="AL16" s="272"/>
      <c r="AM16" s="272"/>
      <c r="AN16" s="272"/>
      <c r="AO16" s="272"/>
      <c r="AP16" s="272">
        <v>15</v>
      </c>
      <c r="AR16" s="272" t="str">
        <f t="shared" si="2"/>
        <v/>
      </c>
      <c r="AS16" s="272">
        <f t="shared" si="3"/>
        <v>0</v>
      </c>
      <c r="AT16" s="272">
        <f t="shared" si="4"/>
        <v>0</v>
      </c>
      <c r="AU16" s="272" t="str">
        <f t="shared" si="5"/>
        <v/>
      </c>
      <c r="AV16" s="272" t="str">
        <f t="shared" si="6"/>
        <v/>
      </c>
      <c r="AW16" s="272" t="str">
        <f t="shared" si="7"/>
        <v/>
      </c>
      <c r="AX16" s="272" t="str">
        <f t="shared" si="8"/>
        <v/>
      </c>
      <c r="AY16" s="272" t="str">
        <f t="shared" si="9"/>
        <v/>
      </c>
      <c r="AZ16" s="272" t="str">
        <f t="shared" si="10"/>
        <v/>
      </c>
      <c r="BA16" s="272">
        <f t="shared" si="11"/>
        <v>0</v>
      </c>
      <c r="BB16" s="304">
        <v>5</v>
      </c>
      <c r="BC16" s="304"/>
      <c r="BD16" s="304"/>
      <c r="BE16" s="305"/>
      <c r="BF16" s="272">
        <v>0</v>
      </c>
      <c r="BG16" s="272">
        <v>0</v>
      </c>
      <c r="BH16" s="272">
        <v>0</v>
      </c>
      <c r="BI16" s="272">
        <v>0</v>
      </c>
      <c r="BJ16" s="272">
        <v>5</v>
      </c>
      <c r="BK16" s="272">
        <v>0</v>
      </c>
      <c r="BL16" s="272">
        <v>0</v>
      </c>
    </row>
    <row r="17" spans="1:64" s="303" customFormat="1" ht="16.5" customHeight="1">
      <c r="A17" s="859"/>
      <c r="B17" s="530" t="str">
        <f t="shared" si="12"/>
        <v>MOUCH</v>
      </c>
      <c r="C17" s="211" t="s">
        <v>257</v>
      </c>
      <c r="D17" s="211" t="s">
        <v>535</v>
      </c>
      <c r="E17" s="298" t="s">
        <v>25</v>
      </c>
      <c r="F17" s="299" t="s">
        <v>63</v>
      </c>
      <c r="G17" s="300">
        <v>5</v>
      </c>
      <c r="H17" s="511">
        <v>5.7</v>
      </c>
      <c r="I17" s="479">
        <v>295</v>
      </c>
      <c r="J17" s="41"/>
      <c r="K17" s="42"/>
      <c r="L17" s="43"/>
      <c r="M17" s="44"/>
      <c r="N17" s="45"/>
      <c r="O17" s="46"/>
      <c r="P17" s="47"/>
      <c r="Q17" s="48"/>
      <c r="R17" s="49"/>
      <c r="S17" s="50"/>
      <c r="T17" s="51"/>
      <c r="U17" s="53"/>
      <c r="V17" s="99">
        <f t="shared" si="13"/>
        <v>0</v>
      </c>
      <c r="W17" s="301">
        <f t="shared" si="0"/>
        <v>0</v>
      </c>
      <c r="X17" s="272">
        <f t="shared" si="14"/>
        <v>0</v>
      </c>
      <c r="Y17" s="272"/>
      <c r="Z17" s="272"/>
      <c r="AA17" s="272"/>
      <c r="AB17" s="272"/>
      <c r="AC17" s="272">
        <f>$X17*BJ17</f>
        <v>0</v>
      </c>
      <c r="AD17" s="272"/>
      <c r="AE17" s="272"/>
      <c r="AF17"/>
      <c r="AG17" s="272"/>
      <c r="AH17" s="272">
        <v>4</v>
      </c>
      <c r="AI17" s="272"/>
      <c r="AJ17" s="272"/>
      <c r="AK17" s="272"/>
      <c r="AL17" s="272"/>
      <c r="AM17" s="272"/>
      <c r="AN17" s="272"/>
      <c r="AO17" s="272"/>
      <c r="AP17" s="272">
        <v>15</v>
      </c>
      <c r="AR17" s="272" t="str">
        <f t="shared" si="2"/>
        <v/>
      </c>
      <c r="AS17" s="272">
        <f t="shared" si="3"/>
        <v>0</v>
      </c>
      <c r="AT17" s="272" t="str">
        <f t="shared" si="4"/>
        <v/>
      </c>
      <c r="AU17" s="272" t="str">
        <f t="shared" si="5"/>
        <v/>
      </c>
      <c r="AV17" s="272" t="str">
        <f t="shared" si="6"/>
        <v/>
      </c>
      <c r="AW17" s="272" t="str">
        <f t="shared" si="7"/>
        <v/>
      </c>
      <c r="AX17" s="272" t="str">
        <f t="shared" si="8"/>
        <v/>
      </c>
      <c r="AY17" s="272" t="str">
        <f t="shared" si="9"/>
        <v/>
      </c>
      <c r="AZ17" s="272" t="str">
        <f t="shared" si="10"/>
        <v/>
      </c>
      <c r="BA17" s="272">
        <f t="shared" si="11"/>
        <v>0</v>
      </c>
      <c r="BB17" s="304">
        <v>5</v>
      </c>
      <c r="BC17" s="304"/>
      <c r="BD17" s="304"/>
      <c r="BE17" s="305"/>
      <c r="BF17" s="272">
        <v>0</v>
      </c>
      <c r="BG17" s="272">
        <v>0</v>
      </c>
      <c r="BH17" s="272">
        <v>0</v>
      </c>
      <c r="BI17" s="272">
        <v>0</v>
      </c>
      <c r="BJ17" s="272">
        <v>5</v>
      </c>
      <c r="BK17" s="272">
        <v>0</v>
      </c>
      <c r="BL17" s="272">
        <v>0</v>
      </c>
    </row>
    <row r="18" spans="1:64" s="303" customFormat="1" ht="16.5" customHeight="1">
      <c r="A18" s="859"/>
      <c r="B18" s="530" t="str">
        <f t="shared" si="12"/>
        <v>OUTCH</v>
      </c>
      <c r="C18" s="211" t="s">
        <v>258</v>
      </c>
      <c r="D18" s="211" t="s">
        <v>536</v>
      </c>
      <c r="E18" s="298" t="s">
        <v>24</v>
      </c>
      <c r="F18" s="299" t="s">
        <v>63</v>
      </c>
      <c r="G18" s="300">
        <v>10</v>
      </c>
      <c r="H18" s="511">
        <v>3.4</v>
      </c>
      <c r="I18" s="479">
        <v>215</v>
      </c>
      <c r="J18" s="41"/>
      <c r="K18" s="42"/>
      <c r="L18" s="43"/>
      <c r="M18" s="44"/>
      <c r="N18" s="45"/>
      <c r="O18" s="46"/>
      <c r="P18" s="47"/>
      <c r="Q18" s="48"/>
      <c r="R18" s="49"/>
      <c r="S18" s="50"/>
      <c r="T18" s="51"/>
      <c r="U18" s="53"/>
      <c r="V18" s="99">
        <f t="shared" si="13"/>
        <v>0</v>
      </c>
      <c r="W18" s="301">
        <f t="shared" si="0"/>
        <v>0</v>
      </c>
      <c r="X18" s="272">
        <f t="shared" si="14"/>
        <v>0</v>
      </c>
      <c r="Y18" s="272"/>
      <c r="Z18" s="272"/>
      <c r="AA18" s="272"/>
      <c r="AB18" s="272">
        <f>$X18*BI18</f>
        <v>0</v>
      </c>
      <c r="AC18" s="272"/>
      <c r="AD18" s="272"/>
      <c r="AE18" s="272"/>
      <c r="AF18"/>
      <c r="AG18" s="272"/>
      <c r="AH18" s="272">
        <v>10</v>
      </c>
      <c r="AI18" s="272"/>
      <c r="AJ18" s="272"/>
      <c r="AK18" s="272"/>
      <c r="AL18" s="272"/>
      <c r="AM18" s="272"/>
      <c r="AN18" s="272"/>
      <c r="AO18" s="272"/>
      <c r="AP18" s="272">
        <v>30</v>
      </c>
      <c r="AR18" s="272" t="str">
        <f t="shared" si="2"/>
        <v/>
      </c>
      <c r="AS18" s="272">
        <f t="shared" si="3"/>
        <v>0</v>
      </c>
      <c r="AT18" s="272" t="str">
        <f t="shared" si="4"/>
        <v/>
      </c>
      <c r="AU18" s="272" t="str">
        <f t="shared" si="5"/>
        <v/>
      </c>
      <c r="AV18" s="272" t="str">
        <f t="shared" si="6"/>
        <v/>
      </c>
      <c r="AW18" s="272" t="str">
        <f t="shared" si="7"/>
        <v/>
      </c>
      <c r="AX18" s="272" t="str">
        <f t="shared" si="8"/>
        <v/>
      </c>
      <c r="AY18" s="272" t="str">
        <f t="shared" si="9"/>
        <v/>
      </c>
      <c r="AZ18" s="272" t="str">
        <f t="shared" si="10"/>
        <v/>
      </c>
      <c r="BA18" s="272">
        <f t="shared" si="11"/>
        <v>0</v>
      </c>
      <c r="BB18" s="304"/>
      <c r="BC18" s="304"/>
      <c r="BD18" s="304"/>
      <c r="BE18" s="305"/>
      <c r="BF18" s="272">
        <v>0</v>
      </c>
      <c r="BG18" s="272">
        <v>0</v>
      </c>
      <c r="BH18" s="272">
        <v>0</v>
      </c>
      <c r="BI18" s="272">
        <v>10</v>
      </c>
      <c r="BJ18" s="272">
        <v>0</v>
      </c>
      <c r="BK18" s="272">
        <v>0</v>
      </c>
      <c r="BL18" s="272">
        <v>0</v>
      </c>
    </row>
    <row r="19" spans="1:64" s="303" customFormat="1" ht="16.5" customHeight="1">
      <c r="A19" s="859"/>
      <c r="B19" s="530" t="str">
        <f t="shared" si="12"/>
        <v>BRUSH</v>
      </c>
      <c r="C19" s="211" t="s">
        <v>259</v>
      </c>
      <c r="D19" s="211" t="s">
        <v>537</v>
      </c>
      <c r="E19" s="298" t="s">
        <v>24</v>
      </c>
      <c r="F19" s="299" t="s">
        <v>63</v>
      </c>
      <c r="G19" s="300">
        <v>10</v>
      </c>
      <c r="H19" s="511">
        <v>3.5</v>
      </c>
      <c r="I19" s="479">
        <v>215</v>
      </c>
      <c r="J19" s="41"/>
      <c r="K19" s="42"/>
      <c r="L19" s="43"/>
      <c r="M19" s="44"/>
      <c r="N19" s="45"/>
      <c r="O19" s="46"/>
      <c r="P19" s="47"/>
      <c r="Q19" s="48"/>
      <c r="R19" s="49"/>
      <c r="S19" s="50"/>
      <c r="T19" s="51"/>
      <c r="U19" s="53"/>
      <c r="V19" s="99">
        <f>SUM(J19:U19)*I19</f>
        <v>0</v>
      </c>
      <c r="W19" s="301">
        <f t="shared" si="0"/>
        <v>0</v>
      </c>
      <c r="X19" s="272">
        <f t="shared" si="14"/>
        <v>0</v>
      </c>
      <c r="Y19" s="272"/>
      <c r="Z19" s="272"/>
      <c r="AA19" s="272"/>
      <c r="AB19" s="272">
        <f>$X19*BI19</f>
        <v>0</v>
      </c>
      <c r="AC19" s="272"/>
      <c r="AD19" s="272"/>
      <c r="AE19" s="272"/>
      <c r="AF19"/>
      <c r="AG19" s="272"/>
      <c r="AH19" s="272">
        <v>10</v>
      </c>
      <c r="AI19" s="272"/>
      <c r="AJ19" s="272"/>
      <c r="AK19" s="272"/>
      <c r="AL19" s="272"/>
      <c r="AM19" s="272"/>
      <c r="AN19" s="272"/>
      <c r="AO19" s="272"/>
      <c r="AP19" s="272">
        <v>20</v>
      </c>
      <c r="AR19" s="272" t="str">
        <f t="shared" si="2"/>
        <v/>
      </c>
      <c r="AS19" s="272">
        <f t="shared" si="3"/>
        <v>0</v>
      </c>
      <c r="AT19" s="272" t="str">
        <f t="shared" si="4"/>
        <v/>
      </c>
      <c r="AU19" s="272" t="str">
        <f t="shared" si="5"/>
        <v/>
      </c>
      <c r="AV19" s="272" t="str">
        <f t="shared" si="6"/>
        <v/>
      </c>
      <c r="AW19" s="272" t="str">
        <f t="shared" si="7"/>
        <v/>
      </c>
      <c r="AX19" s="272" t="str">
        <f t="shared" si="8"/>
        <v/>
      </c>
      <c r="AY19" s="272" t="str">
        <f t="shared" si="9"/>
        <v/>
      </c>
      <c r="AZ19" s="272" t="str">
        <f t="shared" si="10"/>
        <v/>
      </c>
      <c r="BA19" s="272">
        <f t="shared" si="11"/>
        <v>0</v>
      </c>
      <c r="BB19" s="304"/>
      <c r="BC19" s="304"/>
      <c r="BD19" s="304"/>
      <c r="BE19" s="305"/>
      <c r="BF19" s="272">
        <v>0</v>
      </c>
      <c r="BG19" s="272">
        <v>0</v>
      </c>
      <c r="BH19" s="272">
        <v>0</v>
      </c>
      <c r="BI19" s="272">
        <v>10</v>
      </c>
      <c r="BJ19" s="272">
        <v>0</v>
      </c>
      <c r="BK19" s="272">
        <v>0</v>
      </c>
      <c r="BL19" s="272">
        <v>0</v>
      </c>
    </row>
    <row r="20" spans="1:64" s="303" customFormat="1" ht="16.5" customHeight="1">
      <c r="A20" s="859"/>
      <c r="B20" s="530" t="str">
        <f t="shared" si="12"/>
        <v>TOUCH</v>
      </c>
      <c r="C20" s="211" t="s">
        <v>260</v>
      </c>
      <c r="D20" s="211" t="s">
        <v>538</v>
      </c>
      <c r="E20" s="298" t="s">
        <v>24</v>
      </c>
      <c r="F20" s="299" t="s">
        <v>263</v>
      </c>
      <c r="G20" s="300">
        <v>10</v>
      </c>
      <c r="H20" s="511">
        <v>2</v>
      </c>
      <c r="I20" s="479">
        <v>122.5</v>
      </c>
      <c r="J20" s="41"/>
      <c r="K20" s="42"/>
      <c r="L20" s="43"/>
      <c r="M20" s="44"/>
      <c r="N20" s="45"/>
      <c r="O20" s="46"/>
      <c r="P20" s="47"/>
      <c r="Q20" s="48"/>
      <c r="R20" s="49"/>
      <c r="S20" s="50"/>
      <c r="T20" s="51"/>
      <c r="U20" s="53"/>
      <c r="V20" s="99">
        <f t="shared" si="13"/>
        <v>0</v>
      </c>
      <c r="W20" s="301">
        <f t="shared" si="0"/>
        <v>0</v>
      </c>
      <c r="X20" s="272">
        <f t="shared" si="14"/>
        <v>0</v>
      </c>
      <c r="Y20" s="272"/>
      <c r="Z20" s="272"/>
      <c r="AA20" s="272"/>
      <c r="AB20" s="272">
        <f>$X20*BI20</f>
        <v>0</v>
      </c>
      <c r="AC20" s="272"/>
      <c r="AD20" s="272"/>
      <c r="AE20" s="272"/>
      <c r="AF20"/>
      <c r="AG20" s="272"/>
      <c r="AH20" s="272"/>
      <c r="AI20" s="272"/>
      <c r="AJ20" s="272"/>
      <c r="AK20" s="272"/>
      <c r="AL20" s="272"/>
      <c r="AM20" s="272"/>
      <c r="AN20" s="272"/>
      <c r="AO20" s="272"/>
      <c r="AP20" s="272">
        <v>30</v>
      </c>
      <c r="AR20" s="272" t="str">
        <f t="shared" si="2"/>
        <v/>
      </c>
      <c r="AS20" s="272" t="str">
        <f t="shared" si="3"/>
        <v/>
      </c>
      <c r="AT20" s="272" t="str">
        <f t="shared" si="4"/>
        <v/>
      </c>
      <c r="AU20" s="272" t="str">
        <f t="shared" si="5"/>
        <v/>
      </c>
      <c r="AV20" s="272" t="str">
        <f t="shared" si="6"/>
        <v/>
      </c>
      <c r="AW20" s="272" t="str">
        <f t="shared" si="7"/>
        <v/>
      </c>
      <c r="AX20" s="272" t="str">
        <f t="shared" si="8"/>
        <v/>
      </c>
      <c r="AY20" s="272" t="str">
        <f t="shared" si="9"/>
        <v/>
      </c>
      <c r="AZ20" s="272" t="str">
        <f t="shared" si="10"/>
        <v/>
      </c>
      <c r="BA20" s="272">
        <f t="shared" si="11"/>
        <v>0</v>
      </c>
      <c r="BB20" s="304"/>
      <c r="BC20" s="304"/>
      <c r="BD20" s="304"/>
      <c r="BE20" s="305"/>
      <c r="BF20" s="272">
        <v>0</v>
      </c>
      <c r="BG20" s="272">
        <v>0</v>
      </c>
      <c r="BH20" s="272">
        <v>0</v>
      </c>
      <c r="BI20" s="272">
        <v>10</v>
      </c>
      <c r="BJ20" s="272">
        <v>0</v>
      </c>
      <c r="BK20" s="272">
        <v>0</v>
      </c>
      <c r="BL20" s="272">
        <v>0</v>
      </c>
    </row>
    <row r="21" spans="1:64" s="303" customFormat="1" ht="16.5" customHeight="1">
      <c r="A21" s="859"/>
      <c r="B21" s="530" t="str">
        <f t="shared" si="12"/>
        <v>GHOST</v>
      </c>
      <c r="C21" s="211" t="s">
        <v>261</v>
      </c>
      <c r="D21" s="211" t="s">
        <v>539</v>
      </c>
      <c r="E21" s="298" t="s">
        <v>24</v>
      </c>
      <c r="F21" s="299" t="s">
        <v>63</v>
      </c>
      <c r="G21" s="300">
        <v>10</v>
      </c>
      <c r="H21" s="511">
        <v>2</v>
      </c>
      <c r="I21" s="479">
        <v>122.5</v>
      </c>
      <c r="J21" s="41"/>
      <c r="K21" s="42"/>
      <c r="L21" s="43"/>
      <c r="M21" s="44"/>
      <c r="N21" s="45"/>
      <c r="O21" s="46"/>
      <c r="P21" s="47"/>
      <c r="Q21" s="48"/>
      <c r="R21" s="49"/>
      <c r="S21" s="50"/>
      <c r="T21" s="51"/>
      <c r="U21" s="53"/>
      <c r="V21" s="99">
        <f t="shared" si="13"/>
        <v>0</v>
      </c>
      <c r="W21" s="301">
        <f t="shared" si="0"/>
        <v>0</v>
      </c>
      <c r="X21" s="272">
        <f t="shared" si="14"/>
        <v>0</v>
      </c>
      <c r="Y21" s="272"/>
      <c r="Z21" s="272"/>
      <c r="AA21" s="272"/>
      <c r="AB21" s="272">
        <f>$X21*BI21</f>
        <v>0</v>
      </c>
      <c r="AC21" s="272"/>
      <c r="AD21" s="272"/>
      <c r="AE21" s="272"/>
      <c r="AF21"/>
      <c r="AG21" s="272"/>
      <c r="AH21" s="272"/>
      <c r="AI21" s="272">
        <v>10</v>
      </c>
      <c r="AJ21" s="272"/>
      <c r="AK21" s="272"/>
      <c r="AL21" s="272"/>
      <c r="AM21" s="272"/>
      <c r="AN21" s="272"/>
      <c r="AO21" s="272"/>
      <c r="AP21" s="272">
        <v>20</v>
      </c>
      <c r="AR21" s="272" t="str">
        <f t="shared" si="2"/>
        <v/>
      </c>
      <c r="AS21" s="272" t="str">
        <f t="shared" si="3"/>
        <v/>
      </c>
      <c r="AT21" s="272">
        <f t="shared" si="4"/>
        <v>0</v>
      </c>
      <c r="AU21" s="272" t="str">
        <f t="shared" si="5"/>
        <v/>
      </c>
      <c r="AV21" s="272" t="str">
        <f t="shared" si="6"/>
        <v/>
      </c>
      <c r="AW21" s="272" t="str">
        <f t="shared" si="7"/>
        <v/>
      </c>
      <c r="AX21" s="272" t="str">
        <f t="shared" si="8"/>
        <v/>
      </c>
      <c r="AY21" s="272" t="str">
        <f t="shared" si="9"/>
        <v/>
      </c>
      <c r="AZ21" s="272" t="str">
        <f t="shared" si="10"/>
        <v/>
      </c>
      <c r="BA21" s="272">
        <f t="shared" si="11"/>
        <v>0</v>
      </c>
      <c r="BB21" s="304"/>
      <c r="BC21" s="304"/>
      <c r="BD21" s="304"/>
      <c r="BE21" s="305"/>
      <c r="BF21" s="272">
        <v>0</v>
      </c>
      <c r="BG21" s="272">
        <v>0</v>
      </c>
      <c r="BH21" s="272">
        <v>0</v>
      </c>
      <c r="BI21" s="272">
        <v>10</v>
      </c>
      <c r="BJ21" s="272">
        <v>0</v>
      </c>
      <c r="BK21" s="272">
        <v>0</v>
      </c>
      <c r="BL21" s="272">
        <v>0</v>
      </c>
    </row>
    <row r="22" spans="1:64" s="303" customFormat="1" ht="16.5" customHeight="1">
      <c r="A22" s="859"/>
      <c r="B22" s="530" t="str">
        <f t="shared" si="12"/>
        <v>FLASH</v>
      </c>
      <c r="C22" s="211" t="s">
        <v>262</v>
      </c>
      <c r="D22" s="211" t="s">
        <v>540</v>
      </c>
      <c r="E22" s="298" t="s">
        <v>23</v>
      </c>
      <c r="F22" s="299" t="s">
        <v>263</v>
      </c>
      <c r="G22" s="300">
        <v>10</v>
      </c>
      <c r="H22" s="511">
        <v>1.1000000000000001</v>
      </c>
      <c r="I22" s="479">
        <v>72.5</v>
      </c>
      <c r="J22" s="41"/>
      <c r="K22" s="42"/>
      <c r="L22" s="43"/>
      <c r="M22" s="44"/>
      <c r="N22" s="45"/>
      <c r="O22" s="46"/>
      <c r="P22" s="47"/>
      <c r="Q22" s="48"/>
      <c r="R22" s="49"/>
      <c r="S22" s="50"/>
      <c r="T22" s="51"/>
      <c r="U22" s="53"/>
      <c r="V22" s="99">
        <f t="shared" si="13"/>
        <v>0</v>
      </c>
      <c r="W22" s="301">
        <f t="shared" si="0"/>
        <v>0</v>
      </c>
      <c r="X22" s="272">
        <f t="shared" si="14"/>
        <v>0</v>
      </c>
      <c r="Y22" s="272"/>
      <c r="Z22" s="272"/>
      <c r="AA22" s="272">
        <f>$X22*BH22</f>
        <v>0</v>
      </c>
      <c r="AB22" s="272"/>
      <c r="AC22" s="272"/>
      <c r="AD22" s="272"/>
      <c r="AE22" s="272"/>
      <c r="AF22"/>
      <c r="AG22" s="272"/>
      <c r="AH22" s="272"/>
      <c r="AI22" s="272"/>
      <c r="AJ22" s="272"/>
      <c r="AK22" s="272"/>
      <c r="AL22" s="272"/>
      <c r="AM22" s="272"/>
      <c r="AN22" s="272"/>
      <c r="AO22" s="272"/>
      <c r="AP22" s="272">
        <v>20</v>
      </c>
      <c r="AR22" s="272" t="str">
        <f t="shared" si="2"/>
        <v/>
      </c>
      <c r="AS22" s="272" t="str">
        <f t="shared" si="3"/>
        <v/>
      </c>
      <c r="AT22" s="272" t="str">
        <f t="shared" si="4"/>
        <v/>
      </c>
      <c r="AU22" s="272" t="str">
        <f t="shared" si="5"/>
        <v/>
      </c>
      <c r="AV22" s="272" t="str">
        <f t="shared" si="6"/>
        <v/>
      </c>
      <c r="AW22" s="272" t="str">
        <f t="shared" si="7"/>
        <v/>
      </c>
      <c r="AX22" s="272" t="str">
        <f t="shared" si="8"/>
        <v/>
      </c>
      <c r="AY22" s="272" t="str">
        <f t="shared" si="9"/>
        <v/>
      </c>
      <c r="AZ22" s="272" t="str">
        <f t="shared" si="10"/>
        <v/>
      </c>
      <c r="BA22" s="272">
        <f t="shared" si="11"/>
        <v>0</v>
      </c>
      <c r="BB22" s="304"/>
      <c r="BC22" s="304"/>
      <c r="BD22" s="304"/>
      <c r="BE22" s="305"/>
      <c r="BF22" s="272">
        <v>0</v>
      </c>
      <c r="BG22" s="272">
        <v>0</v>
      </c>
      <c r="BH22" s="272">
        <v>10</v>
      </c>
      <c r="BI22" s="272">
        <v>0</v>
      </c>
      <c r="BJ22" s="272">
        <v>0</v>
      </c>
      <c r="BK22" s="272">
        <v>0</v>
      </c>
      <c r="BL22" s="272">
        <v>0</v>
      </c>
    </row>
    <row r="23" spans="1:64" s="303" customFormat="1" ht="16.5" customHeight="1" thickBot="1">
      <c r="A23" s="860"/>
      <c r="B23" s="530" t="str">
        <f t="shared" si="12"/>
        <v>NASH</v>
      </c>
      <c r="C23" s="211" t="s">
        <v>255</v>
      </c>
      <c r="D23" s="211" t="s">
        <v>541</v>
      </c>
      <c r="E23" s="298" t="s">
        <v>23</v>
      </c>
      <c r="F23" s="299" t="s">
        <v>263</v>
      </c>
      <c r="G23" s="300">
        <v>10</v>
      </c>
      <c r="H23" s="511">
        <v>0.5</v>
      </c>
      <c r="I23" s="479">
        <v>65</v>
      </c>
      <c r="J23" s="41"/>
      <c r="K23" s="42"/>
      <c r="L23" s="43"/>
      <c r="M23" s="44"/>
      <c r="N23" s="45"/>
      <c r="O23" s="46"/>
      <c r="P23" s="47"/>
      <c r="Q23" s="48"/>
      <c r="R23" s="49"/>
      <c r="S23" s="50"/>
      <c r="T23" s="51"/>
      <c r="U23" s="53"/>
      <c r="V23" s="99">
        <f t="shared" si="13"/>
        <v>0</v>
      </c>
      <c r="W23" s="301">
        <f t="shared" si="0"/>
        <v>0</v>
      </c>
      <c r="X23" s="272">
        <f t="shared" si="14"/>
        <v>0</v>
      </c>
      <c r="Y23" s="272"/>
      <c r="Z23" s="272"/>
      <c r="AA23" s="272">
        <f>$X23*BH23</f>
        <v>0</v>
      </c>
      <c r="AB23" s="272"/>
      <c r="AC23" s="272"/>
      <c r="AD23" s="272"/>
      <c r="AE23" s="272"/>
      <c r="AF23"/>
      <c r="AG23" s="272"/>
      <c r="AH23" s="272"/>
      <c r="AI23" s="272"/>
      <c r="AJ23" s="272"/>
      <c r="AK23" s="272"/>
      <c r="AL23" s="272"/>
      <c r="AM23" s="272"/>
      <c r="AN23" s="272"/>
      <c r="AO23" s="272"/>
      <c r="AP23" s="272">
        <v>20</v>
      </c>
      <c r="AR23" s="272" t="str">
        <f t="shared" si="2"/>
        <v/>
      </c>
      <c r="AS23" s="272" t="str">
        <f t="shared" si="3"/>
        <v/>
      </c>
      <c r="AT23" s="272" t="str">
        <f t="shared" si="4"/>
        <v/>
      </c>
      <c r="AU23" s="272" t="str">
        <f t="shared" si="5"/>
        <v/>
      </c>
      <c r="AV23" s="272" t="str">
        <f t="shared" si="6"/>
        <v/>
      </c>
      <c r="AW23" s="272" t="str">
        <f t="shared" si="7"/>
        <v/>
      </c>
      <c r="AX23" s="272" t="str">
        <f t="shared" si="8"/>
        <v/>
      </c>
      <c r="AY23" s="272" t="str">
        <f t="shared" si="9"/>
        <v/>
      </c>
      <c r="AZ23" s="272" t="str">
        <f t="shared" si="10"/>
        <v/>
      </c>
      <c r="BA23" s="272">
        <f t="shared" si="11"/>
        <v>0</v>
      </c>
      <c r="BB23" s="304"/>
      <c r="BC23" s="304"/>
      <c r="BD23" s="304"/>
      <c r="BE23" s="305"/>
      <c r="BF23" s="272">
        <v>0</v>
      </c>
      <c r="BG23" s="272">
        <v>0</v>
      </c>
      <c r="BH23" s="272">
        <v>10</v>
      </c>
      <c r="BI23" s="272">
        <v>0</v>
      </c>
      <c r="BJ23" s="272">
        <v>0</v>
      </c>
      <c r="BK23" s="272">
        <v>0</v>
      </c>
      <c r="BL23" s="272">
        <v>0</v>
      </c>
    </row>
    <row r="24" spans="1:64" s="294" customFormat="1" ht="9.9" customHeight="1" thickBot="1">
      <c r="B24" s="306"/>
      <c r="C24" s="306"/>
      <c r="D24" s="603"/>
      <c r="E24" s="278"/>
      <c r="F24" s="278"/>
      <c r="G24" s="278"/>
      <c r="H24" s="278"/>
      <c r="I24" s="480"/>
      <c r="J24" s="202"/>
      <c r="K24" s="202"/>
      <c r="L24" s="202"/>
      <c r="M24" s="203"/>
      <c r="N24" s="202"/>
      <c r="O24" s="202"/>
      <c r="P24" s="204"/>
      <c r="Q24" s="202"/>
      <c r="R24" s="205"/>
      <c r="S24" s="202"/>
      <c r="T24" s="202"/>
      <c r="U24" s="202"/>
      <c r="V24" s="278"/>
      <c r="W24" s="278"/>
      <c r="X24" s="307"/>
      <c r="Y24" s="278"/>
      <c r="Z24" s="278"/>
      <c r="AA24" s="278"/>
      <c r="AB24" s="278"/>
      <c r="AC24" s="278"/>
      <c r="AD24" s="278"/>
      <c r="AE24" s="278"/>
      <c r="AF24"/>
      <c r="AG24" s="309"/>
      <c r="AH24" s="309"/>
      <c r="AI24" s="309"/>
      <c r="AJ24" s="309"/>
      <c r="AK24" s="309"/>
      <c r="AL24" s="309"/>
      <c r="AM24" s="309"/>
      <c r="AN24" s="309"/>
      <c r="AO24" s="309"/>
      <c r="AP24" s="309"/>
      <c r="AR24" s="309"/>
      <c r="AS24" s="309"/>
      <c r="AT24" s="309"/>
      <c r="AU24" s="309"/>
      <c r="AV24" s="309"/>
      <c r="AW24" s="309"/>
      <c r="AX24" s="309"/>
      <c r="AY24" s="309"/>
      <c r="AZ24" s="309"/>
      <c r="BA24" s="309"/>
      <c r="BB24" s="296"/>
      <c r="BC24" s="296"/>
      <c r="BD24" s="296"/>
      <c r="BE24" s="297"/>
      <c r="BF24" s="308"/>
      <c r="BG24" s="308"/>
      <c r="BH24" s="308"/>
      <c r="BI24" s="308"/>
      <c r="BJ24" s="308"/>
      <c r="BK24" s="308"/>
      <c r="BL24" s="665"/>
    </row>
    <row r="25" spans="1:64" s="303" customFormat="1" ht="17.100000000000001" customHeight="1">
      <c r="A25" s="864" t="s">
        <v>372</v>
      </c>
      <c r="B25" s="210" t="str">
        <f t="shared" si="12"/>
        <v>PASTILLE 1</v>
      </c>
      <c r="C25" s="210" t="s">
        <v>91</v>
      </c>
      <c r="D25" s="210" t="s">
        <v>542</v>
      </c>
      <c r="E25" s="310" t="s">
        <v>21</v>
      </c>
      <c r="F25" s="310" t="s">
        <v>32</v>
      </c>
      <c r="G25" s="311">
        <v>10</v>
      </c>
      <c r="H25" s="512">
        <v>0.25</v>
      </c>
      <c r="I25" s="481">
        <v>40</v>
      </c>
      <c r="J25" s="10"/>
      <c r="K25" s="11"/>
      <c r="L25" s="12"/>
      <c r="M25" s="13"/>
      <c r="N25" s="14"/>
      <c r="O25" s="15"/>
      <c r="P25" s="16"/>
      <c r="Q25" s="17"/>
      <c r="R25" s="18"/>
      <c r="S25" s="19"/>
      <c r="T25" s="20"/>
      <c r="U25" s="22"/>
      <c r="V25" s="99">
        <f t="shared" ref="V25" si="15">SUM(J25:U25)*I25</f>
        <v>0</v>
      </c>
      <c r="W25" s="301">
        <f t="shared" ref="W25:W58" si="16">SUM(J25:U25)*G25</f>
        <v>0</v>
      </c>
      <c r="X25" s="272">
        <f t="shared" ref="X25" si="17">SUM(J25:U25)</f>
        <v>0</v>
      </c>
      <c r="Y25" s="272">
        <f>$X25*BF25</f>
        <v>0</v>
      </c>
      <c r="Z25" s="272"/>
      <c r="AA25" s="272"/>
      <c r="AB25" s="272"/>
      <c r="AC25" s="272"/>
      <c r="AD25" s="272"/>
      <c r="AE25" s="272"/>
      <c r="AF25"/>
      <c r="AG25" s="272"/>
      <c r="AH25" s="272"/>
      <c r="AI25" s="272"/>
      <c r="AJ25" s="272"/>
      <c r="AK25" s="272"/>
      <c r="AL25" s="272"/>
      <c r="AM25" s="272"/>
      <c r="AN25" s="272"/>
      <c r="AO25" s="272"/>
      <c r="AP25" s="272">
        <v>20</v>
      </c>
      <c r="AR25" s="272" t="str">
        <f t="shared" ref="AR25:AR58" si="18">IF(AG25="","",$X25*AG25)</f>
        <v/>
      </c>
      <c r="AS25" s="272" t="str">
        <f t="shared" ref="AS25:AS58" si="19">IF(AH25="","",$X25*AH25)</f>
        <v/>
      </c>
      <c r="AT25" s="272" t="str">
        <f t="shared" ref="AT25:AT58" si="20">IF(AI25="","",$X25*AI25)</f>
        <v/>
      </c>
      <c r="AU25" s="272" t="str">
        <f t="shared" ref="AU25:AU58" si="21">IF(AJ25="","",$X25*AJ25)</f>
        <v/>
      </c>
      <c r="AV25" s="272" t="str">
        <f t="shared" ref="AV25:AV58" si="22">IF(AK25="","",$X25*AK25)</f>
        <v/>
      </c>
      <c r="AW25" s="272" t="str">
        <f t="shared" ref="AW25:AW58" si="23">IF(AL25="","",$X25*AL25)</f>
        <v/>
      </c>
      <c r="AX25" s="272" t="str">
        <f t="shared" ref="AX25:AX58" si="24">IF(AM25="","",$X25*AM25)</f>
        <v/>
      </c>
      <c r="AY25" s="272" t="str">
        <f t="shared" ref="AY25:AY58" si="25">IF(AN25="","",$X25*AN25)</f>
        <v/>
      </c>
      <c r="AZ25" s="272" t="str">
        <f t="shared" ref="AZ25:AZ58" si="26">IF(AO25="","",$X25*AO25)</f>
        <v/>
      </c>
      <c r="BA25" s="272">
        <f t="shared" ref="BA25:BA58" si="27">IF(AP25="","",$X25*AP25)</f>
        <v>0</v>
      </c>
      <c r="BB25" s="304"/>
      <c r="BC25" s="304"/>
      <c r="BD25" s="304"/>
      <c r="BE25" s="305"/>
      <c r="BF25" s="272">
        <v>10</v>
      </c>
      <c r="BG25" s="272">
        <v>0</v>
      </c>
      <c r="BH25" s="272">
        <v>0</v>
      </c>
      <c r="BI25" s="272">
        <v>0</v>
      </c>
      <c r="BJ25" s="272">
        <v>0</v>
      </c>
      <c r="BK25" s="272">
        <v>0</v>
      </c>
      <c r="BL25" s="272">
        <v>0</v>
      </c>
    </row>
    <row r="26" spans="1:64" s="303" customFormat="1" ht="16.5" customHeight="1">
      <c r="A26" s="865"/>
      <c r="B26" s="211" t="str">
        <f t="shared" si="12"/>
        <v>SCREW ONS 3</v>
      </c>
      <c r="C26" s="211" t="s">
        <v>151</v>
      </c>
      <c r="D26" s="211" t="s">
        <v>543</v>
      </c>
      <c r="E26" s="298" t="s">
        <v>320</v>
      </c>
      <c r="F26" s="298" t="s">
        <v>31</v>
      </c>
      <c r="G26" s="315">
        <v>20</v>
      </c>
      <c r="H26" s="513">
        <v>1.2</v>
      </c>
      <c r="I26" s="482">
        <v>122.5</v>
      </c>
      <c r="J26" s="41"/>
      <c r="K26" s="42"/>
      <c r="L26" s="43"/>
      <c r="M26" s="44"/>
      <c r="N26" s="45"/>
      <c r="O26" s="46"/>
      <c r="P26" s="47"/>
      <c r="Q26" s="48"/>
      <c r="R26" s="49"/>
      <c r="S26" s="50"/>
      <c r="T26" s="51"/>
      <c r="U26" s="53"/>
      <c r="V26" s="99">
        <f t="shared" ref="V26:V58" si="28">SUM(J26:U26)*I26</f>
        <v>0</v>
      </c>
      <c r="W26" s="301">
        <f t="shared" si="16"/>
        <v>0</v>
      </c>
      <c r="X26" s="272">
        <f t="shared" ref="X26:X58" si="29">SUM(J26:U26)</f>
        <v>0</v>
      </c>
      <c r="Y26" s="272"/>
      <c r="Z26" s="272">
        <f>$X26*BG26</f>
        <v>0</v>
      </c>
      <c r="AA26" s="272">
        <f>$X26*BH26</f>
        <v>0</v>
      </c>
      <c r="AB26" s="272"/>
      <c r="AC26" s="272"/>
      <c r="AD26" s="272"/>
      <c r="AE26" s="272"/>
      <c r="AF26"/>
      <c r="AG26" s="272"/>
      <c r="AH26" s="272"/>
      <c r="AI26" s="272"/>
      <c r="AJ26" s="272"/>
      <c r="AK26" s="272"/>
      <c r="AL26" s="272"/>
      <c r="AM26" s="272"/>
      <c r="AN26" s="272"/>
      <c r="AO26" s="272"/>
      <c r="AP26" s="272">
        <v>40</v>
      </c>
      <c r="AR26" s="272" t="str">
        <f t="shared" si="18"/>
        <v/>
      </c>
      <c r="AS26" s="272" t="str">
        <f t="shared" si="19"/>
        <v/>
      </c>
      <c r="AT26" s="272" t="str">
        <f t="shared" si="20"/>
        <v/>
      </c>
      <c r="AU26" s="272" t="str">
        <f t="shared" si="21"/>
        <v/>
      </c>
      <c r="AV26" s="272" t="str">
        <f t="shared" si="22"/>
        <v/>
      </c>
      <c r="AW26" s="272" t="str">
        <f t="shared" si="23"/>
        <v/>
      </c>
      <c r="AX26" s="272" t="str">
        <f t="shared" si="24"/>
        <v/>
      </c>
      <c r="AY26" s="272" t="str">
        <f t="shared" si="25"/>
        <v/>
      </c>
      <c r="AZ26" s="272" t="str">
        <f t="shared" si="26"/>
        <v/>
      </c>
      <c r="BA26" s="272">
        <f t="shared" si="27"/>
        <v>0</v>
      </c>
      <c r="BB26" s="304"/>
      <c r="BC26" s="304"/>
      <c r="BD26" s="304"/>
      <c r="BE26" s="305"/>
      <c r="BF26" s="272">
        <v>0</v>
      </c>
      <c r="BG26" s="272">
        <v>10</v>
      </c>
      <c r="BH26" s="272">
        <v>10</v>
      </c>
      <c r="BI26" s="272">
        <v>0</v>
      </c>
      <c r="BJ26" s="272">
        <v>0</v>
      </c>
      <c r="BK26" s="272">
        <v>0</v>
      </c>
      <c r="BL26" s="272">
        <v>0</v>
      </c>
    </row>
    <row r="27" spans="1:64" s="303" customFormat="1" ht="15.75" customHeight="1">
      <c r="A27" s="865"/>
      <c r="B27" s="211" t="str">
        <f t="shared" si="12"/>
        <v>BIG FOOT 1</v>
      </c>
      <c r="C27" s="211" t="s">
        <v>92</v>
      </c>
      <c r="D27" s="211" t="s">
        <v>544</v>
      </c>
      <c r="E27" s="298" t="s">
        <v>22</v>
      </c>
      <c r="F27" s="298" t="s">
        <v>32</v>
      </c>
      <c r="G27" s="316">
        <v>15</v>
      </c>
      <c r="H27" s="514">
        <v>0.82</v>
      </c>
      <c r="I27" s="483">
        <v>75</v>
      </c>
      <c r="J27" s="23"/>
      <c r="K27" s="24"/>
      <c r="L27" s="25"/>
      <c r="M27" s="26"/>
      <c r="N27" s="27"/>
      <c r="O27" s="28"/>
      <c r="P27" s="30"/>
      <c r="Q27" s="39"/>
      <c r="R27" s="40"/>
      <c r="S27" s="34"/>
      <c r="T27" s="35"/>
      <c r="U27" s="37"/>
      <c r="V27" s="99">
        <f t="shared" si="28"/>
        <v>0</v>
      </c>
      <c r="W27" s="301">
        <f t="shared" si="16"/>
        <v>0</v>
      </c>
      <c r="X27" s="272">
        <f t="shared" si="29"/>
        <v>0</v>
      </c>
      <c r="Y27" s="272"/>
      <c r="Z27" s="272">
        <f>$X27*BG27</f>
        <v>0</v>
      </c>
      <c r="AA27" s="272"/>
      <c r="AB27" s="272"/>
      <c r="AC27" s="272"/>
      <c r="AD27" s="272"/>
      <c r="AE27" s="272"/>
      <c r="AF27"/>
      <c r="AG27" s="272"/>
      <c r="AH27" s="272">
        <v>15</v>
      </c>
      <c r="AI27" s="272"/>
      <c r="AJ27" s="272"/>
      <c r="AK27" s="272"/>
      <c r="AL27" s="272"/>
      <c r="AM27" s="272"/>
      <c r="AN27" s="272"/>
      <c r="AO27" s="272"/>
      <c r="AP27" s="272">
        <v>0</v>
      </c>
      <c r="AR27" s="272" t="str">
        <f t="shared" si="18"/>
        <v/>
      </c>
      <c r="AS27" s="272">
        <f t="shared" si="19"/>
        <v>0</v>
      </c>
      <c r="AT27" s="272" t="str">
        <f t="shared" si="20"/>
        <v/>
      </c>
      <c r="AU27" s="272" t="str">
        <f t="shared" si="21"/>
        <v/>
      </c>
      <c r="AV27" s="272" t="str">
        <f t="shared" si="22"/>
        <v/>
      </c>
      <c r="AW27" s="272" t="str">
        <f t="shared" si="23"/>
        <v/>
      </c>
      <c r="AX27" s="272" t="str">
        <f t="shared" si="24"/>
        <v/>
      </c>
      <c r="AY27" s="272" t="str">
        <f t="shared" si="25"/>
        <v/>
      </c>
      <c r="AZ27" s="272" t="str">
        <f t="shared" si="26"/>
        <v/>
      </c>
      <c r="BA27" s="272">
        <f t="shared" si="27"/>
        <v>0</v>
      </c>
      <c r="BB27" s="304"/>
      <c r="BC27" s="304"/>
      <c r="BD27" s="304"/>
      <c r="BE27" s="305"/>
      <c r="BF27" s="272">
        <v>0</v>
      </c>
      <c r="BG27" s="272">
        <v>15</v>
      </c>
      <c r="BH27" s="272">
        <v>0</v>
      </c>
      <c r="BI27" s="272">
        <v>0</v>
      </c>
      <c r="BJ27" s="272">
        <v>0</v>
      </c>
      <c r="BK27" s="272">
        <v>0</v>
      </c>
      <c r="BL27" s="272">
        <v>0</v>
      </c>
    </row>
    <row r="28" spans="1:64" s="303" customFormat="1" ht="17.25" customHeight="1">
      <c r="A28" s="865"/>
      <c r="B28" s="211" t="str">
        <f t="shared" si="12"/>
        <v>CRIMPS 1</v>
      </c>
      <c r="C28" s="211" t="s">
        <v>93</v>
      </c>
      <c r="D28" s="211" t="s">
        <v>545</v>
      </c>
      <c r="E28" s="298" t="s">
        <v>22</v>
      </c>
      <c r="F28" s="298" t="s">
        <v>62</v>
      </c>
      <c r="G28" s="316">
        <v>10</v>
      </c>
      <c r="H28" s="514">
        <v>1.1000000000000001</v>
      </c>
      <c r="I28" s="483">
        <v>75</v>
      </c>
      <c r="J28" s="23"/>
      <c r="K28" s="24"/>
      <c r="L28" s="25"/>
      <c r="M28" s="26"/>
      <c r="N28" s="27"/>
      <c r="O28" s="28"/>
      <c r="P28" s="30"/>
      <c r="Q28" s="32"/>
      <c r="R28" s="33"/>
      <c r="S28" s="34"/>
      <c r="T28" s="54"/>
      <c r="U28" s="37"/>
      <c r="V28" s="99">
        <f t="shared" si="28"/>
        <v>0</v>
      </c>
      <c r="W28" s="301">
        <f t="shared" si="16"/>
        <v>0</v>
      </c>
      <c r="X28" s="272">
        <f t="shared" si="29"/>
        <v>0</v>
      </c>
      <c r="Y28" s="272"/>
      <c r="Z28" s="272">
        <f>$X28*BG28</f>
        <v>0</v>
      </c>
      <c r="AA28" s="272"/>
      <c r="AB28" s="272"/>
      <c r="AC28" s="272"/>
      <c r="AD28" s="272"/>
      <c r="AE28" s="272"/>
      <c r="AF28"/>
      <c r="AG28" s="272"/>
      <c r="AH28" s="272">
        <v>10</v>
      </c>
      <c r="AI28" s="272"/>
      <c r="AJ28" s="272"/>
      <c r="AK28" s="272"/>
      <c r="AL28" s="272"/>
      <c r="AM28" s="272"/>
      <c r="AN28" s="272"/>
      <c r="AO28" s="272"/>
      <c r="AP28" s="272">
        <v>20</v>
      </c>
      <c r="AR28" s="272" t="str">
        <f t="shared" si="18"/>
        <v/>
      </c>
      <c r="AS28" s="272">
        <f t="shared" si="19"/>
        <v>0</v>
      </c>
      <c r="AT28" s="272" t="str">
        <f t="shared" si="20"/>
        <v/>
      </c>
      <c r="AU28" s="272" t="str">
        <f t="shared" si="21"/>
        <v/>
      </c>
      <c r="AV28" s="272" t="str">
        <f t="shared" si="22"/>
        <v/>
      </c>
      <c r="AW28" s="272" t="str">
        <f t="shared" si="23"/>
        <v/>
      </c>
      <c r="AX28" s="272" t="str">
        <f t="shared" si="24"/>
        <v/>
      </c>
      <c r="AY28" s="272" t="str">
        <f t="shared" si="25"/>
        <v/>
      </c>
      <c r="AZ28" s="272" t="str">
        <f t="shared" si="26"/>
        <v/>
      </c>
      <c r="BA28" s="272">
        <f t="shared" si="27"/>
        <v>0</v>
      </c>
      <c r="BB28" s="304"/>
      <c r="BC28" s="304"/>
      <c r="BD28" s="304"/>
      <c r="BE28" s="305"/>
      <c r="BF28" s="272">
        <v>0</v>
      </c>
      <c r="BG28" s="272">
        <v>10</v>
      </c>
      <c r="BH28" s="272">
        <v>0</v>
      </c>
      <c r="BI28" s="272">
        <v>0</v>
      </c>
      <c r="BJ28" s="272">
        <v>0</v>
      </c>
      <c r="BK28" s="272">
        <v>0</v>
      </c>
      <c r="BL28" s="272">
        <v>0</v>
      </c>
    </row>
    <row r="29" spans="1:64" s="303" customFormat="1" ht="16.5" customHeight="1">
      <c r="A29" s="865"/>
      <c r="B29" s="211" t="str">
        <f t="shared" si="12"/>
        <v>EXTRA FOOT</v>
      </c>
      <c r="C29" s="211" t="s">
        <v>137</v>
      </c>
      <c r="D29" s="211" t="s">
        <v>546</v>
      </c>
      <c r="E29" s="298" t="s">
        <v>22</v>
      </c>
      <c r="F29" s="299" t="s">
        <v>32</v>
      </c>
      <c r="G29" s="300">
        <v>10</v>
      </c>
      <c r="H29" s="511">
        <v>0.93</v>
      </c>
      <c r="I29" s="479">
        <v>72.5</v>
      </c>
      <c r="J29" s="41"/>
      <c r="K29" s="42"/>
      <c r="L29" s="43"/>
      <c r="M29" s="44"/>
      <c r="N29" s="45"/>
      <c r="O29" s="46"/>
      <c r="P29" s="47"/>
      <c r="Q29" s="48"/>
      <c r="R29" s="49"/>
      <c r="S29" s="50"/>
      <c r="T29" s="51"/>
      <c r="U29" s="53"/>
      <c r="V29" s="99">
        <f t="shared" si="28"/>
        <v>0</v>
      </c>
      <c r="W29" s="301">
        <f t="shared" si="16"/>
        <v>0</v>
      </c>
      <c r="X29" s="272">
        <f t="shared" si="29"/>
        <v>0</v>
      </c>
      <c r="Y29" s="272"/>
      <c r="Z29" s="272">
        <f>$X29*BG29</f>
        <v>0</v>
      </c>
      <c r="AA29" s="272"/>
      <c r="AB29" s="272"/>
      <c r="AC29" s="272"/>
      <c r="AD29" s="272"/>
      <c r="AE29" s="272"/>
      <c r="AF29"/>
      <c r="AG29" s="272"/>
      <c r="AH29" s="272">
        <v>10</v>
      </c>
      <c r="AI29" s="272"/>
      <c r="AJ29" s="272"/>
      <c r="AK29" s="272"/>
      <c r="AL29" s="272"/>
      <c r="AM29" s="272"/>
      <c r="AN29" s="272"/>
      <c r="AO29" s="272"/>
      <c r="AP29" s="272">
        <v>10</v>
      </c>
      <c r="AR29" s="272" t="str">
        <f t="shared" si="18"/>
        <v/>
      </c>
      <c r="AS29" s="272">
        <f t="shared" si="19"/>
        <v>0</v>
      </c>
      <c r="AT29" s="272" t="str">
        <f t="shared" si="20"/>
        <v/>
      </c>
      <c r="AU29" s="272" t="str">
        <f t="shared" si="21"/>
        <v/>
      </c>
      <c r="AV29" s="272" t="str">
        <f t="shared" si="22"/>
        <v/>
      </c>
      <c r="AW29" s="272" t="str">
        <f t="shared" si="23"/>
        <v/>
      </c>
      <c r="AX29" s="272" t="str">
        <f t="shared" si="24"/>
        <v/>
      </c>
      <c r="AY29" s="272" t="str">
        <f t="shared" si="25"/>
        <v/>
      </c>
      <c r="AZ29" s="272" t="str">
        <f t="shared" si="26"/>
        <v/>
      </c>
      <c r="BA29" s="272">
        <f t="shared" si="27"/>
        <v>0</v>
      </c>
      <c r="BB29" s="304"/>
      <c r="BC29" s="304"/>
      <c r="BD29" s="304"/>
      <c r="BE29" s="305"/>
      <c r="BF29" s="272">
        <v>0</v>
      </c>
      <c r="BG29" s="272">
        <v>10</v>
      </c>
      <c r="BH29" s="272">
        <v>0</v>
      </c>
      <c r="BI29" s="272">
        <v>0</v>
      </c>
      <c r="BJ29" s="272">
        <v>0</v>
      </c>
      <c r="BK29" s="272">
        <v>0</v>
      </c>
      <c r="BL29" s="272">
        <v>0</v>
      </c>
    </row>
    <row r="30" spans="1:64" s="303" customFormat="1" ht="17.25" customHeight="1">
      <c r="A30" s="865"/>
      <c r="B30" s="211" t="str">
        <f t="shared" si="12"/>
        <v>SMALL FOOT</v>
      </c>
      <c r="C30" s="211" t="s">
        <v>138</v>
      </c>
      <c r="D30" s="211" t="s">
        <v>547</v>
      </c>
      <c r="E30" s="298" t="s">
        <v>22</v>
      </c>
      <c r="F30" s="299" t="s">
        <v>32</v>
      </c>
      <c r="G30" s="300">
        <v>10</v>
      </c>
      <c r="H30" s="511">
        <v>0.6</v>
      </c>
      <c r="I30" s="479">
        <v>62.5</v>
      </c>
      <c r="J30" s="41"/>
      <c r="K30" s="42"/>
      <c r="L30" s="43"/>
      <c r="M30" s="44"/>
      <c r="N30" s="45"/>
      <c r="O30" s="46"/>
      <c r="P30" s="47"/>
      <c r="Q30" s="48"/>
      <c r="R30" s="49"/>
      <c r="S30" s="50"/>
      <c r="T30" s="51"/>
      <c r="U30" s="53"/>
      <c r="V30" s="99">
        <f t="shared" si="28"/>
        <v>0</v>
      </c>
      <c r="W30" s="301">
        <f t="shared" si="16"/>
        <v>0</v>
      </c>
      <c r="X30" s="272">
        <f t="shared" si="29"/>
        <v>0</v>
      </c>
      <c r="Y30" s="272"/>
      <c r="Z30" s="272">
        <f>$X30*BG30</f>
        <v>0</v>
      </c>
      <c r="AA30" s="272"/>
      <c r="AB30" s="272"/>
      <c r="AC30" s="272"/>
      <c r="AD30" s="272"/>
      <c r="AE30" s="272"/>
      <c r="AF30"/>
      <c r="AG30" s="272"/>
      <c r="AH30" s="272">
        <v>10</v>
      </c>
      <c r="AI30" s="272"/>
      <c r="AJ30" s="272"/>
      <c r="AK30" s="272"/>
      <c r="AL30" s="272"/>
      <c r="AM30" s="272"/>
      <c r="AN30" s="272"/>
      <c r="AO30" s="272"/>
      <c r="AP30" s="272">
        <v>10</v>
      </c>
      <c r="AR30" s="272" t="str">
        <f t="shared" si="18"/>
        <v/>
      </c>
      <c r="AS30" s="272">
        <f t="shared" si="19"/>
        <v>0</v>
      </c>
      <c r="AT30" s="272" t="str">
        <f t="shared" si="20"/>
        <v/>
      </c>
      <c r="AU30" s="272" t="str">
        <f t="shared" si="21"/>
        <v/>
      </c>
      <c r="AV30" s="272" t="str">
        <f t="shared" si="22"/>
        <v/>
      </c>
      <c r="AW30" s="272" t="str">
        <f t="shared" si="23"/>
        <v/>
      </c>
      <c r="AX30" s="272" t="str">
        <f t="shared" si="24"/>
        <v/>
      </c>
      <c r="AY30" s="272" t="str">
        <f t="shared" si="25"/>
        <v/>
      </c>
      <c r="AZ30" s="272" t="str">
        <f t="shared" si="26"/>
        <v/>
      </c>
      <c r="BA30" s="272">
        <f t="shared" si="27"/>
        <v>0</v>
      </c>
      <c r="BB30" s="304"/>
      <c r="BC30" s="304"/>
      <c r="BD30" s="304"/>
      <c r="BE30" s="305"/>
      <c r="BF30" s="272">
        <v>0</v>
      </c>
      <c r="BG30" s="272">
        <v>10</v>
      </c>
      <c r="BH30" s="272">
        <v>0</v>
      </c>
      <c r="BI30" s="272">
        <v>0</v>
      </c>
      <c r="BJ30" s="272">
        <v>0</v>
      </c>
      <c r="BK30" s="272">
        <v>0</v>
      </c>
      <c r="BL30" s="272">
        <v>0</v>
      </c>
    </row>
    <row r="31" spans="1:64" s="303" customFormat="1" ht="16.5" customHeight="1">
      <c r="A31" s="865"/>
      <c r="B31" s="211" t="str">
        <f t="shared" si="12"/>
        <v>LONG CRIMPS 1</v>
      </c>
      <c r="C31" s="211" t="s">
        <v>94</v>
      </c>
      <c r="D31" s="211" t="s">
        <v>548</v>
      </c>
      <c r="E31" s="298" t="s">
        <v>23</v>
      </c>
      <c r="F31" s="298" t="s">
        <v>62</v>
      </c>
      <c r="G31" s="316">
        <v>10</v>
      </c>
      <c r="H31" s="514">
        <v>2.2999999999999998</v>
      </c>
      <c r="I31" s="483">
        <v>145</v>
      </c>
      <c r="J31" s="23"/>
      <c r="K31" s="24"/>
      <c r="L31" s="25"/>
      <c r="M31" s="26"/>
      <c r="N31" s="27"/>
      <c r="O31" s="28"/>
      <c r="P31" s="30"/>
      <c r="Q31" s="32"/>
      <c r="R31" s="33"/>
      <c r="S31" s="34"/>
      <c r="T31" s="54"/>
      <c r="U31" s="37"/>
      <c r="V31" s="99">
        <f t="shared" si="28"/>
        <v>0</v>
      </c>
      <c r="W31" s="301">
        <f t="shared" si="16"/>
        <v>0</v>
      </c>
      <c r="X31" s="272">
        <f t="shared" si="29"/>
        <v>0</v>
      </c>
      <c r="Y31" s="272"/>
      <c r="Z31" s="272"/>
      <c r="AA31" s="272">
        <f>$X31*BH31</f>
        <v>0</v>
      </c>
      <c r="AB31" s="272"/>
      <c r="AC31" s="272"/>
      <c r="AD31" s="272"/>
      <c r="AE31" s="272"/>
      <c r="AF31"/>
      <c r="AG31" s="272"/>
      <c r="AH31" s="272">
        <v>10</v>
      </c>
      <c r="AI31" s="272"/>
      <c r="AJ31" s="272"/>
      <c r="AK31" s="272"/>
      <c r="AL31" s="272"/>
      <c r="AM31" s="272"/>
      <c r="AN31" s="272"/>
      <c r="AO31" s="272"/>
      <c r="AP31" s="272">
        <v>20</v>
      </c>
      <c r="AR31" s="272" t="str">
        <f t="shared" si="18"/>
        <v/>
      </c>
      <c r="AS31" s="272">
        <f t="shared" si="19"/>
        <v>0</v>
      </c>
      <c r="AT31" s="272" t="str">
        <f t="shared" si="20"/>
        <v/>
      </c>
      <c r="AU31" s="272" t="str">
        <f t="shared" si="21"/>
        <v/>
      </c>
      <c r="AV31" s="272" t="str">
        <f t="shared" si="22"/>
        <v/>
      </c>
      <c r="AW31" s="272" t="str">
        <f t="shared" si="23"/>
        <v/>
      </c>
      <c r="AX31" s="272" t="str">
        <f t="shared" si="24"/>
        <v/>
      </c>
      <c r="AY31" s="272" t="str">
        <f t="shared" si="25"/>
        <v/>
      </c>
      <c r="AZ31" s="272" t="str">
        <f t="shared" si="26"/>
        <v/>
      </c>
      <c r="BA31" s="272">
        <f t="shared" si="27"/>
        <v>0</v>
      </c>
      <c r="BB31" s="304"/>
      <c r="BC31" s="304"/>
      <c r="BD31" s="304"/>
      <c r="BE31" s="305"/>
      <c r="BF31" s="272">
        <v>0</v>
      </c>
      <c r="BG31" s="272">
        <v>0</v>
      </c>
      <c r="BH31" s="272">
        <v>10</v>
      </c>
      <c r="BI31" s="272">
        <v>0</v>
      </c>
      <c r="BJ31" s="272">
        <v>0</v>
      </c>
      <c r="BK31" s="272">
        <v>0</v>
      </c>
      <c r="BL31" s="272">
        <v>0</v>
      </c>
    </row>
    <row r="32" spans="1:64" s="303" customFormat="1" ht="16.5" customHeight="1">
      <c r="A32" s="865"/>
      <c r="B32" s="211" t="str">
        <f t="shared" si="12"/>
        <v>CRIMPS M</v>
      </c>
      <c r="C32" s="211" t="s">
        <v>136</v>
      </c>
      <c r="D32" s="211" t="s">
        <v>549</v>
      </c>
      <c r="E32" s="298" t="s">
        <v>23</v>
      </c>
      <c r="F32" s="299" t="s">
        <v>62</v>
      </c>
      <c r="G32" s="300">
        <v>10</v>
      </c>
      <c r="H32" s="511">
        <v>1.6</v>
      </c>
      <c r="I32" s="479">
        <v>122.5</v>
      </c>
      <c r="J32" s="41"/>
      <c r="K32" s="42"/>
      <c r="L32" s="43"/>
      <c r="M32" s="44"/>
      <c r="N32" s="45"/>
      <c r="O32" s="46"/>
      <c r="P32" s="47"/>
      <c r="Q32" s="48"/>
      <c r="R32" s="49"/>
      <c r="S32" s="50"/>
      <c r="T32" s="51"/>
      <c r="U32" s="53"/>
      <c r="V32" s="99">
        <f t="shared" si="28"/>
        <v>0</v>
      </c>
      <c r="W32" s="301">
        <f t="shared" si="16"/>
        <v>0</v>
      </c>
      <c r="X32" s="272">
        <f t="shared" si="29"/>
        <v>0</v>
      </c>
      <c r="Y32" s="272"/>
      <c r="Z32" s="272"/>
      <c r="AA32" s="272">
        <f>$X32*BH32</f>
        <v>0</v>
      </c>
      <c r="AB32" s="272"/>
      <c r="AC32" s="272"/>
      <c r="AD32" s="272"/>
      <c r="AE32" s="272"/>
      <c r="AF32"/>
      <c r="AG32" s="272"/>
      <c r="AH32" s="272">
        <v>10</v>
      </c>
      <c r="AI32" s="272"/>
      <c r="AJ32" s="272"/>
      <c r="AK32" s="272"/>
      <c r="AL32" s="272"/>
      <c r="AM32" s="272"/>
      <c r="AN32" s="272"/>
      <c r="AO32" s="272"/>
      <c r="AP32" s="272">
        <v>20</v>
      </c>
      <c r="AR32" s="272" t="str">
        <f t="shared" si="18"/>
        <v/>
      </c>
      <c r="AS32" s="272">
        <f t="shared" si="19"/>
        <v>0</v>
      </c>
      <c r="AT32" s="272" t="str">
        <f t="shared" si="20"/>
        <v/>
      </c>
      <c r="AU32" s="272" t="str">
        <f t="shared" si="21"/>
        <v/>
      </c>
      <c r="AV32" s="272" t="str">
        <f t="shared" si="22"/>
        <v/>
      </c>
      <c r="AW32" s="272" t="str">
        <f t="shared" si="23"/>
        <v/>
      </c>
      <c r="AX32" s="272" t="str">
        <f t="shared" si="24"/>
        <v/>
      </c>
      <c r="AY32" s="272" t="str">
        <f t="shared" si="25"/>
        <v/>
      </c>
      <c r="AZ32" s="272" t="str">
        <f t="shared" si="26"/>
        <v/>
      </c>
      <c r="BA32" s="272">
        <f t="shared" si="27"/>
        <v>0</v>
      </c>
      <c r="BB32" s="304"/>
      <c r="BC32" s="304"/>
      <c r="BD32" s="304"/>
      <c r="BE32" s="305"/>
      <c r="BF32" s="272">
        <v>0</v>
      </c>
      <c r="BG32" s="272">
        <v>0</v>
      </c>
      <c r="BH32" s="272">
        <v>10</v>
      </c>
      <c r="BI32" s="272">
        <v>0</v>
      </c>
      <c r="BJ32" s="272">
        <v>0</v>
      </c>
      <c r="BK32" s="272">
        <v>0</v>
      </c>
      <c r="BL32" s="272">
        <v>0</v>
      </c>
    </row>
    <row r="33" spans="1:64" s="303" customFormat="1" ht="15.75" customHeight="1">
      <c r="A33" s="865"/>
      <c r="B33" s="211" t="str">
        <f t="shared" si="12"/>
        <v>CRIMPS L</v>
      </c>
      <c r="C33" s="211" t="s">
        <v>135</v>
      </c>
      <c r="D33" s="211" t="s">
        <v>550</v>
      </c>
      <c r="E33" s="298" t="s">
        <v>24</v>
      </c>
      <c r="F33" s="299" t="s">
        <v>62</v>
      </c>
      <c r="G33" s="300">
        <v>10</v>
      </c>
      <c r="H33" s="511">
        <v>3.4</v>
      </c>
      <c r="I33" s="479">
        <v>225</v>
      </c>
      <c r="J33" s="41"/>
      <c r="K33" s="42"/>
      <c r="L33" s="43"/>
      <c r="M33" s="44"/>
      <c r="N33" s="45"/>
      <c r="O33" s="46"/>
      <c r="P33" s="47"/>
      <c r="Q33" s="48"/>
      <c r="R33" s="49"/>
      <c r="S33" s="50"/>
      <c r="T33" s="51"/>
      <c r="U33" s="53"/>
      <c r="V33" s="99">
        <f t="shared" si="28"/>
        <v>0</v>
      </c>
      <c r="W33" s="301">
        <f t="shared" si="16"/>
        <v>0</v>
      </c>
      <c r="X33" s="272">
        <f t="shared" si="29"/>
        <v>0</v>
      </c>
      <c r="Y33" s="272"/>
      <c r="Z33" s="272"/>
      <c r="AA33" s="272"/>
      <c r="AB33" s="272">
        <f>$X33*BI33</f>
        <v>0</v>
      </c>
      <c r="AC33" s="272"/>
      <c r="AD33" s="272"/>
      <c r="AE33" s="272"/>
      <c r="AF33"/>
      <c r="AG33" s="272"/>
      <c r="AH33" s="272">
        <v>9</v>
      </c>
      <c r="AI33" s="272">
        <v>1</v>
      </c>
      <c r="AJ33" s="272"/>
      <c r="AK33" s="272"/>
      <c r="AL33" s="272"/>
      <c r="AM33" s="272"/>
      <c r="AN33" s="272"/>
      <c r="AO33" s="272"/>
      <c r="AP33" s="272">
        <v>20</v>
      </c>
      <c r="AR33" s="272" t="str">
        <f t="shared" si="18"/>
        <v/>
      </c>
      <c r="AS33" s="272">
        <f t="shared" si="19"/>
        <v>0</v>
      </c>
      <c r="AT33" s="272">
        <f t="shared" si="20"/>
        <v>0</v>
      </c>
      <c r="AU33" s="272" t="str">
        <f t="shared" si="21"/>
        <v/>
      </c>
      <c r="AV33" s="272" t="str">
        <f t="shared" si="22"/>
        <v/>
      </c>
      <c r="AW33" s="272" t="str">
        <f t="shared" si="23"/>
        <v/>
      </c>
      <c r="AX33" s="272" t="str">
        <f t="shared" si="24"/>
        <v/>
      </c>
      <c r="AY33" s="272" t="str">
        <f t="shared" si="25"/>
        <v/>
      </c>
      <c r="AZ33" s="272" t="str">
        <f t="shared" si="26"/>
        <v/>
      </c>
      <c r="BA33" s="272">
        <f t="shared" si="27"/>
        <v>0</v>
      </c>
      <c r="BB33" s="304"/>
      <c r="BC33" s="304"/>
      <c r="BD33" s="304"/>
      <c r="BE33" s="305"/>
      <c r="BF33" s="272">
        <v>0</v>
      </c>
      <c r="BG33" s="272">
        <v>0</v>
      </c>
      <c r="BH33" s="272">
        <v>0</v>
      </c>
      <c r="BI33" s="272">
        <v>10</v>
      </c>
      <c r="BJ33" s="272">
        <v>0</v>
      </c>
      <c r="BK33" s="272">
        <v>0</v>
      </c>
      <c r="BL33" s="272">
        <v>0</v>
      </c>
    </row>
    <row r="34" spans="1:64" s="303" customFormat="1" ht="16.5" customHeight="1">
      <c r="A34" s="865"/>
      <c r="B34" s="211" t="str">
        <f t="shared" si="12"/>
        <v>CRIMPS XL</v>
      </c>
      <c r="C34" s="211" t="s">
        <v>134</v>
      </c>
      <c r="D34" s="211" t="s">
        <v>551</v>
      </c>
      <c r="E34" s="298" t="s">
        <v>25</v>
      </c>
      <c r="F34" s="299" t="s">
        <v>62</v>
      </c>
      <c r="G34" s="300">
        <v>5</v>
      </c>
      <c r="H34" s="511">
        <v>4</v>
      </c>
      <c r="I34" s="479">
        <v>215</v>
      </c>
      <c r="J34" s="41"/>
      <c r="K34" s="42"/>
      <c r="L34" s="43"/>
      <c r="M34" s="44"/>
      <c r="N34" s="45"/>
      <c r="O34" s="46"/>
      <c r="P34" s="47"/>
      <c r="Q34" s="48"/>
      <c r="R34" s="49"/>
      <c r="S34" s="50"/>
      <c r="T34" s="51"/>
      <c r="U34" s="53"/>
      <c r="V34" s="99">
        <f t="shared" si="28"/>
        <v>0</v>
      </c>
      <c r="W34" s="301">
        <f t="shared" si="16"/>
        <v>0</v>
      </c>
      <c r="X34" s="272">
        <f t="shared" si="29"/>
        <v>0</v>
      </c>
      <c r="Y34" s="272"/>
      <c r="Z34" s="272"/>
      <c r="AA34" s="272"/>
      <c r="AB34" s="272"/>
      <c r="AC34" s="272">
        <f>$X34*BJ34</f>
        <v>0</v>
      </c>
      <c r="AD34" s="272"/>
      <c r="AE34" s="272"/>
      <c r="AF34"/>
      <c r="AG34" s="272"/>
      <c r="AH34" s="272">
        <v>4</v>
      </c>
      <c r="AI34" s="272">
        <v>1</v>
      </c>
      <c r="AJ34" s="272"/>
      <c r="AK34" s="272"/>
      <c r="AL34" s="272"/>
      <c r="AM34" s="272"/>
      <c r="AN34" s="272"/>
      <c r="AO34" s="272"/>
      <c r="AP34" s="272">
        <v>16</v>
      </c>
      <c r="AR34" s="272" t="str">
        <f t="shared" si="18"/>
        <v/>
      </c>
      <c r="AS34" s="272">
        <f t="shared" si="19"/>
        <v>0</v>
      </c>
      <c r="AT34" s="272">
        <f t="shared" si="20"/>
        <v>0</v>
      </c>
      <c r="AU34" s="272" t="str">
        <f t="shared" si="21"/>
        <v/>
      </c>
      <c r="AV34" s="272" t="str">
        <f t="shared" si="22"/>
        <v/>
      </c>
      <c r="AW34" s="272" t="str">
        <f t="shared" si="23"/>
        <v/>
      </c>
      <c r="AX34" s="272" t="str">
        <f t="shared" si="24"/>
        <v/>
      </c>
      <c r="AY34" s="272" t="str">
        <f t="shared" si="25"/>
        <v/>
      </c>
      <c r="AZ34" s="272" t="str">
        <f t="shared" si="26"/>
        <v/>
      </c>
      <c r="BA34" s="272">
        <f t="shared" si="27"/>
        <v>0</v>
      </c>
      <c r="BB34" s="304"/>
      <c r="BC34" s="304">
        <v>5</v>
      </c>
      <c r="BD34" s="304"/>
      <c r="BE34" s="305"/>
      <c r="BF34" s="272">
        <v>0</v>
      </c>
      <c r="BG34" s="272">
        <v>0</v>
      </c>
      <c r="BH34" s="272">
        <v>0</v>
      </c>
      <c r="BI34" s="272">
        <v>0</v>
      </c>
      <c r="BJ34" s="272">
        <v>5</v>
      </c>
      <c r="BK34" s="272">
        <v>0</v>
      </c>
      <c r="BL34" s="272">
        <v>0</v>
      </c>
    </row>
    <row r="35" spans="1:64" s="303" customFormat="1" ht="15.75" customHeight="1">
      <c r="A35" s="865"/>
      <c r="B35" s="211" t="str">
        <f t="shared" si="12"/>
        <v>RING L</v>
      </c>
      <c r="C35" s="211" t="s">
        <v>139</v>
      </c>
      <c r="D35" s="211" t="s">
        <v>552</v>
      </c>
      <c r="E35" s="298" t="s">
        <v>25</v>
      </c>
      <c r="F35" s="299" t="s">
        <v>111</v>
      </c>
      <c r="G35" s="300">
        <v>4</v>
      </c>
      <c r="H35" s="511">
        <v>4</v>
      </c>
      <c r="I35" s="479">
        <v>195</v>
      </c>
      <c r="J35" s="41"/>
      <c r="K35" s="42"/>
      <c r="L35" s="43"/>
      <c r="M35" s="44"/>
      <c r="N35" s="45"/>
      <c r="O35" s="46"/>
      <c r="P35" s="47"/>
      <c r="Q35" s="48"/>
      <c r="R35" s="49"/>
      <c r="S35" s="50"/>
      <c r="T35" s="51"/>
      <c r="U35" s="53"/>
      <c r="V35" s="99">
        <f t="shared" si="28"/>
        <v>0</v>
      </c>
      <c r="W35" s="301">
        <f t="shared" si="16"/>
        <v>0</v>
      </c>
      <c r="X35" s="272">
        <f t="shared" si="29"/>
        <v>0</v>
      </c>
      <c r="Y35" s="272"/>
      <c r="Z35" s="272"/>
      <c r="AA35" s="272"/>
      <c r="AB35" s="272"/>
      <c r="AC35" s="272">
        <f>$X35*BJ35</f>
        <v>0</v>
      </c>
      <c r="AD35" s="272"/>
      <c r="AE35" s="272"/>
      <c r="AF35"/>
      <c r="AG35" s="272"/>
      <c r="AH35" s="272">
        <v>8</v>
      </c>
      <c r="AI35" s="272">
        <v>2</v>
      </c>
      <c r="AJ35" s="272"/>
      <c r="AK35" s="272"/>
      <c r="AL35" s="272"/>
      <c r="AM35" s="272"/>
      <c r="AN35" s="272"/>
      <c r="AO35" s="272"/>
      <c r="AP35" s="272">
        <v>16</v>
      </c>
      <c r="AR35" s="272" t="str">
        <f t="shared" si="18"/>
        <v/>
      </c>
      <c r="AS35" s="272">
        <f t="shared" si="19"/>
        <v>0</v>
      </c>
      <c r="AT35" s="272">
        <f t="shared" si="20"/>
        <v>0</v>
      </c>
      <c r="AU35" s="272" t="str">
        <f t="shared" si="21"/>
        <v/>
      </c>
      <c r="AV35" s="272" t="str">
        <f t="shared" si="22"/>
        <v/>
      </c>
      <c r="AW35" s="272" t="str">
        <f t="shared" si="23"/>
        <v/>
      </c>
      <c r="AX35" s="272" t="str">
        <f t="shared" si="24"/>
        <v/>
      </c>
      <c r="AY35" s="272" t="str">
        <f t="shared" si="25"/>
        <v/>
      </c>
      <c r="AZ35" s="272" t="str">
        <f t="shared" si="26"/>
        <v/>
      </c>
      <c r="BA35" s="272">
        <f t="shared" si="27"/>
        <v>0</v>
      </c>
      <c r="BB35" s="304">
        <v>4</v>
      </c>
      <c r="BC35" s="304"/>
      <c r="BD35" s="304"/>
      <c r="BE35" s="305"/>
      <c r="BF35" s="272">
        <v>0</v>
      </c>
      <c r="BG35" s="272">
        <v>0</v>
      </c>
      <c r="BH35" s="272">
        <v>0</v>
      </c>
      <c r="BI35" s="272">
        <v>0</v>
      </c>
      <c r="BJ35" s="272">
        <v>4</v>
      </c>
      <c r="BK35" s="272">
        <v>0</v>
      </c>
      <c r="BL35" s="272">
        <v>0</v>
      </c>
    </row>
    <row r="36" spans="1:64" s="303" customFormat="1" ht="18" customHeight="1">
      <c r="A36" s="865"/>
      <c r="B36" s="211" t="str">
        <f t="shared" si="12"/>
        <v>RING XL</v>
      </c>
      <c r="C36" s="211" t="s">
        <v>140</v>
      </c>
      <c r="D36" s="211" t="s">
        <v>553</v>
      </c>
      <c r="E36" s="298" t="s">
        <v>757</v>
      </c>
      <c r="F36" s="299" t="s">
        <v>111</v>
      </c>
      <c r="G36" s="300">
        <v>2</v>
      </c>
      <c r="H36" s="511">
        <v>7</v>
      </c>
      <c r="I36" s="479">
        <v>330</v>
      </c>
      <c r="J36" s="41"/>
      <c r="K36" s="42"/>
      <c r="L36" s="43"/>
      <c r="M36" s="44"/>
      <c r="N36" s="45"/>
      <c r="O36" s="46"/>
      <c r="P36" s="47"/>
      <c r="Q36" s="48"/>
      <c r="R36" s="49"/>
      <c r="S36" s="50"/>
      <c r="T36" s="51"/>
      <c r="U36" s="53"/>
      <c r="V36" s="99">
        <f t="shared" si="28"/>
        <v>0</v>
      </c>
      <c r="W36" s="301">
        <f t="shared" si="16"/>
        <v>0</v>
      </c>
      <c r="X36" s="272">
        <f t="shared" si="29"/>
        <v>0</v>
      </c>
      <c r="Y36" s="272"/>
      <c r="Z36" s="272"/>
      <c r="AA36" s="272"/>
      <c r="AB36" s="272"/>
      <c r="AC36" s="272"/>
      <c r="AD36" s="272"/>
      <c r="AE36" s="272">
        <f>$X36*BL36</f>
        <v>0</v>
      </c>
      <c r="AF36"/>
      <c r="AG36" s="272"/>
      <c r="AH36" s="272"/>
      <c r="AI36" s="272">
        <v>7</v>
      </c>
      <c r="AJ36" s="272">
        <v>2</v>
      </c>
      <c r="AK36" s="272"/>
      <c r="AL36" s="272"/>
      <c r="AM36" s="272"/>
      <c r="AN36" s="272"/>
      <c r="AO36" s="272"/>
      <c r="AP36" s="272">
        <v>16</v>
      </c>
      <c r="AR36" s="272" t="str">
        <f t="shared" si="18"/>
        <v/>
      </c>
      <c r="AS36" s="272" t="str">
        <f t="shared" si="19"/>
        <v/>
      </c>
      <c r="AT36" s="272">
        <f t="shared" si="20"/>
        <v>0</v>
      </c>
      <c r="AU36" s="272">
        <f t="shared" si="21"/>
        <v>0</v>
      </c>
      <c r="AV36" s="272" t="str">
        <f t="shared" si="22"/>
        <v/>
      </c>
      <c r="AW36" s="272" t="str">
        <f t="shared" si="23"/>
        <v/>
      </c>
      <c r="AX36" s="272" t="str">
        <f t="shared" si="24"/>
        <v/>
      </c>
      <c r="AY36" s="272" t="str">
        <f t="shared" si="25"/>
        <v/>
      </c>
      <c r="AZ36" s="272" t="str">
        <f t="shared" si="26"/>
        <v/>
      </c>
      <c r="BA36" s="272">
        <f t="shared" si="27"/>
        <v>0</v>
      </c>
      <c r="BB36" s="304"/>
      <c r="BC36" s="304"/>
      <c r="BD36" s="304">
        <v>2</v>
      </c>
      <c r="BE36" s="305"/>
      <c r="BF36" s="272">
        <v>0</v>
      </c>
      <c r="BG36" s="272">
        <v>0</v>
      </c>
      <c r="BH36" s="272">
        <v>0</v>
      </c>
      <c r="BI36" s="272">
        <v>0</v>
      </c>
      <c r="BJ36" s="272">
        <v>0</v>
      </c>
      <c r="BK36" s="272">
        <v>0</v>
      </c>
      <c r="BL36" s="272">
        <v>2</v>
      </c>
    </row>
    <row r="37" spans="1:64" s="303" customFormat="1" ht="15.75" customHeight="1">
      <c r="A37" s="865"/>
      <c r="B37" s="211" t="str">
        <f t="shared" si="12"/>
        <v>INCUT EDGES 1</v>
      </c>
      <c r="C37" s="211" t="s">
        <v>95</v>
      </c>
      <c r="D37" s="211" t="s">
        <v>554</v>
      </c>
      <c r="E37" s="298" t="s">
        <v>24</v>
      </c>
      <c r="F37" s="298" t="s">
        <v>110</v>
      </c>
      <c r="G37" s="316">
        <v>5</v>
      </c>
      <c r="H37" s="514">
        <v>2</v>
      </c>
      <c r="I37" s="483">
        <v>122.5</v>
      </c>
      <c r="J37" s="23"/>
      <c r="K37" s="24"/>
      <c r="L37" s="25"/>
      <c r="M37" s="26"/>
      <c r="N37" s="27"/>
      <c r="O37" s="28"/>
      <c r="P37" s="30"/>
      <c r="Q37" s="39"/>
      <c r="R37" s="40"/>
      <c r="S37" s="34"/>
      <c r="T37" s="54"/>
      <c r="U37" s="37"/>
      <c r="V37" s="99">
        <f t="shared" si="28"/>
        <v>0</v>
      </c>
      <c r="W37" s="301">
        <f t="shared" si="16"/>
        <v>0</v>
      </c>
      <c r="X37" s="272">
        <f t="shared" si="29"/>
        <v>0</v>
      </c>
      <c r="Y37" s="272"/>
      <c r="Z37" s="272"/>
      <c r="AA37" s="272"/>
      <c r="AB37" s="272">
        <f>$X37*BI37</f>
        <v>0</v>
      </c>
      <c r="AC37" s="272"/>
      <c r="AD37" s="272"/>
      <c r="AE37" s="272"/>
      <c r="AF37"/>
      <c r="AG37" s="272"/>
      <c r="AH37" s="272"/>
      <c r="AI37" s="272">
        <v>5</v>
      </c>
      <c r="AJ37" s="272"/>
      <c r="AK37" s="272"/>
      <c r="AL37" s="272"/>
      <c r="AM37" s="272"/>
      <c r="AN37" s="272"/>
      <c r="AO37" s="272"/>
      <c r="AP37" s="272">
        <v>10</v>
      </c>
      <c r="AQ37" s="305"/>
      <c r="AR37" s="272" t="str">
        <f t="shared" si="18"/>
        <v/>
      </c>
      <c r="AS37" s="272" t="str">
        <f t="shared" si="19"/>
        <v/>
      </c>
      <c r="AT37" s="272">
        <f t="shared" si="20"/>
        <v>0</v>
      </c>
      <c r="AU37" s="272" t="str">
        <f t="shared" si="21"/>
        <v/>
      </c>
      <c r="AV37" s="272" t="str">
        <f t="shared" si="22"/>
        <v/>
      </c>
      <c r="AW37" s="272" t="str">
        <f t="shared" si="23"/>
        <v/>
      </c>
      <c r="AX37" s="272" t="str">
        <f t="shared" si="24"/>
        <v/>
      </c>
      <c r="AY37" s="272" t="str">
        <f t="shared" si="25"/>
        <v/>
      </c>
      <c r="AZ37" s="272" t="str">
        <f t="shared" si="26"/>
        <v/>
      </c>
      <c r="BA37" s="272">
        <f t="shared" si="27"/>
        <v>0</v>
      </c>
      <c r="BB37" s="304"/>
      <c r="BC37" s="304"/>
      <c r="BD37" s="305"/>
      <c r="BE37" s="305"/>
      <c r="BF37" s="272">
        <v>0</v>
      </c>
      <c r="BG37" s="272">
        <v>0</v>
      </c>
      <c r="BH37" s="272">
        <v>0</v>
      </c>
      <c r="BI37" s="272">
        <v>5</v>
      </c>
      <c r="BJ37" s="272">
        <v>0</v>
      </c>
      <c r="BK37" s="272">
        <v>0</v>
      </c>
      <c r="BL37" s="272">
        <v>0</v>
      </c>
    </row>
    <row r="38" spans="1:64" s="303" customFormat="1" ht="15.75" customHeight="1">
      <c r="A38" s="865"/>
      <c r="B38" s="211" t="str">
        <f t="shared" si="12"/>
        <v>EDGES 1</v>
      </c>
      <c r="C38" s="211" t="s">
        <v>96</v>
      </c>
      <c r="D38" s="211" t="s">
        <v>555</v>
      </c>
      <c r="E38" s="298" t="s">
        <v>24</v>
      </c>
      <c r="F38" s="298" t="s">
        <v>63</v>
      </c>
      <c r="G38" s="316">
        <v>10</v>
      </c>
      <c r="H38" s="514">
        <v>5.3</v>
      </c>
      <c r="I38" s="483">
        <v>255</v>
      </c>
      <c r="J38" s="23"/>
      <c r="K38" s="24"/>
      <c r="L38" s="25"/>
      <c r="M38" s="26"/>
      <c r="N38" s="27"/>
      <c r="O38" s="28"/>
      <c r="P38" s="30"/>
      <c r="Q38" s="32"/>
      <c r="R38" s="33"/>
      <c r="S38" s="34"/>
      <c r="T38" s="54"/>
      <c r="U38" s="37"/>
      <c r="V38" s="99">
        <f t="shared" si="28"/>
        <v>0</v>
      </c>
      <c r="W38" s="301">
        <f t="shared" si="16"/>
        <v>0</v>
      </c>
      <c r="X38" s="272">
        <f t="shared" si="29"/>
        <v>0</v>
      </c>
      <c r="Y38" s="272"/>
      <c r="Z38" s="272"/>
      <c r="AA38" s="272"/>
      <c r="AB38" s="272">
        <f>$X38*BI38</f>
        <v>0</v>
      </c>
      <c r="AC38" s="272"/>
      <c r="AD38" s="272"/>
      <c r="AE38" s="272"/>
      <c r="AF38"/>
      <c r="AG38" s="272"/>
      <c r="AH38" s="272">
        <v>1</v>
      </c>
      <c r="AI38" s="272">
        <v>9</v>
      </c>
      <c r="AJ38" s="272"/>
      <c r="AK38" s="272"/>
      <c r="AL38" s="272"/>
      <c r="AM38" s="272"/>
      <c r="AN38" s="272"/>
      <c r="AO38" s="272"/>
      <c r="AP38" s="272">
        <v>30</v>
      </c>
      <c r="AQ38" s="305"/>
      <c r="AR38" s="272" t="str">
        <f t="shared" si="18"/>
        <v/>
      </c>
      <c r="AS38" s="272">
        <f t="shared" si="19"/>
        <v>0</v>
      </c>
      <c r="AT38" s="272">
        <f t="shared" si="20"/>
        <v>0</v>
      </c>
      <c r="AU38" s="272" t="str">
        <f t="shared" si="21"/>
        <v/>
      </c>
      <c r="AV38" s="272" t="str">
        <f t="shared" si="22"/>
        <v/>
      </c>
      <c r="AW38" s="272" t="str">
        <f t="shared" si="23"/>
        <v/>
      </c>
      <c r="AX38" s="272" t="str">
        <f t="shared" si="24"/>
        <v/>
      </c>
      <c r="AY38" s="272" t="str">
        <f t="shared" si="25"/>
        <v/>
      </c>
      <c r="AZ38" s="272" t="str">
        <f t="shared" si="26"/>
        <v/>
      </c>
      <c r="BA38" s="272">
        <f t="shared" si="27"/>
        <v>0</v>
      </c>
      <c r="BB38" s="304"/>
      <c r="BC38" s="304"/>
      <c r="BD38" s="305"/>
      <c r="BE38" s="305"/>
      <c r="BF38" s="272">
        <v>0</v>
      </c>
      <c r="BG38" s="272">
        <v>0</v>
      </c>
      <c r="BH38" s="272">
        <v>0</v>
      </c>
      <c r="BI38" s="272">
        <v>10</v>
      </c>
      <c r="BJ38" s="272">
        <v>0</v>
      </c>
      <c r="BK38" s="272">
        <v>0</v>
      </c>
      <c r="BL38" s="272">
        <v>0</v>
      </c>
    </row>
    <row r="39" spans="1:64" s="303" customFormat="1" ht="17.25" customHeight="1">
      <c r="A39" s="865"/>
      <c r="B39" s="211" t="str">
        <f t="shared" si="12"/>
        <v>JUG 1</v>
      </c>
      <c r="C39" s="211" t="s">
        <v>97</v>
      </c>
      <c r="D39" s="211" t="s">
        <v>556</v>
      </c>
      <c r="E39" s="298" t="s">
        <v>24</v>
      </c>
      <c r="F39" s="298" t="s">
        <v>64</v>
      </c>
      <c r="G39" s="316">
        <v>5</v>
      </c>
      <c r="H39" s="514">
        <v>3.2</v>
      </c>
      <c r="I39" s="483">
        <v>165</v>
      </c>
      <c r="J39" s="23"/>
      <c r="K39" s="24"/>
      <c r="L39" s="25"/>
      <c r="M39" s="26"/>
      <c r="N39" s="27"/>
      <c r="O39" s="28"/>
      <c r="P39" s="30"/>
      <c r="Q39" s="39"/>
      <c r="R39" s="40"/>
      <c r="S39" s="34"/>
      <c r="T39" s="54"/>
      <c r="U39" s="37"/>
      <c r="V39" s="99">
        <f t="shared" si="28"/>
        <v>0</v>
      </c>
      <c r="W39" s="301">
        <f t="shared" si="16"/>
        <v>0</v>
      </c>
      <c r="X39" s="272">
        <f t="shared" si="29"/>
        <v>0</v>
      </c>
      <c r="Y39" s="272"/>
      <c r="Z39" s="272"/>
      <c r="AA39" s="272"/>
      <c r="AB39" s="272">
        <f>$X39*BI39</f>
        <v>0</v>
      </c>
      <c r="AC39" s="272"/>
      <c r="AD39" s="272"/>
      <c r="AE39" s="272"/>
      <c r="AF39"/>
      <c r="AG39" s="272"/>
      <c r="AH39" s="272"/>
      <c r="AI39" s="272">
        <v>3</v>
      </c>
      <c r="AJ39" s="272"/>
      <c r="AK39" s="272">
        <v>3</v>
      </c>
      <c r="AL39" s="272"/>
      <c r="AM39" s="272"/>
      <c r="AN39" s="272"/>
      <c r="AO39" s="272"/>
      <c r="AP39" s="272">
        <v>5</v>
      </c>
      <c r="AQ39" s="305"/>
      <c r="AR39" s="272" t="str">
        <f t="shared" si="18"/>
        <v/>
      </c>
      <c r="AS39" s="272" t="str">
        <f t="shared" si="19"/>
        <v/>
      </c>
      <c r="AT39" s="272">
        <f t="shared" si="20"/>
        <v>0</v>
      </c>
      <c r="AU39" s="272" t="str">
        <f t="shared" si="21"/>
        <v/>
      </c>
      <c r="AV39" s="272">
        <f t="shared" si="22"/>
        <v>0</v>
      </c>
      <c r="AW39" s="272" t="str">
        <f t="shared" si="23"/>
        <v/>
      </c>
      <c r="AX39" s="272" t="str">
        <f t="shared" si="24"/>
        <v/>
      </c>
      <c r="AY39" s="272" t="str">
        <f t="shared" si="25"/>
        <v/>
      </c>
      <c r="AZ39" s="272" t="str">
        <f t="shared" si="26"/>
        <v/>
      </c>
      <c r="BA39" s="272">
        <f t="shared" si="27"/>
        <v>0</v>
      </c>
      <c r="BB39" s="304"/>
      <c r="BC39" s="304"/>
      <c r="BD39" s="305"/>
      <c r="BE39" s="305"/>
      <c r="BF39" s="272">
        <v>0</v>
      </c>
      <c r="BG39" s="272">
        <v>0</v>
      </c>
      <c r="BH39" s="272">
        <v>0</v>
      </c>
      <c r="BI39" s="272">
        <v>5</v>
      </c>
      <c r="BJ39" s="272">
        <v>0</v>
      </c>
      <c r="BK39" s="272">
        <v>0</v>
      </c>
      <c r="BL39" s="272">
        <v>0</v>
      </c>
    </row>
    <row r="40" spans="1:64" s="303" customFormat="1" ht="15.75" customHeight="1">
      <c r="A40" s="865"/>
      <c r="B40" s="211" t="str">
        <f t="shared" si="12"/>
        <v>HOLE</v>
      </c>
      <c r="C40" s="211" t="s">
        <v>141</v>
      </c>
      <c r="D40" s="211" t="s">
        <v>557</v>
      </c>
      <c r="E40" s="298" t="s">
        <v>24</v>
      </c>
      <c r="F40" s="318" t="s">
        <v>111</v>
      </c>
      <c r="G40" s="315">
        <v>5</v>
      </c>
      <c r="H40" s="513">
        <v>4.4000000000000004</v>
      </c>
      <c r="I40" s="482">
        <v>225</v>
      </c>
      <c r="J40" s="41"/>
      <c r="K40" s="42"/>
      <c r="L40" s="43"/>
      <c r="M40" s="44"/>
      <c r="N40" s="45"/>
      <c r="O40" s="46"/>
      <c r="P40" s="47"/>
      <c r="Q40" s="48"/>
      <c r="R40" s="49"/>
      <c r="S40" s="50"/>
      <c r="T40" s="51"/>
      <c r="U40" s="53"/>
      <c r="V40" s="99">
        <f t="shared" si="28"/>
        <v>0</v>
      </c>
      <c r="W40" s="301">
        <f t="shared" si="16"/>
        <v>0</v>
      </c>
      <c r="X40" s="272">
        <f t="shared" si="29"/>
        <v>0</v>
      </c>
      <c r="Y40" s="272"/>
      <c r="Z40" s="272"/>
      <c r="AA40" s="272"/>
      <c r="AB40" s="272">
        <f>$X40*BI40</f>
        <v>0</v>
      </c>
      <c r="AC40" s="272"/>
      <c r="AD40" s="272"/>
      <c r="AE40" s="272"/>
      <c r="AF40"/>
      <c r="AG40" s="272"/>
      <c r="AH40" s="272">
        <v>1</v>
      </c>
      <c r="AI40" s="272">
        <v>4</v>
      </c>
      <c r="AJ40" s="272"/>
      <c r="AK40" s="272"/>
      <c r="AL40" s="272"/>
      <c r="AM40" s="272"/>
      <c r="AN40" s="272"/>
      <c r="AO40" s="272"/>
      <c r="AP40" s="272">
        <v>15</v>
      </c>
      <c r="AQ40" s="305"/>
      <c r="AR40" s="272" t="str">
        <f t="shared" si="18"/>
        <v/>
      </c>
      <c r="AS40" s="272">
        <f t="shared" si="19"/>
        <v>0</v>
      </c>
      <c r="AT40" s="272">
        <f t="shared" si="20"/>
        <v>0</v>
      </c>
      <c r="AU40" s="272" t="str">
        <f t="shared" si="21"/>
        <v/>
      </c>
      <c r="AV40" s="272" t="str">
        <f t="shared" si="22"/>
        <v/>
      </c>
      <c r="AW40" s="272" t="str">
        <f t="shared" si="23"/>
        <v/>
      </c>
      <c r="AX40" s="272" t="str">
        <f t="shared" si="24"/>
        <v/>
      </c>
      <c r="AY40" s="272" t="str">
        <f t="shared" si="25"/>
        <v/>
      </c>
      <c r="AZ40" s="272" t="str">
        <f t="shared" si="26"/>
        <v/>
      </c>
      <c r="BA40" s="272">
        <f t="shared" si="27"/>
        <v>0</v>
      </c>
      <c r="BB40" s="304"/>
      <c r="BC40" s="304"/>
      <c r="BD40" s="305"/>
      <c r="BE40" s="305"/>
      <c r="BF40" s="272">
        <v>0</v>
      </c>
      <c r="BG40" s="272">
        <v>0</v>
      </c>
      <c r="BH40" s="272">
        <v>0</v>
      </c>
      <c r="BI40" s="272">
        <v>5</v>
      </c>
      <c r="BJ40" s="272">
        <v>0</v>
      </c>
      <c r="BK40" s="272">
        <v>0</v>
      </c>
      <c r="BL40" s="272">
        <v>0</v>
      </c>
    </row>
    <row r="41" spans="1:64" s="303" customFormat="1" ht="15.75" customHeight="1">
      <c r="A41" s="865"/>
      <c r="B41" s="211" t="str">
        <f t="shared" si="12"/>
        <v>BIG JUG 1</v>
      </c>
      <c r="C41" s="211" t="s">
        <v>98</v>
      </c>
      <c r="D41" s="211" t="s">
        <v>558</v>
      </c>
      <c r="E41" s="298" t="s">
        <v>25</v>
      </c>
      <c r="F41" s="298" t="s">
        <v>64</v>
      </c>
      <c r="G41" s="316">
        <v>5</v>
      </c>
      <c r="H41" s="514">
        <v>4.5</v>
      </c>
      <c r="I41" s="483">
        <v>215</v>
      </c>
      <c r="J41" s="23"/>
      <c r="K41" s="24"/>
      <c r="L41" s="25"/>
      <c r="M41" s="26"/>
      <c r="N41" s="27"/>
      <c r="O41" s="28"/>
      <c r="P41" s="30"/>
      <c r="Q41" s="39"/>
      <c r="R41" s="40"/>
      <c r="S41" s="34"/>
      <c r="T41" s="35"/>
      <c r="U41" s="37"/>
      <c r="V41" s="99">
        <f t="shared" si="28"/>
        <v>0</v>
      </c>
      <c r="W41" s="301">
        <f t="shared" si="16"/>
        <v>0</v>
      </c>
      <c r="X41" s="272">
        <f t="shared" si="29"/>
        <v>0</v>
      </c>
      <c r="Y41" s="272"/>
      <c r="Z41" s="272"/>
      <c r="AA41" s="272"/>
      <c r="AB41" s="272"/>
      <c r="AC41" s="272">
        <f>$X41*BJ41</f>
        <v>0</v>
      </c>
      <c r="AD41" s="272"/>
      <c r="AE41" s="272"/>
      <c r="AF41"/>
      <c r="AG41" s="272"/>
      <c r="AH41" s="272"/>
      <c r="AI41" s="272"/>
      <c r="AJ41" s="272"/>
      <c r="AK41" s="272">
        <v>1</v>
      </c>
      <c r="AL41" s="272">
        <v>2</v>
      </c>
      <c r="AM41" s="272">
        <v>1</v>
      </c>
      <c r="AN41" s="272">
        <v>1</v>
      </c>
      <c r="AO41" s="272"/>
      <c r="AP41" s="272">
        <v>15</v>
      </c>
      <c r="AQ41" s="305"/>
      <c r="AR41" s="272" t="str">
        <f t="shared" si="18"/>
        <v/>
      </c>
      <c r="AS41" s="272" t="str">
        <f t="shared" si="19"/>
        <v/>
      </c>
      <c r="AT41" s="272" t="str">
        <f t="shared" si="20"/>
        <v/>
      </c>
      <c r="AU41" s="272" t="str">
        <f t="shared" si="21"/>
        <v/>
      </c>
      <c r="AV41" s="272">
        <f t="shared" si="22"/>
        <v>0</v>
      </c>
      <c r="AW41" s="272">
        <f t="shared" si="23"/>
        <v>0</v>
      </c>
      <c r="AX41" s="272">
        <f t="shared" si="24"/>
        <v>0</v>
      </c>
      <c r="AY41" s="272">
        <f t="shared" si="25"/>
        <v>0</v>
      </c>
      <c r="AZ41" s="272" t="str">
        <f t="shared" si="26"/>
        <v/>
      </c>
      <c r="BA41" s="272">
        <f t="shared" si="27"/>
        <v>0</v>
      </c>
      <c r="BB41" s="304"/>
      <c r="BC41" s="304"/>
      <c r="BD41" s="305"/>
      <c r="BE41" s="305"/>
      <c r="BF41" s="272">
        <v>0</v>
      </c>
      <c r="BG41" s="272">
        <v>0</v>
      </c>
      <c r="BH41" s="272">
        <v>0</v>
      </c>
      <c r="BI41" s="272">
        <v>0</v>
      </c>
      <c r="BJ41" s="272">
        <v>5</v>
      </c>
      <c r="BK41" s="272">
        <v>0</v>
      </c>
      <c r="BL41" s="272">
        <v>0</v>
      </c>
    </row>
    <row r="42" spans="1:64" s="303" customFormat="1" ht="18" customHeight="1">
      <c r="A42" s="865"/>
      <c r="B42" s="211" t="str">
        <f t="shared" si="12"/>
        <v>MEGA JUGS 1</v>
      </c>
      <c r="C42" s="211" t="s">
        <v>99</v>
      </c>
      <c r="D42" s="211" t="s">
        <v>559</v>
      </c>
      <c r="E42" s="298" t="s">
        <v>25</v>
      </c>
      <c r="F42" s="298" t="s">
        <v>64</v>
      </c>
      <c r="G42" s="316">
        <v>1</v>
      </c>
      <c r="H42" s="514">
        <v>1.1000000000000001</v>
      </c>
      <c r="I42" s="483">
        <v>107.5</v>
      </c>
      <c r="J42" s="23"/>
      <c r="K42" s="24"/>
      <c r="L42" s="25"/>
      <c r="M42" s="26"/>
      <c r="N42" s="27"/>
      <c r="O42" s="28"/>
      <c r="P42" s="30"/>
      <c r="Q42" s="39"/>
      <c r="R42" s="40"/>
      <c r="S42" s="34"/>
      <c r="T42" s="35"/>
      <c r="U42" s="37"/>
      <c r="V42" s="99">
        <f t="shared" si="28"/>
        <v>0</v>
      </c>
      <c r="W42" s="301">
        <f t="shared" si="16"/>
        <v>0</v>
      </c>
      <c r="X42" s="272">
        <f t="shared" si="29"/>
        <v>0</v>
      </c>
      <c r="Y42" s="272"/>
      <c r="Z42" s="272"/>
      <c r="AA42" s="272"/>
      <c r="AB42" s="272"/>
      <c r="AC42" s="272">
        <f>$X42*BJ42</f>
        <v>0</v>
      </c>
      <c r="AD42" s="272"/>
      <c r="AE42" s="272"/>
      <c r="AF42"/>
      <c r="AG42" s="272"/>
      <c r="AH42" s="272"/>
      <c r="AI42" s="272"/>
      <c r="AJ42" s="272"/>
      <c r="AK42" s="272"/>
      <c r="AL42" s="272"/>
      <c r="AM42" s="272"/>
      <c r="AN42" s="272"/>
      <c r="AO42" s="272">
        <v>1</v>
      </c>
      <c r="AP42" s="272">
        <v>1</v>
      </c>
      <c r="AQ42" s="305"/>
      <c r="AR42" s="272" t="str">
        <f t="shared" si="18"/>
        <v/>
      </c>
      <c r="AS42" s="272" t="str">
        <f t="shared" si="19"/>
        <v/>
      </c>
      <c r="AT42" s="272" t="str">
        <f t="shared" si="20"/>
        <v/>
      </c>
      <c r="AU42" s="272" t="str">
        <f t="shared" si="21"/>
        <v/>
      </c>
      <c r="AV42" s="272" t="str">
        <f t="shared" si="22"/>
        <v/>
      </c>
      <c r="AW42" s="272" t="str">
        <f t="shared" si="23"/>
        <v/>
      </c>
      <c r="AX42" s="272" t="str">
        <f t="shared" si="24"/>
        <v/>
      </c>
      <c r="AY42" s="272" t="str">
        <f t="shared" si="25"/>
        <v/>
      </c>
      <c r="AZ42" s="272">
        <f t="shared" si="26"/>
        <v>0</v>
      </c>
      <c r="BA42" s="272">
        <f t="shared" si="27"/>
        <v>0</v>
      </c>
      <c r="BB42" s="304"/>
      <c r="BC42" s="304"/>
      <c r="BD42" s="305"/>
      <c r="BE42" s="305"/>
      <c r="BF42" s="272">
        <v>0</v>
      </c>
      <c r="BG42" s="272">
        <v>0</v>
      </c>
      <c r="BH42" s="272">
        <v>0</v>
      </c>
      <c r="BI42" s="272">
        <v>0</v>
      </c>
      <c r="BJ42" s="272">
        <v>1</v>
      </c>
      <c r="BK42" s="272">
        <v>0</v>
      </c>
      <c r="BL42" s="272">
        <v>0</v>
      </c>
    </row>
    <row r="43" spans="1:64" s="303" customFormat="1" ht="15.75" customHeight="1">
      <c r="A43" s="865"/>
      <c r="B43" s="211" t="str">
        <f t="shared" si="12"/>
        <v>MEGA JUGS 2</v>
      </c>
      <c r="C43" s="211" t="s">
        <v>100</v>
      </c>
      <c r="D43" s="211" t="s">
        <v>560</v>
      </c>
      <c r="E43" s="298" t="s">
        <v>25</v>
      </c>
      <c r="F43" s="298" t="s">
        <v>64</v>
      </c>
      <c r="G43" s="316">
        <v>1</v>
      </c>
      <c r="H43" s="514">
        <v>1.4</v>
      </c>
      <c r="I43" s="483">
        <v>117.5</v>
      </c>
      <c r="J43" s="23"/>
      <c r="K43" s="24"/>
      <c r="L43" s="25"/>
      <c r="M43" s="26"/>
      <c r="N43" s="27"/>
      <c r="O43" s="28"/>
      <c r="P43" s="30"/>
      <c r="Q43" s="39"/>
      <c r="R43" s="40"/>
      <c r="S43" s="34"/>
      <c r="T43" s="35"/>
      <c r="U43" s="37"/>
      <c r="V43" s="99">
        <f t="shared" si="28"/>
        <v>0</v>
      </c>
      <c r="W43" s="301">
        <f t="shared" si="16"/>
        <v>0</v>
      </c>
      <c r="X43" s="272">
        <f t="shared" si="29"/>
        <v>0</v>
      </c>
      <c r="Y43" s="272"/>
      <c r="Z43" s="272"/>
      <c r="AA43" s="272"/>
      <c r="AB43" s="272"/>
      <c r="AC43" s="272">
        <f>$X43*BJ43</f>
        <v>0</v>
      </c>
      <c r="AD43" s="272"/>
      <c r="AE43" s="272"/>
      <c r="AF43"/>
      <c r="AG43" s="272"/>
      <c r="AH43" s="272"/>
      <c r="AI43" s="272"/>
      <c r="AJ43" s="272"/>
      <c r="AK43" s="272"/>
      <c r="AL43" s="272"/>
      <c r="AM43" s="272">
        <v>1</v>
      </c>
      <c r="AN43" s="272"/>
      <c r="AO43" s="272"/>
      <c r="AP43" s="272">
        <v>1</v>
      </c>
      <c r="AQ43" s="305"/>
      <c r="AR43" s="272" t="str">
        <f t="shared" si="18"/>
        <v/>
      </c>
      <c r="AS43" s="272" t="str">
        <f t="shared" si="19"/>
        <v/>
      </c>
      <c r="AT43" s="272" t="str">
        <f t="shared" si="20"/>
        <v/>
      </c>
      <c r="AU43" s="272" t="str">
        <f t="shared" si="21"/>
        <v/>
      </c>
      <c r="AV43" s="272" t="str">
        <f t="shared" si="22"/>
        <v/>
      </c>
      <c r="AW43" s="272" t="str">
        <f t="shared" si="23"/>
        <v/>
      </c>
      <c r="AX43" s="272">
        <f t="shared" si="24"/>
        <v>0</v>
      </c>
      <c r="AY43" s="272" t="str">
        <f t="shared" si="25"/>
        <v/>
      </c>
      <c r="AZ43" s="272" t="str">
        <f t="shared" si="26"/>
        <v/>
      </c>
      <c r="BA43" s="272">
        <f t="shared" si="27"/>
        <v>0</v>
      </c>
      <c r="BB43" s="304"/>
      <c r="BC43" s="304"/>
      <c r="BD43" s="305"/>
      <c r="BE43" s="305"/>
      <c r="BF43" s="272">
        <v>0</v>
      </c>
      <c r="BG43" s="272">
        <v>0</v>
      </c>
      <c r="BH43" s="272">
        <v>0</v>
      </c>
      <c r="BI43" s="272">
        <v>0</v>
      </c>
      <c r="BJ43" s="272">
        <v>1</v>
      </c>
      <c r="BK43" s="272">
        <v>0</v>
      </c>
      <c r="BL43" s="272">
        <v>0</v>
      </c>
    </row>
    <row r="44" spans="1:64" s="303" customFormat="1" ht="17.25" customHeight="1">
      <c r="A44" s="865"/>
      <c r="B44" s="211" t="str">
        <f t="shared" si="12"/>
        <v>PIF</v>
      </c>
      <c r="C44" s="211" t="s">
        <v>142</v>
      </c>
      <c r="D44" s="211" t="s">
        <v>561</v>
      </c>
      <c r="E44" s="298" t="s">
        <v>25</v>
      </c>
      <c r="F44" s="318" t="s">
        <v>64</v>
      </c>
      <c r="G44" s="315">
        <v>4</v>
      </c>
      <c r="H44" s="513">
        <v>4</v>
      </c>
      <c r="I44" s="482">
        <v>215</v>
      </c>
      <c r="J44" s="41"/>
      <c r="K44" s="42"/>
      <c r="L44" s="43"/>
      <c r="M44" s="44"/>
      <c r="N44" s="45"/>
      <c r="O44" s="46"/>
      <c r="P44" s="47"/>
      <c r="Q44" s="48"/>
      <c r="R44" s="49"/>
      <c r="S44" s="50"/>
      <c r="T44" s="51"/>
      <c r="U44" s="53"/>
      <c r="V44" s="99">
        <f t="shared" si="28"/>
        <v>0</v>
      </c>
      <c r="W44" s="301">
        <f t="shared" si="16"/>
        <v>0</v>
      </c>
      <c r="X44" s="272">
        <f t="shared" si="29"/>
        <v>0</v>
      </c>
      <c r="Y44" s="272"/>
      <c r="Z44" s="272"/>
      <c r="AA44" s="272"/>
      <c r="AB44" s="272"/>
      <c r="AC44" s="272">
        <f>$X44*BJ44</f>
        <v>0</v>
      </c>
      <c r="AD44" s="272"/>
      <c r="AE44" s="272"/>
      <c r="AF44"/>
      <c r="AG44" s="272"/>
      <c r="AH44" s="272"/>
      <c r="AI44" s="272">
        <v>4</v>
      </c>
      <c r="AJ44" s="272"/>
      <c r="AK44" s="272"/>
      <c r="AL44" s="272"/>
      <c r="AM44" s="272"/>
      <c r="AN44" s="272"/>
      <c r="AO44" s="272"/>
      <c r="AP44" s="272">
        <v>12</v>
      </c>
      <c r="AQ44" s="305"/>
      <c r="AR44" s="272" t="str">
        <f t="shared" si="18"/>
        <v/>
      </c>
      <c r="AS44" s="272" t="str">
        <f t="shared" si="19"/>
        <v/>
      </c>
      <c r="AT44" s="272">
        <f t="shared" si="20"/>
        <v>0</v>
      </c>
      <c r="AU44" s="272" t="str">
        <f t="shared" si="21"/>
        <v/>
      </c>
      <c r="AV44" s="272" t="str">
        <f t="shared" si="22"/>
        <v/>
      </c>
      <c r="AW44" s="272" t="str">
        <f t="shared" si="23"/>
        <v/>
      </c>
      <c r="AX44" s="272" t="str">
        <f t="shared" si="24"/>
        <v/>
      </c>
      <c r="AY44" s="272" t="str">
        <f t="shared" si="25"/>
        <v/>
      </c>
      <c r="AZ44" s="272" t="str">
        <f t="shared" si="26"/>
        <v/>
      </c>
      <c r="BA44" s="272">
        <f t="shared" si="27"/>
        <v>0</v>
      </c>
      <c r="BB44" s="304"/>
      <c r="BC44" s="304"/>
      <c r="BD44" s="305"/>
      <c r="BE44" s="305"/>
      <c r="BF44" s="272">
        <v>0</v>
      </c>
      <c r="BG44" s="272">
        <v>0</v>
      </c>
      <c r="BH44" s="272">
        <v>0</v>
      </c>
      <c r="BI44" s="272">
        <v>0</v>
      </c>
      <c r="BJ44" s="272">
        <v>4</v>
      </c>
      <c r="BK44" s="272">
        <v>0</v>
      </c>
      <c r="BL44" s="272">
        <v>0</v>
      </c>
    </row>
    <row r="45" spans="1:64" s="303" customFormat="1" ht="15.75" customHeight="1">
      <c r="A45" s="865"/>
      <c r="B45" s="211" t="str">
        <f t="shared" si="12"/>
        <v>MOON 1</v>
      </c>
      <c r="C45" s="211" t="s">
        <v>101</v>
      </c>
      <c r="D45" s="211" t="s">
        <v>562</v>
      </c>
      <c r="E45" s="298" t="s">
        <v>24</v>
      </c>
      <c r="F45" s="298" t="s">
        <v>59</v>
      </c>
      <c r="G45" s="316">
        <v>10</v>
      </c>
      <c r="H45" s="514">
        <v>1.8</v>
      </c>
      <c r="I45" s="483">
        <v>122.5</v>
      </c>
      <c r="J45" s="23"/>
      <c r="K45" s="24"/>
      <c r="L45" s="25"/>
      <c r="M45" s="26"/>
      <c r="N45" s="27"/>
      <c r="O45" s="28"/>
      <c r="P45" s="30"/>
      <c r="Q45" s="39"/>
      <c r="R45" s="40"/>
      <c r="S45" s="34"/>
      <c r="T45" s="35"/>
      <c r="U45" s="37"/>
      <c r="V45" s="99">
        <f t="shared" si="28"/>
        <v>0</v>
      </c>
      <c r="W45" s="301">
        <f t="shared" si="16"/>
        <v>0</v>
      </c>
      <c r="X45" s="272">
        <f t="shared" si="29"/>
        <v>0</v>
      </c>
      <c r="Y45" s="272"/>
      <c r="Z45" s="272"/>
      <c r="AA45" s="272"/>
      <c r="AB45" s="272">
        <f>$X45*BI45</f>
        <v>0</v>
      </c>
      <c r="AC45" s="272"/>
      <c r="AD45" s="272"/>
      <c r="AE45" s="272"/>
      <c r="AF45"/>
      <c r="AG45" s="272"/>
      <c r="AH45" s="272">
        <v>10</v>
      </c>
      <c r="AI45" s="272"/>
      <c r="AJ45" s="272"/>
      <c r="AK45" s="272"/>
      <c r="AL45" s="272"/>
      <c r="AM45" s="272"/>
      <c r="AN45" s="272"/>
      <c r="AO45" s="272"/>
      <c r="AP45" s="272">
        <v>26</v>
      </c>
      <c r="AQ45" s="305"/>
      <c r="AR45" s="272" t="str">
        <f t="shared" si="18"/>
        <v/>
      </c>
      <c r="AS45" s="272">
        <f t="shared" si="19"/>
        <v>0</v>
      </c>
      <c r="AT45" s="272" t="str">
        <f t="shared" si="20"/>
        <v/>
      </c>
      <c r="AU45" s="272" t="str">
        <f t="shared" si="21"/>
        <v/>
      </c>
      <c r="AV45" s="272" t="str">
        <f t="shared" si="22"/>
        <v/>
      </c>
      <c r="AW45" s="272" t="str">
        <f t="shared" si="23"/>
        <v/>
      </c>
      <c r="AX45" s="272" t="str">
        <f t="shared" si="24"/>
        <v/>
      </c>
      <c r="AY45" s="272" t="str">
        <f t="shared" si="25"/>
        <v/>
      </c>
      <c r="AZ45" s="272" t="str">
        <f t="shared" si="26"/>
        <v/>
      </c>
      <c r="BA45" s="272">
        <f t="shared" si="27"/>
        <v>0</v>
      </c>
      <c r="BB45" s="304"/>
      <c r="BC45" s="304"/>
      <c r="BD45" s="305"/>
      <c r="BE45" s="305"/>
      <c r="BF45" s="272">
        <v>0</v>
      </c>
      <c r="BG45" s="272">
        <v>0</v>
      </c>
      <c r="BH45" s="272">
        <v>0</v>
      </c>
      <c r="BI45" s="272">
        <v>10</v>
      </c>
      <c r="BJ45" s="272">
        <v>0</v>
      </c>
      <c r="BK45" s="272">
        <v>0</v>
      </c>
      <c r="BL45" s="272">
        <v>0</v>
      </c>
    </row>
    <row r="46" spans="1:64" s="303" customFormat="1" ht="17.25" customHeight="1">
      <c r="A46" s="865"/>
      <c r="B46" s="211" t="str">
        <f t="shared" si="12"/>
        <v>MOON 2</v>
      </c>
      <c r="C46" s="211" t="s">
        <v>102</v>
      </c>
      <c r="D46" s="211" t="s">
        <v>563</v>
      </c>
      <c r="E46" s="298" t="s">
        <v>24</v>
      </c>
      <c r="F46" s="298" t="s">
        <v>59</v>
      </c>
      <c r="G46" s="316">
        <v>10</v>
      </c>
      <c r="H46" s="514">
        <v>3</v>
      </c>
      <c r="I46" s="483">
        <v>205</v>
      </c>
      <c r="J46" s="23"/>
      <c r="K46" s="24"/>
      <c r="L46" s="25"/>
      <c r="M46" s="26"/>
      <c r="N46" s="27"/>
      <c r="O46" s="28"/>
      <c r="P46" s="30"/>
      <c r="Q46" s="39"/>
      <c r="R46" s="40"/>
      <c r="S46" s="34"/>
      <c r="T46" s="35"/>
      <c r="U46" s="37"/>
      <c r="V46" s="99">
        <f t="shared" si="28"/>
        <v>0</v>
      </c>
      <c r="W46" s="301">
        <f t="shared" si="16"/>
        <v>0</v>
      </c>
      <c r="X46" s="272">
        <f t="shared" si="29"/>
        <v>0</v>
      </c>
      <c r="Y46" s="272"/>
      <c r="Z46" s="272"/>
      <c r="AA46" s="272"/>
      <c r="AB46" s="272">
        <f>$X46*BI46</f>
        <v>0</v>
      </c>
      <c r="AC46" s="272"/>
      <c r="AD46" s="272"/>
      <c r="AE46" s="272"/>
      <c r="AF46"/>
      <c r="AG46" s="272"/>
      <c r="AH46" s="272">
        <v>10</v>
      </c>
      <c r="AI46" s="272"/>
      <c r="AJ46" s="272"/>
      <c r="AK46" s="272"/>
      <c r="AL46" s="272"/>
      <c r="AM46" s="272"/>
      <c r="AN46" s="272"/>
      <c r="AO46" s="272"/>
      <c r="AP46" s="272">
        <v>26</v>
      </c>
      <c r="AQ46" s="305"/>
      <c r="AR46" s="272" t="str">
        <f t="shared" si="18"/>
        <v/>
      </c>
      <c r="AS46" s="272">
        <f t="shared" si="19"/>
        <v>0</v>
      </c>
      <c r="AT46" s="272" t="str">
        <f t="shared" si="20"/>
        <v/>
      </c>
      <c r="AU46" s="272" t="str">
        <f t="shared" si="21"/>
        <v/>
      </c>
      <c r="AV46" s="272" t="str">
        <f t="shared" si="22"/>
        <v/>
      </c>
      <c r="AW46" s="272" t="str">
        <f t="shared" si="23"/>
        <v/>
      </c>
      <c r="AX46" s="272" t="str">
        <f t="shared" si="24"/>
        <v/>
      </c>
      <c r="AY46" s="272" t="str">
        <f t="shared" si="25"/>
        <v/>
      </c>
      <c r="AZ46" s="272" t="str">
        <f t="shared" si="26"/>
        <v/>
      </c>
      <c r="BA46" s="272">
        <f t="shared" si="27"/>
        <v>0</v>
      </c>
      <c r="BB46" s="304"/>
      <c r="BC46" s="304"/>
      <c r="BD46" s="305"/>
      <c r="BE46" s="305"/>
      <c r="BF46" s="272">
        <v>0</v>
      </c>
      <c r="BG46" s="272">
        <v>0</v>
      </c>
      <c r="BH46" s="272">
        <v>0</v>
      </c>
      <c r="BI46" s="272">
        <v>10</v>
      </c>
      <c r="BJ46" s="272">
        <v>0</v>
      </c>
      <c r="BK46" s="272">
        <v>0</v>
      </c>
      <c r="BL46" s="272">
        <v>0</v>
      </c>
    </row>
    <row r="47" spans="1:64" s="303" customFormat="1" ht="16.5" customHeight="1">
      <c r="A47" s="865"/>
      <c r="B47" s="211" t="str">
        <f t="shared" si="12"/>
        <v>MOON 3</v>
      </c>
      <c r="C47" s="211" t="s">
        <v>103</v>
      </c>
      <c r="D47" s="211" t="s">
        <v>564</v>
      </c>
      <c r="E47" s="298" t="s">
        <v>25</v>
      </c>
      <c r="F47" s="298" t="s">
        <v>59</v>
      </c>
      <c r="G47" s="316">
        <v>10</v>
      </c>
      <c r="H47" s="514">
        <v>6.8</v>
      </c>
      <c r="I47" s="483">
        <v>265</v>
      </c>
      <c r="J47" s="23"/>
      <c r="K47" s="24"/>
      <c r="L47" s="25"/>
      <c r="M47" s="26"/>
      <c r="N47" s="27"/>
      <c r="O47" s="28"/>
      <c r="P47" s="30"/>
      <c r="Q47" s="39"/>
      <c r="R47" s="40"/>
      <c r="S47" s="34"/>
      <c r="T47" s="35"/>
      <c r="U47" s="37"/>
      <c r="V47" s="99">
        <f t="shared" si="28"/>
        <v>0</v>
      </c>
      <c r="W47" s="301">
        <f t="shared" si="16"/>
        <v>0</v>
      </c>
      <c r="X47" s="272">
        <f t="shared" si="29"/>
        <v>0</v>
      </c>
      <c r="Y47" s="272"/>
      <c r="Z47" s="272"/>
      <c r="AA47" s="272"/>
      <c r="AB47" s="272"/>
      <c r="AC47" s="272">
        <f>$X47*BJ47</f>
        <v>0</v>
      </c>
      <c r="AD47" s="272"/>
      <c r="AE47" s="272"/>
      <c r="AF47"/>
      <c r="AG47" s="272"/>
      <c r="AH47" s="272">
        <v>8</v>
      </c>
      <c r="AI47" s="272">
        <v>2</v>
      </c>
      <c r="AJ47" s="272"/>
      <c r="AK47" s="272"/>
      <c r="AL47" s="272"/>
      <c r="AM47" s="272"/>
      <c r="AN47" s="272"/>
      <c r="AO47" s="272"/>
      <c r="AP47" s="272">
        <v>27</v>
      </c>
      <c r="AQ47" s="305"/>
      <c r="AR47" s="272" t="str">
        <f t="shared" si="18"/>
        <v/>
      </c>
      <c r="AS47" s="272">
        <f t="shared" si="19"/>
        <v>0</v>
      </c>
      <c r="AT47" s="272">
        <f t="shared" si="20"/>
        <v>0</v>
      </c>
      <c r="AU47" s="272" t="str">
        <f t="shared" si="21"/>
        <v/>
      </c>
      <c r="AV47" s="272" t="str">
        <f t="shared" si="22"/>
        <v/>
      </c>
      <c r="AW47" s="272" t="str">
        <f t="shared" si="23"/>
        <v/>
      </c>
      <c r="AX47" s="272" t="str">
        <f t="shared" si="24"/>
        <v/>
      </c>
      <c r="AY47" s="272" t="str">
        <f t="shared" si="25"/>
        <v/>
      </c>
      <c r="AZ47" s="272" t="str">
        <f t="shared" si="26"/>
        <v/>
      </c>
      <c r="BA47" s="272">
        <f t="shared" si="27"/>
        <v>0</v>
      </c>
      <c r="BB47" s="304"/>
      <c r="BC47" s="304"/>
      <c r="BD47" s="305"/>
      <c r="BE47" s="305"/>
      <c r="BF47" s="272">
        <v>0</v>
      </c>
      <c r="BG47" s="272">
        <v>0</v>
      </c>
      <c r="BH47" s="272">
        <v>0</v>
      </c>
      <c r="BI47" s="272">
        <v>0</v>
      </c>
      <c r="BJ47" s="272">
        <v>10</v>
      </c>
      <c r="BK47" s="272">
        <v>0</v>
      </c>
      <c r="BL47" s="272">
        <v>0</v>
      </c>
    </row>
    <row r="48" spans="1:64" s="303" customFormat="1" ht="15.75" customHeight="1">
      <c r="A48" s="865"/>
      <c r="B48" s="211" t="str">
        <f t="shared" si="12"/>
        <v>MOON 4</v>
      </c>
      <c r="C48" s="211" t="s">
        <v>104</v>
      </c>
      <c r="D48" s="211" t="s">
        <v>565</v>
      </c>
      <c r="E48" s="298" t="s">
        <v>25</v>
      </c>
      <c r="F48" s="298" t="s">
        <v>59</v>
      </c>
      <c r="G48" s="316">
        <v>10</v>
      </c>
      <c r="H48" s="514">
        <v>6.3</v>
      </c>
      <c r="I48" s="483">
        <v>287.5</v>
      </c>
      <c r="J48" s="23"/>
      <c r="K48" s="24"/>
      <c r="L48" s="25"/>
      <c r="M48" s="26"/>
      <c r="N48" s="27"/>
      <c r="O48" s="28"/>
      <c r="P48" s="30"/>
      <c r="Q48" s="39"/>
      <c r="R48" s="40"/>
      <c r="S48" s="34"/>
      <c r="T48" s="35"/>
      <c r="U48" s="37"/>
      <c r="V48" s="99">
        <f t="shared" si="28"/>
        <v>0</v>
      </c>
      <c r="W48" s="301">
        <f t="shared" si="16"/>
        <v>0</v>
      </c>
      <c r="X48" s="272">
        <f t="shared" si="29"/>
        <v>0</v>
      </c>
      <c r="Y48" s="272"/>
      <c r="Z48" s="272"/>
      <c r="AA48" s="272"/>
      <c r="AB48" s="272"/>
      <c r="AC48" s="272">
        <f>$X48*BJ48</f>
        <v>0</v>
      </c>
      <c r="AD48" s="272"/>
      <c r="AE48" s="272"/>
      <c r="AF48"/>
      <c r="AG48" s="272"/>
      <c r="AH48" s="272"/>
      <c r="AI48" s="272">
        <v>7</v>
      </c>
      <c r="AJ48" s="272">
        <v>2</v>
      </c>
      <c r="AK48" s="272"/>
      <c r="AL48" s="272"/>
      <c r="AM48" s="272"/>
      <c r="AN48" s="272"/>
      <c r="AO48" s="272"/>
      <c r="AP48" s="272">
        <v>28</v>
      </c>
      <c r="AQ48" s="305"/>
      <c r="AR48" s="272" t="str">
        <f t="shared" si="18"/>
        <v/>
      </c>
      <c r="AS48" s="272" t="str">
        <f t="shared" si="19"/>
        <v/>
      </c>
      <c r="AT48" s="272">
        <f t="shared" si="20"/>
        <v>0</v>
      </c>
      <c r="AU48" s="272">
        <f t="shared" si="21"/>
        <v>0</v>
      </c>
      <c r="AV48" s="272" t="str">
        <f t="shared" si="22"/>
        <v/>
      </c>
      <c r="AW48" s="272" t="str">
        <f t="shared" si="23"/>
        <v/>
      </c>
      <c r="AX48" s="272" t="str">
        <f t="shared" si="24"/>
        <v/>
      </c>
      <c r="AY48" s="272" t="str">
        <f t="shared" si="25"/>
        <v/>
      </c>
      <c r="AZ48" s="272" t="str">
        <f t="shared" si="26"/>
        <v/>
      </c>
      <c r="BA48" s="272">
        <f t="shared" si="27"/>
        <v>0</v>
      </c>
      <c r="BB48" s="304"/>
      <c r="BC48" s="304"/>
      <c r="BD48" s="305"/>
      <c r="BE48" s="305"/>
      <c r="BF48" s="272">
        <v>0</v>
      </c>
      <c r="BG48" s="272">
        <v>0</v>
      </c>
      <c r="BH48" s="272">
        <v>0</v>
      </c>
      <c r="BI48" s="272">
        <v>0</v>
      </c>
      <c r="BJ48" s="272">
        <v>10</v>
      </c>
      <c r="BK48" s="272">
        <v>0</v>
      </c>
      <c r="BL48" s="272">
        <v>0</v>
      </c>
    </row>
    <row r="49" spans="1:64" s="303" customFormat="1" ht="15.75" customHeight="1">
      <c r="A49" s="865"/>
      <c r="B49" s="211" t="str">
        <f t="shared" si="12"/>
        <v>MEGA SLOPER 1</v>
      </c>
      <c r="C49" s="211" t="s">
        <v>105</v>
      </c>
      <c r="D49" s="211" t="s">
        <v>566</v>
      </c>
      <c r="E49" s="298" t="s">
        <v>26</v>
      </c>
      <c r="F49" s="298" t="s">
        <v>67</v>
      </c>
      <c r="G49" s="316">
        <v>1</v>
      </c>
      <c r="H49" s="514">
        <v>2.2999999999999998</v>
      </c>
      <c r="I49" s="483">
        <v>117.5</v>
      </c>
      <c r="J49" s="23"/>
      <c r="K49" s="24"/>
      <c r="L49" s="25"/>
      <c r="M49" s="26"/>
      <c r="N49" s="27"/>
      <c r="O49" s="28"/>
      <c r="P49" s="30"/>
      <c r="Q49" s="39"/>
      <c r="R49" s="40"/>
      <c r="S49" s="34"/>
      <c r="T49" s="35"/>
      <c r="U49" s="37"/>
      <c r="V49" s="99">
        <f t="shared" si="28"/>
        <v>0</v>
      </c>
      <c r="W49" s="301">
        <f t="shared" si="16"/>
        <v>0</v>
      </c>
      <c r="X49" s="272">
        <f t="shared" si="29"/>
        <v>0</v>
      </c>
      <c r="Y49" s="272"/>
      <c r="Z49" s="272"/>
      <c r="AA49" s="272"/>
      <c r="AB49" s="272"/>
      <c r="AC49" s="272"/>
      <c r="AD49" s="272">
        <f>$X49*BK49</f>
        <v>0</v>
      </c>
      <c r="AE49" s="272"/>
      <c r="AF49"/>
      <c r="AG49" s="272"/>
      <c r="AH49" s="272"/>
      <c r="AI49" s="272"/>
      <c r="AJ49" s="272"/>
      <c r="AK49" s="272"/>
      <c r="AL49" s="272"/>
      <c r="AM49" s="272">
        <v>1</v>
      </c>
      <c r="AN49" s="272"/>
      <c r="AO49" s="272"/>
      <c r="AP49" s="272">
        <v>4</v>
      </c>
      <c r="AQ49" s="305"/>
      <c r="AR49" s="272" t="str">
        <f t="shared" si="18"/>
        <v/>
      </c>
      <c r="AS49" s="272" t="str">
        <f t="shared" si="19"/>
        <v/>
      </c>
      <c r="AT49" s="272" t="str">
        <f t="shared" si="20"/>
        <v/>
      </c>
      <c r="AU49" s="272" t="str">
        <f t="shared" si="21"/>
        <v/>
      </c>
      <c r="AV49" s="272" t="str">
        <f t="shared" si="22"/>
        <v/>
      </c>
      <c r="AW49" s="272" t="str">
        <f t="shared" si="23"/>
        <v/>
      </c>
      <c r="AX49" s="272">
        <f t="shared" si="24"/>
        <v>0</v>
      </c>
      <c r="AY49" s="272" t="str">
        <f t="shared" si="25"/>
        <v/>
      </c>
      <c r="AZ49" s="272" t="str">
        <f t="shared" si="26"/>
        <v/>
      </c>
      <c r="BA49" s="272">
        <f t="shared" si="27"/>
        <v>0</v>
      </c>
      <c r="BB49" s="304">
        <v>1</v>
      </c>
      <c r="BC49" s="304"/>
      <c r="BD49" s="305"/>
      <c r="BE49" s="305"/>
      <c r="BF49" s="272">
        <v>0</v>
      </c>
      <c r="BG49" s="272">
        <v>0</v>
      </c>
      <c r="BH49" s="272">
        <v>0</v>
      </c>
      <c r="BI49" s="272">
        <v>0</v>
      </c>
      <c r="BJ49" s="272">
        <v>0</v>
      </c>
      <c r="BK49" s="272">
        <v>1</v>
      </c>
      <c r="BL49" s="272">
        <v>0</v>
      </c>
    </row>
    <row r="50" spans="1:64" s="303" customFormat="1" ht="16.5" customHeight="1">
      <c r="A50" s="865"/>
      <c r="B50" s="211" t="str">
        <f t="shared" si="12"/>
        <v>MEGA SLOPER 2</v>
      </c>
      <c r="C50" s="211" t="s">
        <v>106</v>
      </c>
      <c r="D50" s="211" t="s">
        <v>567</v>
      </c>
      <c r="E50" s="298" t="s">
        <v>26</v>
      </c>
      <c r="F50" s="298" t="s">
        <v>67</v>
      </c>
      <c r="G50" s="316">
        <v>1</v>
      </c>
      <c r="H50" s="514">
        <v>2.2999999999999998</v>
      </c>
      <c r="I50" s="483">
        <v>117.5</v>
      </c>
      <c r="J50" s="23"/>
      <c r="K50" s="24"/>
      <c r="L50" s="25"/>
      <c r="M50" s="26"/>
      <c r="N50" s="27"/>
      <c r="O50" s="28"/>
      <c r="P50" s="30"/>
      <c r="Q50" s="39"/>
      <c r="R50" s="40"/>
      <c r="S50" s="34"/>
      <c r="T50" s="35"/>
      <c r="U50" s="37"/>
      <c r="V50" s="99">
        <f t="shared" si="28"/>
        <v>0</v>
      </c>
      <c r="W50" s="301">
        <f t="shared" si="16"/>
        <v>0</v>
      </c>
      <c r="X50" s="272">
        <f t="shared" si="29"/>
        <v>0</v>
      </c>
      <c r="Y50" s="272"/>
      <c r="Z50" s="272"/>
      <c r="AA50" s="272"/>
      <c r="AB50" s="272"/>
      <c r="AC50" s="272"/>
      <c r="AD50" s="272">
        <f>$X50*BK50</f>
        <v>0</v>
      </c>
      <c r="AE50" s="272"/>
      <c r="AF50"/>
      <c r="AG50" s="272"/>
      <c r="AH50" s="272"/>
      <c r="AI50" s="272"/>
      <c r="AJ50" s="272"/>
      <c r="AK50" s="272"/>
      <c r="AL50" s="272">
        <v>1</v>
      </c>
      <c r="AM50" s="272"/>
      <c r="AN50" s="272"/>
      <c r="AO50" s="272"/>
      <c r="AP50" s="272">
        <v>5</v>
      </c>
      <c r="AQ50" s="305"/>
      <c r="AR50" s="272" t="str">
        <f t="shared" si="18"/>
        <v/>
      </c>
      <c r="AS50" s="272" t="str">
        <f t="shared" si="19"/>
        <v/>
      </c>
      <c r="AT50" s="272" t="str">
        <f t="shared" si="20"/>
        <v/>
      </c>
      <c r="AU50" s="272" t="str">
        <f t="shared" si="21"/>
        <v/>
      </c>
      <c r="AV50" s="272" t="str">
        <f t="shared" si="22"/>
        <v/>
      </c>
      <c r="AW50" s="272">
        <f t="shared" si="23"/>
        <v>0</v>
      </c>
      <c r="AX50" s="272" t="str">
        <f t="shared" si="24"/>
        <v/>
      </c>
      <c r="AY50" s="272" t="str">
        <f t="shared" si="25"/>
        <v/>
      </c>
      <c r="AZ50" s="272" t="str">
        <f t="shared" si="26"/>
        <v/>
      </c>
      <c r="BA50" s="272">
        <f t="shared" si="27"/>
        <v>0</v>
      </c>
      <c r="BB50" s="304">
        <v>1</v>
      </c>
      <c r="BC50" s="304"/>
      <c r="BD50" s="305"/>
      <c r="BE50" s="305"/>
      <c r="BF50" s="272">
        <v>0</v>
      </c>
      <c r="BG50" s="272">
        <v>0</v>
      </c>
      <c r="BH50" s="272">
        <v>0</v>
      </c>
      <c r="BI50" s="272">
        <v>0</v>
      </c>
      <c r="BJ50" s="272">
        <v>0</v>
      </c>
      <c r="BK50" s="272">
        <v>1</v>
      </c>
      <c r="BL50" s="272">
        <v>0</v>
      </c>
    </row>
    <row r="51" spans="1:64" s="303" customFormat="1" ht="15.75" customHeight="1">
      <c r="A51" s="865"/>
      <c r="B51" s="211" t="str">
        <f t="shared" si="12"/>
        <v>MEGA SLOPER 3</v>
      </c>
      <c r="C51" s="211" t="s">
        <v>107</v>
      </c>
      <c r="D51" s="211" t="s">
        <v>568</v>
      </c>
      <c r="E51" s="298" t="s">
        <v>26</v>
      </c>
      <c r="F51" s="298" t="s">
        <v>67</v>
      </c>
      <c r="G51" s="316">
        <v>1</v>
      </c>
      <c r="H51" s="514">
        <v>2.2999999999999998</v>
      </c>
      <c r="I51" s="483">
        <v>117.5</v>
      </c>
      <c r="J51" s="23"/>
      <c r="K51" s="24"/>
      <c r="L51" s="25"/>
      <c r="M51" s="26"/>
      <c r="N51" s="27"/>
      <c r="O51" s="28"/>
      <c r="P51" s="30"/>
      <c r="Q51" s="39"/>
      <c r="R51" s="40"/>
      <c r="S51" s="34"/>
      <c r="T51" s="35"/>
      <c r="U51" s="37"/>
      <c r="V51" s="99">
        <f t="shared" si="28"/>
        <v>0</v>
      </c>
      <c r="W51" s="301">
        <f t="shared" si="16"/>
        <v>0</v>
      </c>
      <c r="X51" s="272">
        <f t="shared" si="29"/>
        <v>0</v>
      </c>
      <c r="Y51" s="272"/>
      <c r="Z51" s="272"/>
      <c r="AA51" s="272"/>
      <c r="AB51" s="272"/>
      <c r="AC51" s="272"/>
      <c r="AD51" s="272">
        <f>$X51*BK51</f>
        <v>0</v>
      </c>
      <c r="AE51" s="272"/>
      <c r="AF51"/>
      <c r="AG51" s="272"/>
      <c r="AH51" s="272"/>
      <c r="AI51" s="272"/>
      <c r="AJ51" s="272"/>
      <c r="AK51" s="272">
        <v>1</v>
      </c>
      <c r="AL51" s="272"/>
      <c r="AM51" s="272"/>
      <c r="AN51" s="272"/>
      <c r="AO51" s="272"/>
      <c r="AP51" s="272">
        <v>5</v>
      </c>
      <c r="AQ51" s="305"/>
      <c r="AR51" s="272" t="str">
        <f t="shared" si="18"/>
        <v/>
      </c>
      <c r="AS51" s="272" t="str">
        <f t="shared" si="19"/>
        <v/>
      </c>
      <c r="AT51" s="272" t="str">
        <f t="shared" si="20"/>
        <v/>
      </c>
      <c r="AU51" s="272" t="str">
        <f t="shared" si="21"/>
        <v/>
      </c>
      <c r="AV51" s="272">
        <f t="shared" si="22"/>
        <v>0</v>
      </c>
      <c r="AW51" s="272" t="str">
        <f t="shared" si="23"/>
        <v/>
      </c>
      <c r="AX51" s="272" t="str">
        <f t="shared" si="24"/>
        <v/>
      </c>
      <c r="AY51" s="272" t="str">
        <f t="shared" si="25"/>
        <v/>
      </c>
      <c r="AZ51" s="272" t="str">
        <f t="shared" si="26"/>
        <v/>
      </c>
      <c r="BA51" s="272">
        <f t="shared" si="27"/>
        <v>0</v>
      </c>
      <c r="BB51" s="304">
        <v>1</v>
      </c>
      <c r="BC51" s="304"/>
      <c r="BD51" s="305"/>
      <c r="BE51" s="305"/>
      <c r="BF51" s="272">
        <v>0</v>
      </c>
      <c r="BG51" s="272">
        <v>0</v>
      </c>
      <c r="BH51" s="272">
        <v>0</v>
      </c>
      <c r="BI51" s="272">
        <v>0</v>
      </c>
      <c r="BJ51" s="272">
        <v>0</v>
      </c>
      <c r="BK51" s="272">
        <v>1</v>
      </c>
      <c r="BL51" s="272">
        <v>0</v>
      </c>
    </row>
    <row r="52" spans="1:64" s="303" customFormat="1" ht="16.5" customHeight="1">
      <c r="A52" s="865"/>
      <c r="B52" s="211" t="str">
        <f t="shared" si="12"/>
        <v>MEGA SLOPER 4</v>
      </c>
      <c r="C52" s="211" t="s">
        <v>108</v>
      </c>
      <c r="D52" s="211" t="s">
        <v>569</v>
      </c>
      <c r="E52" s="298" t="s">
        <v>26</v>
      </c>
      <c r="F52" s="298" t="s">
        <v>67</v>
      </c>
      <c r="G52" s="316">
        <v>1</v>
      </c>
      <c r="H52" s="514">
        <v>2.2999999999999998</v>
      </c>
      <c r="I52" s="483">
        <v>117.5</v>
      </c>
      <c r="J52" s="23"/>
      <c r="K52" s="24"/>
      <c r="L52" s="25"/>
      <c r="M52" s="26"/>
      <c r="N52" s="27"/>
      <c r="O52" s="28"/>
      <c r="P52" s="30"/>
      <c r="Q52" s="39"/>
      <c r="R52" s="40"/>
      <c r="S52" s="34"/>
      <c r="T52" s="35"/>
      <c r="U52" s="37"/>
      <c r="V52" s="99">
        <f t="shared" si="28"/>
        <v>0</v>
      </c>
      <c r="W52" s="301">
        <f t="shared" si="16"/>
        <v>0</v>
      </c>
      <c r="X52" s="272">
        <f t="shared" si="29"/>
        <v>0</v>
      </c>
      <c r="Y52" s="272"/>
      <c r="Z52" s="272"/>
      <c r="AA52" s="272"/>
      <c r="AB52" s="272"/>
      <c r="AC52" s="272"/>
      <c r="AD52" s="272">
        <f>$X52*BK52</f>
        <v>0</v>
      </c>
      <c r="AE52" s="272"/>
      <c r="AF52"/>
      <c r="AG52" s="272"/>
      <c r="AH52" s="272"/>
      <c r="AI52" s="272"/>
      <c r="AJ52" s="272"/>
      <c r="AK52" s="272"/>
      <c r="AL52" s="272"/>
      <c r="AM52" s="272">
        <v>1</v>
      </c>
      <c r="AN52" s="272"/>
      <c r="AO52" s="272"/>
      <c r="AP52" s="272">
        <v>5</v>
      </c>
      <c r="AQ52" s="305"/>
      <c r="AR52" s="272" t="str">
        <f t="shared" si="18"/>
        <v/>
      </c>
      <c r="AS52" s="272" t="str">
        <f t="shared" si="19"/>
        <v/>
      </c>
      <c r="AT52" s="272" t="str">
        <f t="shared" si="20"/>
        <v/>
      </c>
      <c r="AU52" s="272" t="str">
        <f t="shared" si="21"/>
        <v/>
      </c>
      <c r="AV52" s="272" t="str">
        <f t="shared" si="22"/>
        <v/>
      </c>
      <c r="AW52" s="272" t="str">
        <f t="shared" si="23"/>
        <v/>
      </c>
      <c r="AX52" s="272">
        <f t="shared" si="24"/>
        <v>0</v>
      </c>
      <c r="AY52" s="272" t="str">
        <f t="shared" si="25"/>
        <v/>
      </c>
      <c r="AZ52" s="272" t="str">
        <f t="shared" si="26"/>
        <v/>
      </c>
      <c r="BA52" s="272">
        <f t="shared" si="27"/>
        <v>0</v>
      </c>
      <c r="BB52" s="304">
        <v>1</v>
      </c>
      <c r="BC52" s="304"/>
      <c r="BD52" s="305"/>
      <c r="BE52" s="305"/>
      <c r="BF52" s="272">
        <v>0</v>
      </c>
      <c r="BG52" s="272">
        <v>0</v>
      </c>
      <c r="BH52" s="272">
        <v>0</v>
      </c>
      <c r="BI52" s="272">
        <v>0</v>
      </c>
      <c r="BJ52" s="272">
        <v>0</v>
      </c>
      <c r="BK52" s="272">
        <v>1</v>
      </c>
      <c r="BL52" s="272">
        <v>0</v>
      </c>
    </row>
    <row r="53" spans="1:64" s="303" customFormat="1" ht="16.5" customHeight="1">
      <c r="A53" s="865"/>
      <c r="B53" s="211" t="str">
        <f t="shared" si="12"/>
        <v>MEGA SLOPER 5</v>
      </c>
      <c r="C53" s="211" t="s">
        <v>109</v>
      </c>
      <c r="D53" s="211" t="s">
        <v>570</v>
      </c>
      <c r="E53" s="298" t="s">
        <v>26</v>
      </c>
      <c r="F53" s="298" t="s">
        <v>67</v>
      </c>
      <c r="G53" s="316">
        <v>1</v>
      </c>
      <c r="H53" s="514">
        <v>2.2999999999999998</v>
      </c>
      <c r="I53" s="483">
        <v>117.5</v>
      </c>
      <c r="J53" s="23"/>
      <c r="K53" s="24"/>
      <c r="L53" s="25"/>
      <c r="M53" s="26"/>
      <c r="N53" s="27"/>
      <c r="O53" s="28"/>
      <c r="P53" s="30"/>
      <c r="Q53" s="39"/>
      <c r="R53" s="40"/>
      <c r="S53" s="34"/>
      <c r="T53" s="35"/>
      <c r="U53" s="37"/>
      <c r="V53" s="99">
        <f t="shared" si="28"/>
        <v>0</v>
      </c>
      <c r="W53" s="301">
        <f t="shared" si="16"/>
        <v>0</v>
      </c>
      <c r="X53" s="272">
        <f t="shared" si="29"/>
        <v>0</v>
      </c>
      <c r="Y53" s="272"/>
      <c r="Z53" s="272"/>
      <c r="AA53" s="272"/>
      <c r="AB53" s="272"/>
      <c r="AC53" s="272"/>
      <c r="AD53" s="272">
        <f>$X53*BK53</f>
        <v>0</v>
      </c>
      <c r="AE53" s="272"/>
      <c r="AF53"/>
      <c r="AG53" s="272"/>
      <c r="AH53" s="272"/>
      <c r="AI53" s="272"/>
      <c r="AJ53" s="272"/>
      <c r="AK53" s="272"/>
      <c r="AL53" s="272"/>
      <c r="AM53" s="272">
        <v>1</v>
      </c>
      <c r="AN53" s="272"/>
      <c r="AO53" s="272"/>
      <c r="AP53" s="272">
        <v>5</v>
      </c>
      <c r="AQ53" s="305"/>
      <c r="AR53" s="272" t="str">
        <f t="shared" si="18"/>
        <v/>
      </c>
      <c r="AS53" s="272" t="str">
        <f t="shared" si="19"/>
        <v/>
      </c>
      <c r="AT53" s="272" t="str">
        <f t="shared" si="20"/>
        <v/>
      </c>
      <c r="AU53" s="272" t="str">
        <f t="shared" si="21"/>
        <v/>
      </c>
      <c r="AV53" s="272" t="str">
        <f t="shared" si="22"/>
        <v/>
      </c>
      <c r="AW53" s="272" t="str">
        <f t="shared" si="23"/>
        <v/>
      </c>
      <c r="AX53" s="272">
        <f t="shared" si="24"/>
        <v>0</v>
      </c>
      <c r="AY53" s="272" t="str">
        <f t="shared" si="25"/>
        <v/>
      </c>
      <c r="AZ53" s="272" t="str">
        <f t="shared" si="26"/>
        <v/>
      </c>
      <c r="BA53" s="272">
        <f t="shared" si="27"/>
        <v>0</v>
      </c>
      <c r="BB53" s="304">
        <v>1</v>
      </c>
      <c r="BC53" s="304"/>
      <c r="BD53" s="305"/>
      <c r="BE53" s="305"/>
      <c r="BF53" s="272">
        <v>0</v>
      </c>
      <c r="BG53" s="272">
        <v>0</v>
      </c>
      <c r="BH53" s="272">
        <v>0</v>
      </c>
      <c r="BI53" s="272">
        <v>0</v>
      </c>
      <c r="BJ53" s="272">
        <v>0</v>
      </c>
      <c r="BK53" s="272">
        <v>1</v>
      </c>
      <c r="BL53" s="272">
        <v>0</v>
      </c>
    </row>
    <row r="54" spans="1:64" s="303" customFormat="1" ht="15.75" customHeight="1">
      <c r="A54" s="865"/>
      <c r="B54" s="211" t="str">
        <f t="shared" si="12"/>
        <v>HOLE XL</v>
      </c>
      <c r="C54" s="211" t="s">
        <v>129</v>
      </c>
      <c r="D54" s="211" t="s">
        <v>571</v>
      </c>
      <c r="E54" s="298" t="s">
        <v>25</v>
      </c>
      <c r="F54" s="299" t="s">
        <v>111</v>
      </c>
      <c r="G54" s="300">
        <v>5</v>
      </c>
      <c r="H54" s="511">
        <v>7.6</v>
      </c>
      <c r="I54" s="479">
        <v>360</v>
      </c>
      <c r="J54" s="41"/>
      <c r="K54" s="42"/>
      <c r="L54" s="43"/>
      <c r="M54" s="44"/>
      <c r="N54" s="45"/>
      <c r="O54" s="46"/>
      <c r="P54" s="47"/>
      <c r="Q54" s="48"/>
      <c r="R54" s="49"/>
      <c r="S54" s="50"/>
      <c r="T54" s="51"/>
      <c r="U54" s="53"/>
      <c r="V54" s="99">
        <f t="shared" si="28"/>
        <v>0</v>
      </c>
      <c r="W54" s="301">
        <f t="shared" si="16"/>
        <v>0</v>
      </c>
      <c r="X54" s="272">
        <f t="shared" si="29"/>
        <v>0</v>
      </c>
      <c r="Y54" s="272"/>
      <c r="Z54" s="272"/>
      <c r="AA54" s="272"/>
      <c r="AB54" s="272"/>
      <c r="AC54" s="272">
        <f>$X54*BJ54</f>
        <v>0</v>
      </c>
      <c r="AD54" s="272"/>
      <c r="AE54" s="272"/>
      <c r="AF54"/>
      <c r="AG54" s="272"/>
      <c r="AH54" s="272"/>
      <c r="AI54" s="272">
        <v>2</v>
      </c>
      <c r="AJ54" s="272">
        <v>3</v>
      </c>
      <c r="AK54" s="272"/>
      <c r="AL54" s="272"/>
      <c r="AM54" s="272"/>
      <c r="AN54" s="272"/>
      <c r="AO54" s="272"/>
      <c r="AP54" s="272">
        <v>17</v>
      </c>
      <c r="AQ54" s="305"/>
      <c r="AR54" s="272" t="str">
        <f t="shared" si="18"/>
        <v/>
      </c>
      <c r="AS54" s="272" t="str">
        <f t="shared" si="19"/>
        <v/>
      </c>
      <c r="AT54" s="272">
        <f t="shared" si="20"/>
        <v>0</v>
      </c>
      <c r="AU54" s="272">
        <f t="shared" si="21"/>
        <v>0</v>
      </c>
      <c r="AV54" s="272" t="str">
        <f t="shared" si="22"/>
        <v/>
      </c>
      <c r="AW54" s="272" t="str">
        <f t="shared" si="23"/>
        <v/>
      </c>
      <c r="AX54" s="272" t="str">
        <f t="shared" si="24"/>
        <v/>
      </c>
      <c r="AY54" s="272" t="str">
        <f t="shared" si="25"/>
        <v/>
      </c>
      <c r="AZ54" s="272" t="str">
        <f t="shared" si="26"/>
        <v/>
      </c>
      <c r="BA54" s="272">
        <f t="shared" si="27"/>
        <v>0</v>
      </c>
      <c r="BB54" s="304"/>
      <c r="BC54" s="304"/>
      <c r="BD54" s="305"/>
      <c r="BE54" s="305"/>
      <c r="BF54" s="272">
        <v>0</v>
      </c>
      <c r="BG54" s="272">
        <v>0</v>
      </c>
      <c r="BH54" s="272">
        <v>0</v>
      </c>
      <c r="BI54" s="272">
        <v>0</v>
      </c>
      <c r="BJ54" s="272">
        <v>5</v>
      </c>
      <c r="BK54" s="272">
        <v>0</v>
      </c>
      <c r="BL54" s="272">
        <v>0</v>
      </c>
    </row>
    <row r="55" spans="1:64" s="303" customFormat="1" ht="16.5" customHeight="1">
      <c r="A55" s="865"/>
      <c r="B55" s="211" t="str">
        <f t="shared" si="12"/>
        <v>PINCH XL</v>
      </c>
      <c r="C55" s="211" t="s">
        <v>130</v>
      </c>
      <c r="D55" s="211" t="s">
        <v>572</v>
      </c>
      <c r="E55" s="298" t="s">
        <v>26</v>
      </c>
      <c r="F55" s="299" t="s">
        <v>69</v>
      </c>
      <c r="G55" s="300">
        <v>5</v>
      </c>
      <c r="H55" s="511">
        <v>9.3000000000000007</v>
      </c>
      <c r="I55" s="479">
        <v>460</v>
      </c>
      <c r="J55" s="41"/>
      <c r="K55" s="42"/>
      <c r="L55" s="43"/>
      <c r="M55" s="44"/>
      <c r="N55" s="45"/>
      <c r="O55" s="46"/>
      <c r="P55" s="47"/>
      <c r="Q55" s="48"/>
      <c r="R55" s="49"/>
      <c r="S55" s="50"/>
      <c r="T55" s="51"/>
      <c r="U55" s="53"/>
      <c r="V55" s="99">
        <f t="shared" si="28"/>
        <v>0</v>
      </c>
      <c r="W55" s="301">
        <f t="shared" si="16"/>
        <v>0</v>
      </c>
      <c r="X55" s="272">
        <f t="shared" si="29"/>
        <v>0</v>
      </c>
      <c r="Y55" s="272"/>
      <c r="Z55" s="272"/>
      <c r="AA55" s="272"/>
      <c r="AB55" s="272"/>
      <c r="AC55" s="272"/>
      <c r="AD55" s="272">
        <f>$X55*BK55</f>
        <v>0</v>
      </c>
      <c r="AE55" s="272"/>
      <c r="AF55"/>
      <c r="AG55" s="272"/>
      <c r="AH55" s="272">
        <v>3</v>
      </c>
      <c r="AI55" s="272">
        <v>2</v>
      </c>
      <c r="AJ55" s="272"/>
      <c r="AK55" s="272"/>
      <c r="AL55" s="272"/>
      <c r="AM55" s="272"/>
      <c r="AN55" s="272"/>
      <c r="AO55" s="272"/>
      <c r="AP55" s="272">
        <v>16</v>
      </c>
      <c r="AQ55" s="305"/>
      <c r="AR55" s="272" t="str">
        <f t="shared" si="18"/>
        <v/>
      </c>
      <c r="AS55" s="272">
        <f t="shared" si="19"/>
        <v>0</v>
      </c>
      <c r="AT55" s="272">
        <f t="shared" si="20"/>
        <v>0</v>
      </c>
      <c r="AU55" s="272" t="str">
        <f t="shared" si="21"/>
        <v/>
      </c>
      <c r="AV55" s="272" t="str">
        <f t="shared" si="22"/>
        <v/>
      </c>
      <c r="AW55" s="272" t="str">
        <f t="shared" si="23"/>
        <v/>
      </c>
      <c r="AX55" s="272" t="str">
        <f t="shared" si="24"/>
        <v/>
      </c>
      <c r="AY55" s="272" t="str">
        <f t="shared" si="25"/>
        <v/>
      </c>
      <c r="AZ55" s="272" t="str">
        <f t="shared" si="26"/>
        <v/>
      </c>
      <c r="BA55" s="272">
        <f t="shared" si="27"/>
        <v>0</v>
      </c>
      <c r="BB55" s="304">
        <v>5</v>
      </c>
      <c r="BC55" s="304"/>
      <c r="BD55" s="305"/>
      <c r="BE55" s="305"/>
      <c r="BF55" s="272">
        <v>0</v>
      </c>
      <c r="BG55" s="272">
        <v>0</v>
      </c>
      <c r="BH55" s="272">
        <v>0</v>
      </c>
      <c r="BI55" s="272">
        <v>0</v>
      </c>
      <c r="BJ55" s="272">
        <v>0</v>
      </c>
      <c r="BK55" s="272">
        <v>5</v>
      </c>
      <c r="BL55" s="272">
        <v>0</v>
      </c>
    </row>
    <row r="56" spans="1:64" s="303" customFormat="1" ht="17.25" customHeight="1">
      <c r="A56" s="865"/>
      <c r="B56" s="211" t="str">
        <f t="shared" si="12"/>
        <v>POSITIVE JUGS XL</v>
      </c>
      <c r="C56" s="211" t="s">
        <v>131</v>
      </c>
      <c r="D56" s="211" t="s">
        <v>573</v>
      </c>
      <c r="E56" s="298" t="s">
        <v>26</v>
      </c>
      <c r="F56" s="299" t="s">
        <v>64</v>
      </c>
      <c r="G56" s="300">
        <v>5</v>
      </c>
      <c r="H56" s="511">
        <v>6.5</v>
      </c>
      <c r="I56" s="479">
        <v>440</v>
      </c>
      <c r="J56" s="41"/>
      <c r="K56" s="42"/>
      <c r="L56" s="43"/>
      <c r="M56" s="44"/>
      <c r="N56" s="45"/>
      <c r="O56" s="46"/>
      <c r="P56" s="47"/>
      <c r="Q56" s="48"/>
      <c r="R56" s="49"/>
      <c r="S56" s="50"/>
      <c r="T56" s="51"/>
      <c r="U56" s="53"/>
      <c r="V56" s="99">
        <f t="shared" si="28"/>
        <v>0</v>
      </c>
      <c r="W56" s="301">
        <f t="shared" si="16"/>
        <v>0</v>
      </c>
      <c r="X56" s="272">
        <f t="shared" si="29"/>
        <v>0</v>
      </c>
      <c r="Y56" s="272"/>
      <c r="Z56" s="272"/>
      <c r="AA56" s="272"/>
      <c r="AB56" s="272"/>
      <c r="AC56" s="272"/>
      <c r="AD56" s="272">
        <f>$X56*BK56</f>
        <v>0</v>
      </c>
      <c r="AE56" s="272"/>
      <c r="AF56"/>
      <c r="AG56" s="272"/>
      <c r="AH56" s="272"/>
      <c r="AI56" s="272">
        <v>5</v>
      </c>
      <c r="AJ56" s="272"/>
      <c r="AK56" s="272"/>
      <c r="AL56" s="272"/>
      <c r="AM56" s="272"/>
      <c r="AN56" s="272"/>
      <c r="AO56" s="272"/>
      <c r="AP56" s="272">
        <v>10</v>
      </c>
      <c r="AQ56" s="305"/>
      <c r="AR56" s="272" t="str">
        <f t="shared" si="18"/>
        <v/>
      </c>
      <c r="AS56" s="272" t="str">
        <f t="shared" si="19"/>
        <v/>
      </c>
      <c r="AT56" s="272">
        <f t="shared" si="20"/>
        <v>0</v>
      </c>
      <c r="AU56" s="272" t="str">
        <f t="shared" si="21"/>
        <v/>
      </c>
      <c r="AV56" s="272" t="str">
        <f t="shared" si="22"/>
        <v/>
      </c>
      <c r="AW56" s="272" t="str">
        <f t="shared" si="23"/>
        <v/>
      </c>
      <c r="AX56" s="272" t="str">
        <f t="shared" si="24"/>
        <v/>
      </c>
      <c r="AY56" s="272" t="str">
        <f t="shared" si="25"/>
        <v/>
      </c>
      <c r="AZ56" s="272" t="str">
        <f t="shared" si="26"/>
        <v/>
      </c>
      <c r="BA56" s="272">
        <f t="shared" si="27"/>
        <v>0</v>
      </c>
      <c r="BB56" s="304">
        <v>5</v>
      </c>
      <c r="BC56" s="304"/>
      <c r="BD56" s="305"/>
      <c r="BE56" s="305"/>
      <c r="BF56" s="272">
        <v>0</v>
      </c>
      <c r="BG56" s="272">
        <v>0</v>
      </c>
      <c r="BH56" s="272">
        <v>0</v>
      </c>
      <c r="BI56" s="272">
        <v>0</v>
      </c>
      <c r="BJ56" s="272">
        <v>0</v>
      </c>
      <c r="BK56" s="272">
        <v>5</v>
      </c>
      <c r="BL56" s="272">
        <v>0</v>
      </c>
    </row>
    <row r="57" spans="1:64" s="303" customFormat="1" ht="16.5" customHeight="1">
      <c r="A57" s="865"/>
      <c r="B57" s="211" t="str">
        <f t="shared" si="12"/>
        <v>Positive jugs 1</v>
      </c>
      <c r="C57" s="211" t="s">
        <v>132</v>
      </c>
      <c r="D57" s="211" t="s">
        <v>574</v>
      </c>
      <c r="E57" s="298" t="s">
        <v>25</v>
      </c>
      <c r="F57" s="299" t="s">
        <v>64</v>
      </c>
      <c r="G57" s="300">
        <v>5</v>
      </c>
      <c r="H57" s="511">
        <v>2.8</v>
      </c>
      <c r="I57" s="479">
        <v>175</v>
      </c>
      <c r="J57" s="41"/>
      <c r="K57" s="42"/>
      <c r="L57" s="43"/>
      <c r="M57" s="44"/>
      <c r="N57" s="45"/>
      <c r="O57" s="46"/>
      <c r="P57" s="47"/>
      <c r="Q57" s="48"/>
      <c r="R57" s="49"/>
      <c r="S57" s="50"/>
      <c r="T57" s="51"/>
      <c r="U57" s="53"/>
      <c r="V57" s="99">
        <f t="shared" si="28"/>
        <v>0</v>
      </c>
      <c r="W57" s="301">
        <f t="shared" si="16"/>
        <v>0</v>
      </c>
      <c r="X57" s="272">
        <f t="shared" si="29"/>
        <v>0</v>
      </c>
      <c r="Y57" s="272"/>
      <c r="Z57" s="272"/>
      <c r="AA57" s="272"/>
      <c r="AB57" s="272"/>
      <c r="AC57" s="272">
        <f t="shared" ref="AC57:AC58" si="30">$X57*BJ57</f>
        <v>0</v>
      </c>
      <c r="AD57" s="272"/>
      <c r="AE57" s="272"/>
      <c r="AF57"/>
      <c r="AG57" s="272"/>
      <c r="AH57" s="272">
        <v>5</v>
      </c>
      <c r="AI57" s="272">
        <v>5</v>
      </c>
      <c r="AJ57" s="272"/>
      <c r="AK57" s="272"/>
      <c r="AL57" s="272"/>
      <c r="AM57" s="272"/>
      <c r="AN57" s="272"/>
      <c r="AO57" s="272"/>
      <c r="AP57" s="272">
        <v>25</v>
      </c>
      <c r="AQ57" s="305"/>
      <c r="AR57" s="272" t="str">
        <f t="shared" si="18"/>
        <v/>
      </c>
      <c r="AS57" s="272">
        <f t="shared" si="19"/>
        <v>0</v>
      </c>
      <c r="AT57" s="272">
        <f t="shared" si="20"/>
        <v>0</v>
      </c>
      <c r="AU57" s="272" t="str">
        <f t="shared" si="21"/>
        <v/>
      </c>
      <c r="AV57" s="272" t="str">
        <f t="shared" si="22"/>
        <v/>
      </c>
      <c r="AW57" s="272" t="str">
        <f t="shared" si="23"/>
        <v/>
      </c>
      <c r="AX57" s="272" t="str">
        <f t="shared" si="24"/>
        <v/>
      </c>
      <c r="AY57" s="272" t="str">
        <f t="shared" si="25"/>
        <v/>
      </c>
      <c r="AZ57" s="272" t="str">
        <f t="shared" si="26"/>
        <v/>
      </c>
      <c r="BA57" s="272">
        <f t="shared" si="27"/>
        <v>0</v>
      </c>
      <c r="BB57" s="304"/>
      <c r="BC57" s="304"/>
      <c r="BD57" s="305"/>
      <c r="BE57" s="305"/>
      <c r="BF57" s="272">
        <v>0</v>
      </c>
      <c r="BG57" s="272">
        <v>0</v>
      </c>
      <c r="BH57" s="272">
        <v>0</v>
      </c>
      <c r="BI57" s="272">
        <v>0</v>
      </c>
      <c r="BJ57" s="272">
        <v>5</v>
      </c>
      <c r="BK57" s="272">
        <v>0</v>
      </c>
      <c r="BL57" s="272">
        <v>0</v>
      </c>
    </row>
    <row r="58" spans="1:64" s="303" customFormat="1" ht="17.25" customHeight="1" thickBot="1">
      <c r="A58" s="866"/>
      <c r="B58" s="212" t="str">
        <f t="shared" si="12"/>
        <v>Positive jugs 2</v>
      </c>
      <c r="C58" s="212" t="s">
        <v>133</v>
      </c>
      <c r="D58" s="212" t="s">
        <v>575</v>
      </c>
      <c r="E58" s="319" t="s">
        <v>25</v>
      </c>
      <c r="F58" s="320" t="s">
        <v>64</v>
      </c>
      <c r="G58" s="321">
        <v>5</v>
      </c>
      <c r="H58" s="515">
        <v>4</v>
      </c>
      <c r="I58" s="484">
        <v>205</v>
      </c>
      <c r="J58" s="55"/>
      <c r="K58" s="56"/>
      <c r="L58" s="57"/>
      <c r="M58" s="58"/>
      <c r="N58" s="59"/>
      <c r="O58" s="60"/>
      <c r="P58" s="61"/>
      <c r="Q58" s="63"/>
      <c r="R58" s="64"/>
      <c r="S58" s="65"/>
      <c r="T58" s="66"/>
      <c r="U58" s="68"/>
      <c r="V58" s="99">
        <f t="shared" si="28"/>
        <v>0</v>
      </c>
      <c r="W58" s="301">
        <f t="shared" si="16"/>
        <v>0</v>
      </c>
      <c r="X58" s="272">
        <f t="shared" si="29"/>
        <v>0</v>
      </c>
      <c r="Y58" s="272"/>
      <c r="Z58" s="272"/>
      <c r="AA58" s="272"/>
      <c r="AB58" s="272"/>
      <c r="AC58" s="272">
        <f t="shared" si="30"/>
        <v>0</v>
      </c>
      <c r="AD58" s="272"/>
      <c r="AE58" s="272"/>
      <c r="AF58"/>
      <c r="AG58" s="272"/>
      <c r="AH58" s="272">
        <v>1</v>
      </c>
      <c r="AI58" s="272"/>
      <c r="AJ58" s="272">
        <v>3</v>
      </c>
      <c r="AK58" s="272">
        <v>1</v>
      </c>
      <c r="AL58" s="272"/>
      <c r="AM58" s="272"/>
      <c r="AN58" s="272"/>
      <c r="AO58" s="272"/>
      <c r="AP58" s="272">
        <v>16</v>
      </c>
      <c r="AQ58" s="305"/>
      <c r="AR58" s="272" t="str">
        <f t="shared" si="18"/>
        <v/>
      </c>
      <c r="AS58" s="272">
        <f t="shared" si="19"/>
        <v>0</v>
      </c>
      <c r="AT58" s="272" t="str">
        <f t="shared" si="20"/>
        <v/>
      </c>
      <c r="AU58" s="272">
        <f t="shared" si="21"/>
        <v>0</v>
      </c>
      <c r="AV58" s="272">
        <f t="shared" si="22"/>
        <v>0</v>
      </c>
      <c r="AW58" s="272" t="str">
        <f t="shared" si="23"/>
        <v/>
      </c>
      <c r="AX58" s="272" t="str">
        <f t="shared" si="24"/>
        <v/>
      </c>
      <c r="AY58" s="272" t="str">
        <f t="shared" si="25"/>
        <v/>
      </c>
      <c r="AZ58" s="272" t="str">
        <f t="shared" si="26"/>
        <v/>
      </c>
      <c r="BA58" s="272">
        <f t="shared" si="27"/>
        <v>0</v>
      </c>
      <c r="BB58" s="304"/>
      <c r="BC58" s="304"/>
      <c r="BD58" s="305"/>
      <c r="BE58" s="305"/>
      <c r="BF58" s="272">
        <v>0</v>
      </c>
      <c r="BG58" s="272">
        <v>0</v>
      </c>
      <c r="BH58" s="272">
        <v>0</v>
      </c>
      <c r="BI58" s="272">
        <v>0</v>
      </c>
      <c r="BJ58" s="272">
        <v>5</v>
      </c>
      <c r="BK58" s="272">
        <v>0</v>
      </c>
      <c r="BL58" s="272">
        <v>0</v>
      </c>
    </row>
    <row r="59" spans="1:64" s="303" customFormat="1" ht="9" customHeight="1" thickBot="1">
      <c r="A59" s="531"/>
      <c r="B59" s="389"/>
      <c r="C59" s="389"/>
      <c r="D59" s="604"/>
      <c r="E59" s="392"/>
      <c r="F59" s="392"/>
      <c r="G59" s="392"/>
      <c r="H59" s="392"/>
      <c r="I59" s="544"/>
      <c r="J59" s="533"/>
      <c r="K59" s="533"/>
      <c r="L59" s="533"/>
      <c r="M59" s="534"/>
      <c r="N59" s="533"/>
      <c r="O59" s="533"/>
      <c r="P59" s="535"/>
      <c r="Q59" s="533"/>
      <c r="R59" s="536"/>
      <c r="S59" s="533"/>
      <c r="T59" s="533"/>
      <c r="U59" s="533"/>
      <c r="V59" s="390"/>
      <c r="W59" s="390"/>
      <c r="X59" s="537"/>
      <c r="Y59" s="390"/>
      <c r="Z59" s="390"/>
      <c r="AA59" s="390"/>
      <c r="AB59" s="390"/>
      <c r="AC59" s="390"/>
      <c r="AD59" s="390"/>
      <c r="AE59" s="390"/>
      <c r="AF59"/>
      <c r="AG59" s="309"/>
      <c r="AH59" s="309"/>
      <c r="AI59" s="309"/>
      <c r="AJ59" s="309"/>
      <c r="AK59" s="309"/>
      <c r="AL59" s="309"/>
      <c r="AM59" s="309"/>
      <c r="AN59" s="309"/>
      <c r="AO59" s="309"/>
      <c r="AP59" s="309"/>
      <c r="AQ59" s="305"/>
      <c r="AR59" s="309"/>
      <c r="AS59" s="309"/>
      <c r="AT59" s="309"/>
      <c r="AU59" s="309"/>
      <c r="AV59" s="309"/>
      <c r="AW59" s="309"/>
      <c r="AX59" s="309"/>
      <c r="AY59" s="309"/>
      <c r="AZ59" s="309"/>
      <c r="BA59" s="309"/>
      <c r="BB59" s="304"/>
      <c r="BC59" s="304"/>
      <c r="BD59" s="305"/>
      <c r="BE59" s="305"/>
      <c r="BF59" s="392"/>
      <c r="BG59" s="392"/>
      <c r="BH59" s="392"/>
      <c r="BI59" s="392"/>
      <c r="BJ59" s="392"/>
      <c r="BK59" s="392"/>
      <c r="BL59" s="666"/>
    </row>
    <row r="60" spans="1:64" s="303" customFormat="1" ht="78" customHeight="1" thickBot="1">
      <c r="A60" s="867" t="s">
        <v>359</v>
      </c>
      <c r="B60" s="618" t="str">
        <f t="shared" si="12"/>
        <v>Pack Compétition Simon Shape PU</v>
      </c>
      <c r="C60" s="546" t="s">
        <v>353</v>
      </c>
      <c r="D60" s="613" t="s">
        <v>520</v>
      </c>
      <c r="E60" s="463" t="s">
        <v>321</v>
      </c>
      <c r="F60" s="461" t="s">
        <v>59</v>
      </c>
      <c r="G60" s="461">
        <v>50</v>
      </c>
      <c r="H60" s="461">
        <v>20.2</v>
      </c>
      <c r="I60" s="547">
        <v>1030</v>
      </c>
      <c r="J60" s="619"/>
      <c r="K60" s="616"/>
      <c r="L60" s="548"/>
      <c r="M60" s="197"/>
      <c r="N60" s="198"/>
      <c r="O60" s="199"/>
      <c r="P60" s="200"/>
      <c r="Q60" s="549"/>
      <c r="R60" s="550"/>
      <c r="S60" s="551"/>
      <c r="T60" s="552"/>
      <c r="U60" s="553"/>
      <c r="V60" s="554">
        <f t="shared" ref="V60:V61" si="31">SUM(J60:U60)*I60</f>
        <v>0</v>
      </c>
      <c r="W60" s="555">
        <f>SUM(J60:U60)*G60</f>
        <v>0</v>
      </c>
      <c r="X60" s="556">
        <f t="shared" ref="X60:X61" si="32">SUM(J60:U60)</f>
        <v>0</v>
      </c>
      <c r="Y60" s="272"/>
      <c r="Z60" s="272"/>
      <c r="AA60" s="272">
        <f t="shared" ref="AA60:AC61" si="33">$X60*BH60</f>
        <v>0</v>
      </c>
      <c r="AB60" s="272">
        <f t="shared" si="33"/>
        <v>0</v>
      </c>
      <c r="AC60" s="272">
        <f t="shared" si="33"/>
        <v>0</v>
      </c>
      <c r="AD60" s="272"/>
      <c r="AE60" s="272"/>
      <c r="AF60"/>
      <c r="AG60" s="272"/>
      <c r="AH60" s="272">
        <v>17</v>
      </c>
      <c r="AI60" s="272">
        <v>12</v>
      </c>
      <c r="AJ60" s="272"/>
      <c r="AK60" s="272"/>
      <c r="AL60" s="272"/>
      <c r="AM60" s="272"/>
      <c r="AN60" s="272"/>
      <c r="AO60" s="272"/>
      <c r="AP60" s="272">
        <v>120</v>
      </c>
      <c r="AQ60" s="305"/>
      <c r="AR60" s="272" t="str">
        <f t="shared" ref="AR60:BA61" si="34">IF(AG60="","",$X60*AG60)</f>
        <v/>
      </c>
      <c r="AS60" s="272">
        <f t="shared" si="34"/>
        <v>0</v>
      </c>
      <c r="AT60" s="272">
        <f t="shared" si="34"/>
        <v>0</v>
      </c>
      <c r="AU60" s="272" t="str">
        <f t="shared" si="34"/>
        <v/>
      </c>
      <c r="AV60" s="272" t="str">
        <f t="shared" si="34"/>
        <v/>
      </c>
      <c r="AW60" s="272" t="str">
        <f t="shared" si="34"/>
        <v/>
      </c>
      <c r="AX60" s="272" t="str">
        <f t="shared" si="34"/>
        <v/>
      </c>
      <c r="AY60" s="272" t="str">
        <f t="shared" si="34"/>
        <v/>
      </c>
      <c r="AZ60" s="272" t="str">
        <f t="shared" si="34"/>
        <v/>
      </c>
      <c r="BA60" s="272">
        <f t="shared" si="34"/>
        <v>0</v>
      </c>
      <c r="BB60" s="304"/>
      <c r="BC60" s="304"/>
      <c r="BD60" s="305"/>
      <c r="BE60" s="305"/>
      <c r="BF60" s="272">
        <v>0</v>
      </c>
      <c r="BG60" s="272">
        <v>0</v>
      </c>
      <c r="BH60" s="272">
        <v>15</v>
      </c>
      <c r="BI60" s="272">
        <v>25</v>
      </c>
      <c r="BJ60" s="272">
        <v>10</v>
      </c>
      <c r="BK60" s="272">
        <v>0</v>
      </c>
      <c r="BL60" s="272">
        <v>0</v>
      </c>
    </row>
    <row r="61" spans="1:64" s="303" customFormat="1" ht="78" customHeight="1" thickBot="1">
      <c r="A61" s="868"/>
      <c r="B61" s="620" t="str">
        <f t="shared" si="12"/>
        <v>Sarkapack</v>
      </c>
      <c r="C61" s="557" t="s">
        <v>507</v>
      </c>
      <c r="D61" s="605" t="s">
        <v>576</v>
      </c>
      <c r="E61" s="558" t="s">
        <v>515</v>
      </c>
      <c r="F61" s="559" t="s">
        <v>59</v>
      </c>
      <c r="G61" s="559">
        <v>50</v>
      </c>
      <c r="H61" s="559">
        <v>10.5</v>
      </c>
      <c r="I61" s="560">
        <v>650</v>
      </c>
      <c r="J61" s="621"/>
      <c r="K61" s="617"/>
      <c r="L61" s="129"/>
      <c r="M61" s="130"/>
      <c r="N61" s="131"/>
      <c r="O61" s="132"/>
      <c r="P61" s="133"/>
      <c r="Q61" s="134"/>
      <c r="R61" s="561"/>
      <c r="S61" s="136"/>
      <c r="T61" s="137"/>
      <c r="U61" s="139"/>
      <c r="V61" s="614">
        <f t="shared" si="31"/>
        <v>0</v>
      </c>
      <c r="W61" s="563">
        <f>SUM(J61:U61)*G61</f>
        <v>0</v>
      </c>
      <c r="X61" s="615">
        <f t="shared" si="32"/>
        <v>0</v>
      </c>
      <c r="Y61" s="272">
        <f t="shared" ref="Y61:Z61" si="35">$X61*BF61</f>
        <v>0</v>
      </c>
      <c r="Z61" s="272">
        <f t="shared" si="35"/>
        <v>0</v>
      </c>
      <c r="AA61" s="272">
        <f t="shared" si="33"/>
        <v>0</v>
      </c>
      <c r="AB61" s="272">
        <f t="shared" si="33"/>
        <v>0</v>
      </c>
      <c r="AC61" s="272">
        <f t="shared" si="33"/>
        <v>0</v>
      </c>
      <c r="AD61" s="272"/>
      <c r="AE61" s="272"/>
      <c r="AF61"/>
      <c r="AG61" s="272"/>
      <c r="AH61" s="272">
        <v>28</v>
      </c>
      <c r="AI61" s="272">
        <v>5</v>
      </c>
      <c r="AJ61" s="272">
        <v>1</v>
      </c>
      <c r="AK61" s="272">
        <v>1</v>
      </c>
      <c r="AL61" s="272"/>
      <c r="AM61" s="272"/>
      <c r="AN61" s="272"/>
      <c r="AO61" s="272"/>
      <c r="AP61" s="272">
        <v>55</v>
      </c>
      <c r="AQ61" s="305"/>
      <c r="AR61" s="272"/>
      <c r="AS61" s="272">
        <f t="shared" si="34"/>
        <v>0</v>
      </c>
      <c r="AT61" s="272">
        <f t="shared" si="34"/>
        <v>0</v>
      </c>
      <c r="AU61" s="272">
        <f t="shared" ref="AU61" si="36">IF(AJ61="","",$X61*AJ61)</f>
        <v>0</v>
      </c>
      <c r="AV61" s="272">
        <f t="shared" ref="AV61" si="37">IF(AK61="","",$X61*AK61)</f>
        <v>0</v>
      </c>
      <c r="AW61" s="272" t="str">
        <f t="shared" ref="AW61" si="38">IF(AL61="","",$X61*AL61)</f>
        <v/>
      </c>
      <c r="AX61" s="272" t="str">
        <f t="shared" ref="AX61" si="39">IF(AM61="","",$X61*AM61)</f>
        <v/>
      </c>
      <c r="AY61" s="272" t="str">
        <f t="shared" ref="AY61" si="40">IF(AN61="","",$X61*AN61)</f>
        <v/>
      </c>
      <c r="AZ61" s="272" t="str">
        <f t="shared" ref="AZ61" si="41">IF(AO61="","",$X61*AO61)</f>
        <v/>
      </c>
      <c r="BA61" s="272">
        <f t="shared" ref="BA61" si="42">IF(AP61="","",$X61*AP61)</f>
        <v>0</v>
      </c>
      <c r="BB61" s="304"/>
      <c r="BC61" s="304"/>
      <c r="BD61" s="305"/>
      <c r="BE61" s="305"/>
      <c r="BF61" s="272">
        <v>10</v>
      </c>
      <c r="BG61" s="272">
        <v>15</v>
      </c>
      <c r="BH61" s="272">
        <v>10</v>
      </c>
      <c r="BI61" s="272">
        <v>10</v>
      </c>
      <c r="BJ61" s="272">
        <v>5</v>
      </c>
      <c r="BK61" s="272">
        <v>0</v>
      </c>
      <c r="BL61" s="272">
        <v>0</v>
      </c>
    </row>
    <row r="62" spans="1:64" s="294" customFormat="1" ht="9.9" customHeight="1" thickBot="1">
      <c r="B62" s="532"/>
      <c r="C62" s="532"/>
      <c r="D62" s="606"/>
      <c r="E62" s="492"/>
      <c r="F62" s="492"/>
      <c r="G62" s="492"/>
      <c r="H62" s="492"/>
      <c r="I62" s="545"/>
      <c r="J62" s="538"/>
      <c r="K62" s="538"/>
      <c r="L62" s="538"/>
      <c r="M62" s="539"/>
      <c r="N62" s="538"/>
      <c r="O62" s="538"/>
      <c r="P62" s="540"/>
      <c r="Q62" s="538"/>
      <c r="R62" s="541"/>
      <c r="S62" s="538"/>
      <c r="T62" s="538"/>
      <c r="U62" s="538"/>
      <c r="V62" s="542"/>
      <c r="W62" s="542"/>
      <c r="X62" s="543"/>
      <c r="Y62" s="542"/>
      <c r="Z62" s="542"/>
      <c r="AA62" s="542"/>
      <c r="AB62" s="542"/>
      <c r="AC62" s="542"/>
      <c r="AD62" s="542"/>
      <c r="AE62" s="542"/>
      <c r="AF62"/>
      <c r="AG62" s="309"/>
      <c r="AH62" s="309"/>
      <c r="AI62" s="309"/>
      <c r="AJ62" s="309"/>
      <c r="AK62" s="309"/>
      <c r="AL62" s="309"/>
      <c r="AM62" s="309"/>
      <c r="AN62" s="309"/>
      <c r="AO62" s="309"/>
      <c r="AP62" s="309"/>
      <c r="AR62" s="309"/>
      <c r="AS62" s="309"/>
      <c r="AT62" s="309"/>
      <c r="AU62" s="309"/>
      <c r="AV62" s="309"/>
      <c r="AW62" s="309"/>
      <c r="AX62" s="309"/>
      <c r="AY62" s="309"/>
      <c r="AZ62" s="309"/>
      <c r="BA62" s="309"/>
      <c r="BB62" s="297"/>
      <c r="BC62" s="297"/>
      <c r="BD62" s="297"/>
      <c r="BE62" s="297"/>
      <c r="BF62" s="492"/>
      <c r="BG62" s="492"/>
      <c r="BH62" s="492"/>
      <c r="BI62" s="492"/>
      <c r="BJ62" s="492"/>
      <c r="BK62" s="492"/>
      <c r="BL62" s="668"/>
    </row>
    <row r="63" spans="1:64" s="303" customFormat="1" ht="16.5" customHeight="1">
      <c r="A63" s="861" t="s">
        <v>495</v>
      </c>
      <c r="B63" s="210" t="str">
        <f t="shared" si="12"/>
        <v>FOOTSWITCH</v>
      </c>
      <c r="C63" s="210" t="s">
        <v>143</v>
      </c>
      <c r="D63" s="210" t="s">
        <v>577</v>
      </c>
      <c r="E63" s="310" t="s">
        <v>21</v>
      </c>
      <c r="F63" s="310" t="s">
        <v>61</v>
      </c>
      <c r="G63" s="324">
        <v>50</v>
      </c>
      <c r="H63" s="516">
        <v>1.2</v>
      </c>
      <c r="I63" s="485">
        <v>150</v>
      </c>
      <c r="J63" s="70"/>
      <c r="K63" s="71"/>
      <c r="L63" s="72"/>
      <c r="M63" s="73"/>
      <c r="N63" s="74"/>
      <c r="O63" s="75"/>
      <c r="P63" s="76"/>
      <c r="Q63" s="77"/>
      <c r="R63" s="78"/>
      <c r="S63" s="79"/>
      <c r="T63" s="80"/>
      <c r="U63" s="82"/>
      <c r="V63" s="99">
        <f t="shared" ref="V63" si="43">SUM(J63:U63)*I63</f>
        <v>0</v>
      </c>
      <c r="W63" s="301">
        <f t="shared" ref="W63:W70" si="44">SUM(J63:U63)*G63</f>
        <v>0</v>
      </c>
      <c r="X63" s="272">
        <f t="shared" ref="X63" si="45">SUM(J63:U63)</f>
        <v>0</v>
      </c>
      <c r="Y63" s="272">
        <f t="shared" ref="Y63:Y66" si="46">$X63*BF63</f>
        <v>0</v>
      </c>
      <c r="Z63" s="272"/>
      <c r="AA63" s="272"/>
      <c r="AB63" s="272"/>
      <c r="AC63" s="272"/>
      <c r="AD63" s="272"/>
      <c r="AE63" s="272"/>
      <c r="AF63"/>
      <c r="AG63" s="272"/>
      <c r="AH63" s="272">
        <v>50</v>
      </c>
      <c r="AI63" s="272"/>
      <c r="AJ63" s="272"/>
      <c r="AK63" s="272"/>
      <c r="AL63" s="272"/>
      <c r="AM63" s="272"/>
      <c r="AN63" s="272"/>
      <c r="AO63" s="272"/>
      <c r="AP63" s="272">
        <v>0</v>
      </c>
      <c r="AR63" s="272" t="str">
        <f t="shared" ref="AR63:BA70" si="47">IF(AG63="","",$X63*AG63)</f>
        <v/>
      </c>
      <c r="AS63" s="272">
        <f t="shared" si="47"/>
        <v>0</v>
      </c>
      <c r="AT63" s="272" t="str">
        <f t="shared" si="47"/>
        <v/>
      </c>
      <c r="AU63" s="272" t="str">
        <f t="shared" si="47"/>
        <v/>
      </c>
      <c r="AV63" s="272" t="str">
        <f t="shared" si="47"/>
        <v/>
      </c>
      <c r="AW63" s="272" t="str">
        <f t="shared" si="47"/>
        <v/>
      </c>
      <c r="AX63" s="272" t="str">
        <f t="shared" si="47"/>
        <v/>
      </c>
      <c r="AY63" s="272" t="str">
        <f t="shared" si="47"/>
        <v/>
      </c>
      <c r="AZ63" s="272" t="str">
        <f t="shared" si="47"/>
        <v/>
      </c>
      <c r="BA63" s="272">
        <f t="shared" si="47"/>
        <v>0</v>
      </c>
      <c r="BB63" s="305"/>
      <c r="BC63" s="305"/>
      <c r="BD63" s="305"/>
      <c r="BE63" s="305"/>
      <c r="BF63" s="272">
        <v>50</v>
      </c>
      <c r="BG63" s="272">
        <v>0</v>
      </c>
      <c r="BH63" s="272">
        <v>0</v>
      </c>
      <c r="BI63" s="272">
        <v>0</v>
      </c>
      <c r="BJ63" s="272">
        <v>0</v>
      </c>
      <c r="BK63" s="272">
        <v>0</v>
      </c>
      <c r="BL63" s="272">
        <v>0</v>
      </c>
    </row>
    <row r="64" spans="1:64" s="303" customFormat="1" ht="18" customHeight="1">
      <c r="A64" s="862"/>
      <c r="B64" s="210" t="str">
        <f t="shared" si="12"/>
        <v>MINUS</v>
      </c>
      <c r="C64" s="211" t="s">
        <v>38</v>
      </c>
      <c r="D64" s="211" t="s">
        <v>578</v>
      </c>
      <c r="E64" s="298" t="s">
        <v>21</v>
      </c>
      <c r="F64" s="298" t="s">
        <v>31</v>
      </c>
      <c r="G64" s="326">
        <v>50</v>
      </c>
      <c r="H64" s="517">
        <v>1.05</v>
      </c>
      <c r="I64" s="486">
        <v>150</v>
      </c>
      <c r="J64" s="41"/>
      <c r="K64" s="42"/>
      <c r="L64" s="43"/>
      <c r="M64" s="44"/>
      <c r="N64" s="45"/>
      <c r="O64" s="46"/>
      <c r="P64" s="47"/>
      <c r="Q64" s="48"/>
      <c r="R64" s="49"/>
      <c r="S64" s="50"/>
      <c r="T64" s="51"/>
      <c r="U64" s="53"/>
      <c r="V64" s="99">
        <f t="shared" ref="V64:V70" si="48">SUM(J64:U64)*I64</f>
        <v>0</v>
      </c>
      <c r="W64" s="301">
        <f t="shared" si="44"/>
        <v>0</v>
      </c>
      <c r="X64" s="272">
        <f t="shared" ref="X64:X70" si="49">SUM(J64:U64)</f>
        <v>0</v>
      </c>
      <c r="Y64" s="272">
        <f t="shared" si="46"/>
        <v>0</v>
      </c>
      <c r="Z64" s="272"/>
      <c r="AA64" s="272"/>
      <c r="AB64" s="272"/>
      <c r="AC64" s="272"/>
      <c r="AD64" s="272"/>
      <c r="AE64" s="272"/>
      <c r="AF64"/>
      <c r="AG64" s="272"/>
      <c r="AH64" s="272"/>
      <c r="AI64" s="272"/>
      <c r="AJ64" s="272"/>
      <c r="AK64" s="272"/>
      <c r="AL64" s="272"/>
      <c r="AM64" s="272"/>
      <c r="AN64" s="272"/>
      <c r="AO64" s="272"/>
      <c r="AP64" s="272">
        <v>100</v>
      </c>
      <c r="AR64" s="272" t="str">
        <f t="shared" si="47"/>
        <v/>
      </c>
      <c r="AS64" s="272" t="str">
        <f t="shared" si="47"/>
        <v/>
      </c>
      <c r="AT64" s="272" t="str">
        <f t="shared" si="47"/>
        <v/>
      </c>
      <c r="AU64" s="272" t="str">
        <f t="shared" si="47"/>
        <v/>
      </c>
      <c r="AV64" s="272" t="str">
        <f t="shared" si="47"/>
        <v/>
      </c>
      <c r="AW64" s="272" t="str">
        <f t="shared" si="47"/>
        <v/>
      </c>
      <c r="AX64" s="272" t="str">
        <f t="shared" si="47"/>
        <v/>
      </c>
      <c r="AY64" s="272" t="str">
        <f t="shared" si="47"/>
        <v/>
      </c>
      <c r="AZ64" s="272" t="str">
        <f t="shared" si="47"/>
        <v/>
      </c>
      <c r="BA64" s="272">
        <f t="shared" si="47"/>
        <v>0</v>
      </c>
      <c r="BB64" s="305"/>
      <c r="BC64" s="305"/>
      <c r="BD64" s="305"/>
      <c r="BE64" s="305"/>
      <c r="BF64" s="272">
        <v>50</v>
      </c>
      <c r="BG64" s="272">
        <v>0</v>
      </c>
      <c r="BH64" s="272">
        <v>0</v>
      </c>
      <c r="BI64" s="272">
        <v>0</v>
      </c>
      <c r="BJ64" s="272">
        <v>0</v>
      </c>
      <c r="BK64" s="272">
        <v>0</v>
      </c>
      <c r="BL64" s="272">
        <v>0</v>
      </c>
    </row>
    <row r="65" spans="1:64" s="303" customFormat="1" ht="18" customHeight="1">
      <c r="A65" s="862"/>
      <c r="B65" s="210" t="str">
        <f t="shared" si="12"/>
        <v>MINUS 2</v>
      </c>
      <c r="C65" s="211" t="s">
        <v>70</v>
      </c>
      <c r="D65" s="211" t="s">
        <v>579</v>
      </c>
      <c r="E65" s="298" t="s">
        <v>21</v>
      </c>
      <c r="F65" s="298" t="s">
        <v>31</v>
      </c>
      <c r="G65" s="326">
        <v>25</v>
      </c>
      <c r="H65" s="517">
        <v>0.4</v>
      </c>
      <c r="I65" s="486">
        <v>92.5</v>
      </c>
      <c r="J65" s="41"/>
      <c r="K65" s="42"/>
      <c r="L65" s="43"/>
      <c r="M65" s="44"/>
      <c r="N65" s="45"/>
      <c r="O65" s="46"/>
      <c r="P65" s="47"/>
      <c r="Q65" s="48"/>
      <c r="R65" s="49"/>
      <c r="S65" s="50"/>
      <c r="T65" s="51"/>
      <c r="U65" s="53"/>
      <c r="V65" s="99">
        <f t="shared" si="48"/>
        <v>0</v>
      </c>
      <c r="W65" s="301">
        <f t="shared" si="44"/>
        <v>0</v>
      </c>
      <c r="X65" s="272">
        <f t="shared" si="49"/>
        <v>0</v>
      </c>
      <c r="Y65" s="272">
        <f t="shared" si="46"/>
        <v>0</v>
      </c>
      <c r="Z65" s="272"/>
      <c r="AA65" s="272"/>
      <c r="AB65" s="272"/>
      <c r="AC65" s="272"/>
      <c r="AD65" s="272"/>
      <c r="AE65" s="272"/>
      <c r="AF65"/>
      <c r="AG65" s="272"/>
      <c r="AH65" s="272"/>
      <c r="AI65" s="272"/>
      <c r="AJ65" s="272"/>
      <c r="AK65" s="272"/>
      <c r="AL65" s="272"/>
      <c r="AM65" s="272"/>
      <c r="AN65" s="272"/>
      <c r="AO65" s="272"/>
      <c r="AP65" s="272">
        <v>54</v>
      </c>
      <c r="AR65" s="272" t="str">
        <f t="shared" si="47"/>
        <v/>
      </c>
      <c r="AS65" s="272" t="str">
        <f t="shared" si="47"/>
        <v/>
      </c>
      <c r="AT65" s="272" t="str">
        <f t="shared" si="47"/>
        <v/>
      </c>
      <c r="AU65" s="272" t="str">
        <f t="shared" si="47"/>
        <v/>
      </c>
      <c r="AV65" s="272" t="str">
        <f t="shared" si="47"/>
        <v/>
      </c>
      <c r="AW65" s="272" t="str">
        <f t="shared" si="47"/>
        <v/>
      </c>
      <c r="AX65" s="272" t="str">
        <f t="shared" si="47"/>
        <v/>
      </c>
      <c r="AY65" s="272" t="str">
        <f t="shared" si="47"/>
        <v/>
      </c>
      <c r="AZ65" s="272" t="str">
        <f t="shared" si="47"/>
        <v/>
      </c>
      <c r="BA65" s="272">
        <f t="shared" si="47"/>
        <v>0</v>
      </c>
      <c r="BB65" s="305"/>
      <c r="BC65" s="305"/>
      <c r="BD65" s="305"/>
      <c r="BE65" s="305"/>
      <c r="BF65" s="272">
        <v>25</v>
      </c>
      <c r="BG65" s="272">
        <v>0</v>
      </c>
      <c r="BH65" s="272">
        <v>0</v>
      </c>
      <c r="BI65" s="272">
        <v>0</v>
      </c>
      <c r="BJ65" s="272">
        <v>0</v>
      </c>
      <c r="BK65" s="272">
        <v>0</v>
      </c>
      <c r="BL65" s="272">
        <v>0</v>
      </c>
    </row>
    <row r="66" spans="1:64" s="303" customFormat="1" ht="15.75" customHeight="1">
      <c r="A66" s="862"/>
      <c r="B66" s="210" t="str">
        <f t="shared" si="12"/>
        <v>MEGAMINUS</v>
      </c>
      <c r="C66" s="211" t="s">
        <v>39</v>
      </c>
      <c r="D66" s="211" t="s">
        <v>580</v>
      </c>
      <c r="E66" s="298" t="s">
        <v>21</v>
      </c>
      <c r="F66" s="298" t="s">
        <v>31</v>
      </c>
      <c r="G66" s="326">
        <v>30</v>
      </c>
      <c r="H66" s="517">
        <v>1.1000000000000001</v>
      </c>
      <c r="I66" s="486">
        <v>132.5</v>
      </c>
      <c r="J66" s="41"/>
      <c r="K66" s="42"/>
      <c r="L66" s="43"/>
      <c r="M66" s="44"/>
      <c r="N66" s="45"/>
      <c r="O66" s="46"/>
      <c r="P66" s="47"/>
      <c r="Q66" s="48"/>
      <c r="R66" s="49"/>
      <c r="S66" s="50"/>
      <c r="T66" s="51"/>
      <c r="U66" s="53"/>
      <c r="V66" s="99">
        <f t="shared" si="48"/>
        <v>0</v>
      </c>
      <c r="W66" s="301">
        <f t="shared" si="44"/>
        <v>0</v>
      </c>
      <c r="X66" s="272">
        <f t="shared" si="49"/>
        <v>0</v>
      </c>
      <c r="Y66" s="272">
        <f t="shared" si="46"/>
        <v>0</v>
      </c>
      <c r="Z66" s="272"/>
      <c r="AA66" s="272"/>
      <c r="AB66" s="272"/>
      <c r="AC66" s="272"/>
      <c r="AD66" s="272"/>
      <c r="AE66" s="272"/>
      <c r="AF66"/>
      <c r="AG66" s="272"/>
      <c r="AH66" s="272"/>
      <c r="AI66" s="272"/>
      <c r="AJ66" s="272"/>
      <c r="AK66" s="272"/>
      <c r="AL66" s="272"/>
      <c r="AM66" s="272"/>
      <c r="AN66" s="272"/>
      <c r="AO66" s="272"/>
      <c r="AP66" s="272">
        <v>50</v>
      </c>
      <c r="AR66" s="272" t="str">
        <f t="shared" si="47"/>
        <v/>
      </c>
      <c r="AS66" s="272" t="str">
        <f t="shared" si="47"/>
        <v/>
      </c>
      <c r="AT66" s="272" t="str">
        <f t="shared" si="47"/>
        <v/>
      </c>
      <c r="AU66" s="272" t="str">
        <f t="shared" si="47"/>
        <v/>
      </c>
      <c r="AV66" s="272" t="str">
        <f t="shared" si="47"/>
        <v/>
      </c>
      <c r="AW66" s="272" t="str">
        <f t="shared" si="47"/>
        <v/>
      </c>
      <c r="AX66" s="272" t="str">
        <f t="shared" si="47"/>
        <v/>
      </c>
      <c r="AY66" s="272" t="str">
        <f t="shared" si="47"/>
        <v/>
      </c>
      <c r="AZ66" s="272" t="str">
        <f t="shared" si="47"/>
        <v/>
      </c>
      <c r="BA66" s="272">
        <f t="shared" si="47"/>
        <v>0</v>
      </c>
      <c r="BB66" s="305"/>
      <c r="BC66" s="305"/>
      <c r="BD66" s="305"/>
      <c r="BE66" s="305"/>
      <c r="BF66" s="272">
        <v>30</v>
      </c>
      <c r="BG66" s="272">
        <v>0</v>
      </c>
      <c r="BH66" s="272">
        <v>0</v>
      </c>
      <c r="BI66" s="272">
        <v>0</v>
      </c>
      <c r="BJ66" s="272">
        <v>0</v>
      </c>
      <c r="BK66" s="272">
        <v>0</v>
      </c>
      <c r="BL66" s="272">
        <v>0</v>
      </c>
    </row>
    <row r="67" spans="1:64" s="303" customFormat="1" ht="15.75" customHeight="1">
      <c r="A67" s="862"/>
      <c r="B67" s="210" t="str">
        <f t="shared" si="12"/>
        <v>PROLINE</v>
      </c>
      <c r="C67" s="211" t="s">
        <v>40</v>
      </c>
      <c r="D67" s="211" t="s">
        <v>581</v>
      </c>
      <c r="E67" s="298" t="s">
        <v>22</v>
      </c>
      <c r="F67" s="298" t="s">
        <v>31</v>
      </c>
      <c r="G67" s="326">
        <v>20</v>
      </c>
      <c r="H67" s="517">
        <v>1.2</v>
      </c>
      <c r="I67" s="486">
        <v>112.5</v>
      </c>
      <c r="J67" s="41"/>
      <c r="K67" s="42"/>
      <c r="L67" s="43"/>
      <c r="M67" s="44"/>
      <c r="N67" s="45"/>
      <c r="O67" s="46"/>
      <c r="P67" s="47"/>
      <c r="Q67" s="48"/>
      <c r="R67" s="49"/>
      <c r="S67" s="50"/>
      <c r="T67" s="51"/>
      <c r="U67" s="53"/>
      <c r="V67" s="99">
        <f t="shared" si="48"/>
        <v>0</v>
      </c>
      <c r="W67" s="301">
        <f t="shared" si="44"/>
        <v>0</v>
      </c>
      <c r="X67" s="272">
        <f t="shared" si="49"/>
        <v>0</v>
      </c>
      <c r="Y67" s="272"/>
      <c r="Z67" s="272">
        <f>$X67*BG67</f>
        <v>0</v>
      </c>
      <c r="AA67" s="272"/>
      <c r="AB67" s="272"/>
      <c r="AC67" s="272"/>
      <c r="AD67" s="272"/>
      <c r="AE67" s="272"/>
      <c r="AF67"/>
      <c r="AG67" s="272"/>
      <c r="AH67" s="272"/>
      <c r="AI67" s="272"/>
      <c r="AJ67" s="272"/>
      <c r="AK67" s="272"/>
      <c r="AL67" s="272"/>
      <c r="AM67" s="272"/>
      <c r="AN67" s="272"/>
      <c r="AO67" s="272"/>
      <c r="AP67" s="272">
        <v>20</v>
      </c>
      <c r="AR67" s="272" t="str">
        <f t="shared" si="47"/>
        <v/>
      </c>
      <c r="AS67" s="272" t="str">
        <f t="shared" si="47"/>
        <v/>
      </c>
      <c r="AT67" s="272" t="str">
        <f t="shared" si="47"/>
        <v/>
      </c>
      <c r="AU67" s="272" t="str">
        <f t="shared" si="47"/>
        <v/>
      </c>
      <c r="AV67" s="272" t="str">
        <f t="shared" si="47"/>
        <v/>
      </c>
      <c r="AW67" s="272" t="str">
        <f t="shared" si="47"/>
        <v/>
      </c>
      <c r="AX67" s="272" t="str">
        <f t="shared" si="47"/>
        <v/>
      </c>
      <c r="AY67" s="272" t="str">
        <f t="shared" si="47"/>
        <v/>
      </c>
      <c r="AZ67" s="272" t="str">
        <f t="shared" si="47"/>
        <v/>
      </c>
      <c r="BA67" s="272">
        <f t="shared" si="47"/>
        <v>0</v>
      </c>
      <c r="BB67" s="305"/>
      <c r="BC67" s="305"/>
      <c r="BD67" s="305"/>
      <c r="BE67" s="305"/>
      <c r="BF67" s="272">
        <v>0</v>
      </c>
      <c r="BG67" s="272">
        <v>20</v>
      </c>
      <c r="BH67" s="272">
        <v>0</v>
      </c>
      <c r="BI67" s="272">
        <v>0</v>
      </c>
      <c r="BJ67" s="272">
        <v>0</v>
      </c>
      <c r="BK67" s="272">
        <v>0</v>
      </c>
      <c r="BL67" s="272">
        <v>0</v>
      </c>
    </row>
    <row r="68" spans="1:64" s="303" customFormat="1" ht="15.75" customHeight="1">
      <c r="A68" s="862"/>
      <c r="B68" s="210" t="str">
        <f t="shared" ref="B68:B70" si="50">HYPERLINK(D68,C68)</f>
        <v>NUCLEUS</v>
      </c>
      <c r="C68" s="211" t="s">
        <v>71</v>
      </c>
      <c r="D68" s="211" t="s">
        <v>582</v>
      </c>
      <c r="E68" s="298" t="s">
        <v>21</v>
      </c>
      <c r="F68" s="298" t="s">
        <v>32</v>
      </c>
      <c r="G68" s="326">
        <v>25</v>
      </c>
      <c r="H68" s="517">
        <v>0.28000000000000003</v>
      </c>
      <c r="I68" s="486">
        <v>102.5</v>
      </c>
      <c r="J68" s="41"/>
      <c r="K68" s="42"/>
      <c r="L68" s="43"/>
      <c r="M68" s="44"/>
      <c r="N68" s="45"/>
      <c r="O68" s="46"/>
      <c r="P68" s="47"/>
      <c r="Q68" s="48"/>
      <c r="R68" s="49"/>
      <c r="S68" s="50"/>
      <c r="T68" s="51"/>
      <c r="U68" s="53"/>
      <c r="V68" s="99">
        <f t="shared" si="48"/>
        <v>0</v>
      </c>
      <c r="W68" s="301">
        <f t="shared" si="44"/>
        <v>0</v>
      </c>
      <c r="X68" s="272">
        <f t="shared" si="49"/>
        <v>0</v>
      </c>
      <c r="Y68" s="272">
        <f>$X68*BF68</f>
        <v>0</v>
      </c>
      <c r="Z68" s="272"/>
      <c r="AA68" s="272"/>
      <c r="AB68" s="272"/>
      <c r="AC68" s="272"/>
      <c r="AD68" s="272"/>
      <c r="AE68" s="272"/>
      <c r="AF68"/>
      <c r="AG68" s="272"/>
      <c r="AH68" s="272">
        <v>25</v>
      </c>
      <c r="AI68" s="272"/>
      <c r="AJ68" s="272"/>
      <c r="AK68" s="272"/>
      <c r="AL68" s="272"/>
      <c r="AM68" s="272"/>
      <c r="AN68" s="272"/>
      <c r="AO68" s="272"/>
      <c r="AP68" s="272">
        <v>0</v>
      </c>
      <c r="AR68" s="272" t="str">
        <f t="shared" si="47"/>
        <v/>
      </c>
      <c r="AS68" s="272">
        <f t="shared" si="47"/>
        <v>0</v>
      </c>
      <c r="AT68" s="272" t="str">
        <f t="shared" si="47"/>
        <v/>
      </c>
      <c r="AU68" s="272" t="str">
        <f t="shared" si="47"/>
        <v/>
      </c>
      <c r="AV68" s="272" t="str">
        <f t="shared" si="47"/>
        <v/>
      </c>
      <c r="AW68" s="272" t="str">
        <f t="shared" si="47"/>
        <v/>
      </c>
      <c r="AX68" s="272" t="str">
        <f t="shared" si="47"/>
        <v/>
      </c>
      <c r="AY68" s="272" t="str">
        <f t="shared" si="47"/>
        <v/>
      </c>
      <c r="AZ68" s="272" t="str">
        <f t="shared" si="47"/>
        <v/>
      </c>
      <c r="BA68" s="272">
        <f t="shared" si="47"/>
        <v>0</v>
      </c>
      <c r="BB68" s="305"/>
      <c r="BC68" s="305"/>
      <c r="BD68" s="305"/>
      <c r="BE68" s="305"/>
      <c r="BF68" s="272">
        <v>25</v>
      </c>
      <c r="BG68" s="272">
        <v>0</v>
      </c>
      <c r="BH68" s="272">
        <v>0</v>
      </c>
      <c r="BI68" s="272">
        <v>0</v>
      </c>
      <c r="BJ68" s="272">
        <v>0</v>
      </c>
      <c r="BK68" s="272">
        <v>0</v>
      </c>
      <c r="BL68" s="272">
        <v>0</v>
      </c>
    </row>
    <row r="69" spans="1:64" s="303" customFormat="1" ht="15" customHeight="1">
      <c r="A69" s="862"/>
      <c r="B69" s="210" t="str">
        <f t="shared" si="50"/>
        <v>FEETISH</v>
      </c>
      <c r="C69" s="211" t="s">
        <v>41</v>
      </c>
      <c r="D69" s="211" t="s">
        <v>583</v>
      </c>
      <c r="E69" s="298" t="s">
        <v>22</v>
      </c>
      <c r="F69" s="298" t="s">
        <v>32</v>
      </c>
      <c r="G69" s="326">
        <v>30</v>
      </c>
      <c r="H69" s="517">
        <v>0.95</v>
      </c>
      <c r="I69" s="486">
        <v>112.5</v>
      </c>
      <c r="J69" s="41"/>
      <c r="K69" s="42"/>
      <c r="L69" s="43"/>
      <c r="M69" s="44"/>
      <c r="N69" s="45"/>
      <c r="O69" s="46"/>
      <c r="P69" s="47"/>
      <c r="Q69" s="48"/>
      <c r="R69" s="49"/>
      <c r="S69" s="50"/>
      <c r="T69" s="51"/>
      <c r="U69" s="53"/>
      <c r="V69" s="99">
        <f t="shared" si="48"/>
        <v>0</v>
      </c>
      <c r="W69" s="301">
        <f t="shared" si="44"/>
        <v>0</v>
      </c>
      <c r="X69" s="272">
        <f t="shared" si="49"/>
        <v>0</v>
      </c>
      <c r="Y69" s="272"/>
      <c r="Z69" s="272">
        <f t="shared" ref="Z69:Z70" si="51">$X69*BG69</f>
        <v>0</v>
      </c>
      <c r="AA69" s="272"/>
      <c r="AB69" s="272"/>
      <c r="AC69" s="272"/>
      <c r="AD69" s="272"/>
      <c r="AE69" s="272"/>
      <c r="AF69"/>
      <c r="AG69" s="272"/>
      <c r="AH69" s="272">
        <v>30</v>
      </c>
      <c r="AI69" s="272"/>
      <c r="AJ69" s="272"/>
      <c r="AK69" s="272"/>
      <c r="AL69" s="272"/>
      <c r="AM69" s="272"/>
      <c r="AN69" s="272"/>
      <c r="AO69" s="272"/>
      <c r="AP69" s="272">
        <v>0</v>
      </c>
      <c r="AR69" s="272" t="str">
        <f t="shared" si="47"/>
        <v/>
      </c>
      <c r="AS69" s="272">
        <f t="shared" si="47"/>
        <v>0</v>
      </c>
      <c r="AT69" s="272" t="str">
        <f t="shared" si="47"/>
        <v/>
      </c>
      <c r="AU69" s="272" t="str">
        <f t="shared" si="47"/>
        <v/>
      </c>
      <c r="AV69" s="272" t="str">
        <f t="shared" si="47"/>
        <v/>
      </c>
      <c r="AW69" s="272" t="str">
        <f t="shared" si="47"/>
        <v/>
      </c>
      <c r="AX69" s="272" t="str">
        <f t="shared" si="47"/>
        <v/>
      </c>
      <c r="AY69" s="272" t="str">
        <f t="shared" si="47"/>
        <v/>
      </c>
      <c r="AZ69" s="272" t="str">
        <f t="shared" si="47"/>
        <v/>
      </c>
      <c r="BA69" s="272">
        <f t="shared" si="47"/>
        <v>0</v>
      </c>
      <c r="BB69" s="305"/>
      <c r="BC69" s="305"/>
      <c r="BD69" s="305"/>
      <c r="BE69" s="305"/>
      <c r="BF69" s="272">
        <v>0</v>
      </c>
      <c r="BG69" s="272">
        <v>30</v>
      </c>
      <c r="BH69" s="272">
        <v>0</v>
      </c>
      <c r="BI69" s="272">
        <v>0</v>
      </c>
      <c r="BJ69" s="272">
        <v>0</v>
      </c>
      <c r="BK69" s="272">
        <v>0</v>
      </c>
      <c r="BL69" s="272">
        <v>0</v>
      </c>
    </row>
    <row r="70" spans="1:64" s="303" customFormat="1" ht="16.5" customHeight="1" thickBot="1">
      <c r="A70" s="863"/>
      <c r="B70" s="210" t="str">
        <f t="shared" si="50"/>
        <v>ADD-ONS</v>
      </c>
      <c r="C70" s="212" t="s">
        <v>73</v>
      </c>
      <c r="D70" s="212" t="s">
        <v>584</v>
      </c>
      <c r="E70" s="319" t="s">
        <v>22</v>
      </c>
      <c r="F70" s="319" t="s">
        <v>31</v>
      </c>
      <c r="G70" s="327">
        <v>25</v>
      </c>
      <c r="H70" s="518">
        <v>1</v>
      </c>
      <c r="I70" s="487">
        <v>92.5</v>
      </c>
      <c r="J70" s="55"/>
      <c r="K70" s="56"/>
      <c r="L70" s="57"/>
      <c r="M70" s="58"/>
      <c r="N70" s="59"/>
      <c r="O70" s="60"/>
      <c r="P70" s="61"/>
      <c r="Q70" s="63"/>
      <c r="R70" s="64"/>
      <c r="S70" s="65"/>
      <c r="T70" s="66"/>
      <c r="U70" s="68"/>
      <c r="V70" s="99">
        <f t="shared" si="48"/>
        <v>0</v>
      </c>
      <c r="W70" s="301">
        <f t="shared" si="44"/>
        <v>0</v>
      </c>
      <c r="X70" s="272">
        <f t="shared" si="49"/>
        <v>0</v>
      </c>
      <c r="Y70" s="272"/>
      <c r="Z70" s="272">
        <f t="shared" si="51"/>
        <v>0</v>
      </c>
      <c r="AA70" s="272"/>
      <c r="AB70" s="272"/>
      <c r="AC70" s="272"/>
      <c r="AD70" s="272"/>
      <c r="AE70" s="272"/>
      <c r="AF70"/>
      <c r="AG70" s="272"/>
      <c r="AH70" s="272"/>
      <c r="AI70" s="272"/>
      <c r="AJ70" s="272"/>
      <c r="AK70" s="272"/>
      <c r="AL70" s="272"/>
      <c r="AM70" s="272"/>
      <c r="AN70" s="272"/>
      <c r="AO70" s="272"/>
      <c r="AP70" s="272">
        <v>54</v>
      </c>
      <c r="AR70" s="272" t="str">
        <f t="shared" si="47"/>
        <v/>
      </c>
      <c r="AS70" s="272" t="str">
        <f t="shared" si="47"/>
        <v/>
      </c>
      <c r="AT70" s="272" t="str">
        <f t="shared" si="47"/>
        <v/>
      </c>
      <c r="AU70" s="272" t="str">
        <f t="shared" si="47"/>
        <v/>
      </c>
      <c r="AV70" s="272" t="str">
        <f t="shared" si="47"/>
        <v/>
      </c>
      <c r="AW70" s="272" t="str">
        <f t="shared" si="47"/>
        <v/>
      </c>
      <c r="AX70" s="272" t="str">
        <f t="shared" si="47"/>
        <v/>
      </c>
      <c r="AY70" s="272" t="str">
        <f t="shared" si="47"/>
        <v/>
      </c>
      <c r="AZ70" s="272" t="str">
        <f t="shared" si="47"/>
        <v/>
      </c>
      <c r="BA70" s="272">
        <f t="shared" si="47"/>
        <v>0</v>
      </c>
      <c r="BB70" s="305"/>
      <c r="BC70" s="305"/>
      <c r="BD70" s="305"/>
      <c r="BE70" s="305"/>
      <c r="BF70" s="272">
        <v>0</v>
      </c>
      <c r="BG70" s="272">
        <v>25</v>
      </c>
      <c r="BH70" s="272">
        <v>0</v>
      </c>
      <c r="BI70" s="272">
        <v>0</v>
      </c>
      <c r="BJ70" s="272">
        <v>0</v>
      </c>
      <c r="BK70" s="272">
        <v>0</v>
      </c>
      <c r="BL70" s="272">
        <v>0</v>
      </c>
    </row>
    <row r="71" spans="1:64" s="328" customFormat="1" ht="9.9" customHeight="1" thickBot="1">
      <c r="A71" s="343"/>
      <c r="B71" s="344"/>
      <c r="C71" s="344"/>
      <c r="D71" s="607"/>
      <c r="E71" s="308"/>
      <c r="F71" s="308"/>
      <c r="G71" s="308"/>
      <c r="H71" s="490"/>
      <c r="I71" s="847"/>
      <c r="J71" s="206"/>
      <c r="K71" s="206"/>
      <c r="L71" s="206"/>
      <c r="M71" s="207"/>
      <c r="N71" s="206"/>
      <c r="O71" s="206"/>
      <c r="P71" s="208"/>
      <c r="Q71" s="206"/>
      <c r="R71" s="209"/>
      <c r="S71" s="206"/>
      <c r="T71" s="206"/>
      <c r="U71" s="206"/>
      <c r="V71" s="278"/>
      <c r="W71" s="278"/>
      <c r="X71" s="307"/>
      <c r="Y71" s="542"/>
      <c r="Z71" s="542"/>
      <c r="AA71" s="542"/>
      <c r="AB71" s="542"/>
      <c r="AC71" s="542"/>
      <c r="AD71" s="542"/>
      <c r="AE71" s="542"/>
      <c r="AF71"/>
      <c r="AG71" s="309"/>
      <c r="AH71" s="309"/>
      <c r="AI71" s="309"/>
      <c r="AJ71" s="309"/>
      <c r="AK71" s="309"/>
      <c r="AL71" s="309"/>
      <c r="AM71" s="309"/>
      <c r="AN71" s="309"/>
      <c r="AO71" s="309"/>
      <c r="AP71" s="309"/>
      <c r="AR71" s="309"/>
      <c r="AS71" s="309"/>
      <c r="AT71" s="309"/>
      <c r="AU71" s="309"/>
      <c r="AV71" s="309"/>
      <c r="AW71" s="309"/>
      <c r="AX71" s="309"/>
      <c r="AY71" s="309"/>
      <c r="AZ71" s="309"/>
      <c r="BA71" s="309"/>
      <c r="BB71" s="345"/>
      <c r="BC71" s="345"/>
      <c r="BD71" s="345"/>
      <c r="BE71" s="345"/>
      <c r="BF71" s="308"/>
      <c r="BG71" s="308"/>
      <c r="BH71" s="308"/>
      <c r="BI71" s="308"/>
      <c r="BJ71" s="308"/>
      <c r="BK71" s="308"/>
      <c r="BL71" s="665"/>
    </row>
    <row r="72" spans="1:64" s="303" customFormat="1" ht="44.1" customHeight="1">
      <c r="A72" s="856" t="s">
        <v>29</v>
      </c>
      <c r="B72" s="210" t="str">
        <f t="shared" ref="B72:B73" si="52">HYPERLINK(D72,C72)</f>
        <v>ATOMS</v>
      </c>
      <c r="C72" s="210" t="s">
        <v>233</v>
      </c>
      <c r="D72" s="210" t="s">
        <v>585</v>
      </c>
      <c r="E72" s="310" t="s">
        <v>22</v>
      </c>
      <c r="F72" s="310" t="s">
        <v>32</v>
      </c>
      <c r="G72" s="310">
        <v>30</v>
      </c>
      <c r="H72" s="519">
        <v>0.35</v>
      </c>
      <c r="I72" s="488">
        <v>120</v>
      </c>
      <c r="J72" s="10"/>
      <c r="K72" s="11"/>
      <c r="L72" s="12"/>
      <c r="M72" s="13"/>
      <c r="N72" s="14"/>
      <c r="O72" s="15"/>
      <c r="P72" s="16"/>
      <c r="Q72" s="83"/>
      <c r="R72" s="84"/>
      <c r="S72" s="19"/>
      <c r="T72" s="20"/>
      <c r="U72" s="22"/>
      <c r="V72" s="99">
        <f t="shared" ref="V72" si="53">SUM(J72:U72)*I72</f>
        <v>0</v>
      </c>
      <c r="W72" s="301">
        <f>SUM(J72:U72)*G72</f>
        <v>0</v>
      </c>
      <c r="X72" s="272">
        <f t="shared" ref="X72" si="54">SUM(J72:U72)</f>
        <v>0</v>
      </c>
      <c r="Y72" s="272"/>
      <c r="Z72" s="272">
        <f t="shared" ref="Z72:Z73" si="55">$X72*BG72</f>
        <v>0</v>
      </c>
      <c r="AA72" s="272"/>
      <c r="AB72" s="272"/>
      <c r="AC72" s="272"/>
      <c r="AD72" s="272"/>
      <c r="AE72" s="272"/>
      <c r="AF72"/>
      <c r="AG72" s="272"/>
      <c r="AH72" s="272">
        <v>30</v>
      </c>
      <c r="AI72" s="272"/>
      <c r="AJ72" s="272"/>
      <c r="AK72" s="272"/>
      <c r="AL72" s="272"/>
      <c r="AM72" s="272"/>
      <c r="AN72" s="272"/>
      <c r="AO72" s="272"/>
      <c r="AP72" s="272">
        <v>0</v>
      </c>
      <c r="AR72" s="272" t="str">
        <f t="shared" ref="AR72:BA73" si="56">IF(AG72="","",$X72*AG72)</f>
        <v/>
      </c>
      <c r="AS72" s="272">
        <f t="shared" si="56"/>
        <v>0</v>
      </c>
      <c r="AT72" s="272" t="str">
        <f t="shared" si="56"/>
        <v/>
      </c>
      <c r="AU72" s="272" t="str">
        <f t="shared" si="56"/>
        <v/>
      </c>
      <c r="AV72" s="272" t="str">
        <f t="shared" si="56"/>
        <v/>
      </c>
      <c r="AW72" s="272" t="str">
        <f t="shared" si="56"/>
        <v/>
      </c>
      <c r="AX72" s="272" t="str">
        <f t="shared" si="56"/>
        <v/>
      </c>
      <c r="AY72" s="272" t="str">
        <f t="shared" si="56"/>
        <v/>
      </c>
      <c r="AZ72" s="272" t="str">
        <f t="shared" si="56"/>
        <v/>
      </c>
      <c r="BA72" s="272">
        <f t="shared" si="56"/>
        <v>0</v>
      </c>
      <c r="BB72" s="305"/>
      <c r="BC72" s="305"/>
      <c r="BD72" s="305"/>
      <c r="BE72" s="305"/>
      <c r="BF72" s="272">
        <v>0</v>
      </c>
      <c r="BG72" s="272">
        <v>30</v>
      </c>
      <c r="BH72" s="272">
        <v>0</v>
      </c>
      <c r="BI72" s="272">
        <v>0</v>
      </c>
      <c r="BJ72" s="272">
        <v>0</v>
      </c>
      <c r="BK72" s="272">
        <v>0</v>
      </c>
      <c r="BL72" s="272">
        <v>0</v>
      </c>
    </row>
    <row r="73" spans="1:64" s="303" customFormat="1" ht="57" customHeight="1" thickBot="1">
      <c r="A73" s="857"/>
      <c r="B73" s="210" t="str">
        <f t="shared" si="52"/>
        <v>JIBS</v>
      </c>
      <c r="C73" s="211" t="s">
        <v>234</v>
      </c>
      <c r="D73" s="211" t="s">
        <v>586</v>
      </c>
      <c r="E73" s="298" t="s">
        <v>22</v>
      </c>
      <c r="F73" s="298" t="s">
        <v>66</v>
      </c>
      <c r="G73" s="298">
        <v>20</v>
      </c>
      <c r="H73" s="520">
        <v>1.35</v>
      </c>
      <c r="I73" s="489">
        <v>120</v>
      </c>
      <c r="J73" s="85"/>
      <c r="K73" s="86"/>
      <c r="L73" s="87"/>
      <c r="M73" s="88"/>
      <c r="N73" s="89"/>
      <c r="O73" s="90"/>
      <c r="P73" s="91"/>
      <c r="Q73" s="92"/>
      <c r="R73" s="93"/>
      <c r="S73" s="94"/>
      <c r="T73" s="95"/>
      <c r="U73" s="97"/>
      <c r="V73" s="99">
        <f t="shared" ref="V73" si="57">SUM(J73:U73)*I73</f>
        <v>0</v>
      </c>
      <c r="W73" s="301">
        <f>SUM(J73:U73)*G73</f>
        <v>0</v>
      </c>
      <c r="X73" s="272">
        <f t="shared" ref="X73" si="58">SUM(J73:U73)</f>
        <v>0</v>
      </c>
      <c r="Y73" s="272"/>
      <c r="Z73" s="272">
        <f t="shared" si="55"/>
        <v>0</v>
      </c>
      <c r="AA73" s="272"/>
      <c r="AB73" s="272"/>
      <c r="AC73" s="272"/>
      <c r="AD73" s="272"/>
      <c r="AE73" s="272"/>
      <c r="AF73"/>
      <c r="AG73" s="272"/>
      <c r="AH73" s="272">
        <v>20</v>
      </c>
      <c r="AI73" s="272"/>
      <c r="AJ73" s="272"/>
      <c r="AK73" s="272"/>
      <c r="AL73" s="272"/>
      <c r="AM73" s="272"/>
      <c r="AN73" s="272"/>
      <c r="AO73" s="272"/>
      <c r="AP73" s="272">
        <v>0</v>
      </c>
      <c r="AR73" s="272" t="str">
        <f t="shared" si="56"/>
        <v/>
      </c>
      <c r="AS73" s="272">
        <f t="shared" si="56"/>
        <v>0</v>
      </c>
      <c r="AT73" s="272" t="str">
        <f t="shared" si="56"/>
        <v/>
      </c>
      <c r="AU73" s="272" t="str">
        <f t="shared" si="56"/>
        <v/>
      </c>
      <c r="AV73" s="272" t="str">
        <f t="shared" si="56"/>
        <v/>
      </c>
      <c r="AW73" s="272" t="str">
        <f t="shared" si="56"/>
        <v/>
      </c>
      <c r="AX73" s="272" t="str">
        <f t="shared" si="56"/>
        <v/>
      </c>
      <c r="AY73" s="272" t="str">
        <f t="shared" si="56"/>
        <v/>
      </c>
      <c r="AZ73" s="272" t="str">
        <f t="shared" si="56"/>
        <v/>
      </c>
      <c r="BA73" s="272">
        <f t="shared" si="56"/>
        <v>0</v>
      </c>
      <c r="BB73" s="305"/>
      <c r="BC73" s="305"/>
      <c r="BD73" s="305"/>
      <c r="BE73" s="305"/>
      <c r="BF73" s="272">
        <v>0</v>
      </c>
      <c r="BG73" s="272">
        <v>20</v>
      </c>
      <c r="BH73" s="272">
        <v>0</v>
      </c>
      <c r="BI73" s="272">
        <v>0</v>
      </c>
      <c r="BJ73" s="272">
        <v>0</v>
      </c>
      <c r="BK73" s="272">
        <v>0</v>
      </c>
      <c r="BL73" s="272">
        <v>0</v>
      </c>
    </row>
    <row r="74" spans="1:64" ht="13.8" thickBot="1">
      <c r="I74" s="329" t="s">
        <v>57</v>
      </c>
      <c r="J74" s="330">
        <f t="shared" ref="J74:AE74" si="59">SUM(J3:J73)</f>
        <v>0</v>
      </c>
      <c r="K74" s="330">
        <f t="shared" si="59"/>
        <v>0</v>
      </c>
      <c r="L74" s="330">
        <f t="shared" si="59"/>
        <v>0</v>
      </c>
      <c r="M74" s="330">
        <f t="shared" si="59"/>
        <v>0</v>
      </c>
      <c r="N74" s="330">
        <f t="shared" si="59"/>
        <v>0</v>
      </c>
      <c r="O74" s="330">
        <f t="shared" si="59"/>
        <v>0</v>
      </c>
      <c r="P74" s="330">
        <f t="shared" si="59"/>
        <v>0</v>
      </c>
      <c r="Q74" s="330">
        <f t="shared" si="59"/>
        <v>0</v>
      </c>
      <c r="R74" s="330">
        <f t="shared" si="59"/>
        <v>0</v>
      </c>
      <c r="S74" s="330">
        <f t="shared" si="59"/>
        <v>0</v>
      </c>
      <c r="T74" s="330">
        <f t="shared" si="59"/>
        <v>0</v>
      </c>
      <c r="U74" s="330">
        <f t="shared" si="59"/>
        <v>0</v>
      </c>
      <c r="V74" s="331">
        <f t="shared" si="59"/>
        <v>0</v>
      </c>
      <c r="W74" s="330">
        <f t="shared" si="59"/>
        <v>0</v>
      </c>
      <c r="X74" s="330">
        <f t="shared" si="59"/>
        <v>0</v>
      </c>
      <c r="Y74" s="332">
        <f t="shared" si="59"/>
        <v>0</v>
      </c>
      <c r="Z74" s="332">
        <f t="shared" si="59"/>
        <v>0</v>
      </c>
      <c r="AA74" s="332">
        <f t="shared" si="59"/>
        <v>0</v>
      </c>
      <c r="AB74" s="332">
        <f t="shared" si="59"/>
        <v>0</v>
      </c>
      <c r="AC74" s="332">
        <f t="shared" si="59"/>
        <v>0</v>
      </c>
      <c r="AD74" s="332">
        <f t="shared" si="59"/>
        <v>0</v>
      </c>
      <c r="AE74" s="332">
        <f t="shared" si="59"/>
        <v>0</v>
      </c>
      <c r="AR74" s="333">
        <f t="shared" ref="AR74:BA74" si="60">SUM(AR2:AR73)</f>
        <v>0</v>
      </c>
      <c r="AS74" s="272">
        <f t="shared" si="60"/>
        <v>0</v>
      </c>
      <c r="AT74" s="272">
        <f t="shared" si="60"/>
        <v>0</v>
      </c>
      <c r="AU74" s="272">
        <f t="shared" si="60"/>
        <v>0</v>
      </c>
      <c r="AV74" s="272">
        <f t="shared" si="60"/>
        <v>0</v>
      </c>
      <c r="AW74" s="272">
        <f t="shared" si="60"/>
        <v>0</v>
      </c>
      <c r="AX74" s="272">
        <f t="shared" si="60"/>
        <v>0</v>
      </c>
      <c r="AY74" s="272">
        <f t="shared" si="60"/>
        <v>0</v>
      </c>
      <c r="AZ74" s="272">
        <f t="shared" si="60"/>
        <v>0</v>
      </c>
      <c r="BA74" s="272">
        <f t="shared" si="60"/>
        <v>0</v>
      </c>
    </row>
    <row r="76" spans="1:64" ht="13.8" thickBot="1"/>
    <row r="77" spans="1:64" s="654" customFormat="1" ht="34.200000000000003" customHeight="1" thickBot="1">
      <c r="C77" s="853" t="s">
        <v>218</v>
      </c>
      <c r="D77" s="854"/>
      <c r="E77" s="854"/>
      <c r="I77" s="655"/>
      <c r="J77" s="849" t="s">
        <v>497</v>
      </c>
      <c r="K77" s="850"/>
      <c r="L77" s="850"/>
      <c r="M77" s="850"/>
      <c r="N77" s="850"/>
      <c r="O77" s="850"/>
      <c r="P77" s="850"/>
      <c r="Q77" s="850"/>
      <c r="R77" s="850"/>
      <c r="S77" s="850"/>
      <c r="T77" s="850"/>
      <c r="U77" s="850"/>
      <c r="Y77" s="851" t="s">
        <v>498</v>
      </c>
      <c r="Z77" s="852"/>
      <c r="AA77" s="852"/>
      <c r="AB77" s="852"/>
      <c r="AC77" s="852"/>
      <c r="AD77" s="852"/>
      <c r="AE77" s="852"/>
      <c r="AF77" s="852"/>
      <c r="AR77" s="656"/>
      <c r="AS77" s="656"/>
      <c r="AT77" s="656"/>
      <c r="AU77" s="656"/>
      <c r="AV77" s="656"/>
      <c r="AW77" s="656"/>
      <c r="AX77" s="656"/>
      <c r="AY77" s="656"/>
      <c r="AZ77" s="656"/>
      <c r="BA77" s="656"/>
      <c r="BB77" s="656"/>
      <c r="BC77" s="656"/>
      <c r="BD77" s="656"/>
      <c r="BE77" s="656"/>
      <c r="BF77" s="656"/>
      <c r="BG77" s="656"/>
      <c r="BH77" s="656"/>
    </row>
    <row r="78" spans="1:64" ht="13.8" thickBot="1"/>
    <row r="79" spans="1:64" ht="42.75" customHeight="1" thickBot="1">
      <c r="B79" s="335"/>
      <c r="C79" s="335" t="s">
        <v>172</v>
      </c>
      <c r="D79" s="335"/>
      <c r="E79" s="336">
        <f>V74</f>
        <v>0</v>
      </c>
      <c r="J79" s="280" t="s">
        <v>204</v>
      </c>
      <c r="K79" s="281" t="s">
        <v>205</v>
      </c>
      <c r="L79" s="282" t="s">
        <v>231</v>
      </c>
      <c r="M79" s="283" t="s">
        <v>206</v>
      </c>
      <c r="N79" s="284" t="s">
        <v>207</v>
      </c>
      <c r="O79" s="285" t="s">
        <v>208</v>
      </c>
      <c r="P79" s="286" t="s">
        <v>209</v>
      </c>
      <c r="Q79" s="287" t="s">
        <v>211</v>
      </c>
      <c r="R79" s="288" t="s">
        <v>212</v>
      </c>
      <c r="S79" s="289" t="s">
        <v>213</v>
      </c>
      <c r="T79" s="290" t="s">
        <v>215</v>
      </c>
      <c r="U79" s="291" t="s">
        <v>216</v>
      </c>
      <c r="V79" s="337" t="s">
        <v>57</v>
      </c>
      <c r="Y79" s="338" t="s">
        <v>163</v>
      </c>
      <c r="Z79" s="338" t="s">
        <v>164</v>
      </c>
      <c r="AA79" s="338" t="s">
        <v>165</v>
      </c>
      <c r="AB79" s="338" t="s">
        <v>166</v>
      </c>
      <c r="AC79" s="338" t="s">
        <v>232</v>
      </c>
      <c r="AD79" s="338" t="s">
        <v>167</v>
      </c>
      <c r="AE79" s="339" t="s">
        <v>763</v>
      </c>
      <c r="AF79" s="269" t="s">
        <v>57</v>
      </c>
    </row>
    <row r="80" spans="1:64" ht="18" customHeight="1" thickBot="1">
      <c r="B80" s="335"/>
      <c r="C80" s="335" t="s">
        <v>173</v>
      </c>
      <c r="D80" s="335"/>
      <c r="E80" s="336">
        <f>E79*1.2</f>
        <v>0</v>
      </c>
      <c r="J80" s="340">
        <f t="shared" ref="J80:U80" si="61">SUMPRODUCT($G$25:$G$73,J25:J73)</f>
        <v>0</v>
      </c>
      <c r="K80" s="340">
        <f t="shared" si="61"/>
        <v>0</v>
      </c>
      <c r="L80" s="340">
        <f t="shared" si="61"/>
        <v>0</v>
      </c>
      <c r="M80" s="340">
        <f t="shared" si="61"/>
        <v>0</v>
      </c>
      <c r="N80" s="340">
        <f t="shared" si="61"/>
        <v>0</v>
      </c>
      <c r="O80" s="340">
        <f t="shared" si="61"/>
        <v>0</v>
      </c>
      <c r="P80" s="340">
        <f t="shared" si="61"/>
        <v>0</v>
      </c>
      <c r="Q80" s="340">
        <f t="shared" si="61"/>
        <v>0</v>
      </c>
      <c r="R80" s="340">
        <f t="shared" si="61"/>
        <v>0</v>
      </c>
      <c r="S80" s="340">
        <f t="shared" si="61"/>
        <v>0</v>
      </c>
      <c r="T80" s="340">
        <f t="shared" si="61"/>
        <v>0</v>
      </c>
      <c r="U80" s="340">
        <f t="shared" si="61"/>
        <v>0</v>
      </c>
      <c r="V80" s="340">
        <f>SUM(J80:U80)</f>
        <v>0</v>
      </c>
      <c r="Y80" s="340">
        <f t="shared" ref="Y80:AE80" si="62">Y74</f>
        <v>0</v>
      </c>
      <c r="Z80" s="340">
        <f t="shared" si="62"/>
        <v>0</v>
      </c>
      <c r="AA80" s="340">
        <f t="shared" si="62"/>
        <v>0</v>
      </c>
      <c r="AB80" s="270">
        <f>AB74</f>
        <v>0</v>
      </c>
      <c r="AC80" s="340">
        <f t="shared" si="62"/>
        <v>0</v>
      </c>
      <c r="AD80" s="340">
        <f t="shared" si="62"/>
        <v>0</v>
      </c>
      <c r="AE80" s="340">
        <f t="shared" si="62"/>
        <v>0</v>
      </c>
      <c r="AF80" s="340">
        <f>SUM(Y80:AE80)</f>
        <v>0</v>
      </c>
    </row>
    <row r="81" spans="2:34" ht="13.8" thickBot="1">
      <c r="B81" s="341"/>
      <c r="C81" s="341" t="s">
        <v>171</v>
      </c>
      <c r="D81" s="341"/>
      <c r="E81" s="342">
        <f>W74</f>
        <v>0</v>
      </c>
      <c r="J81" s="7">
        <f t="shared" ref="J81:V81" si="63">IFERROR(J80/$V$80,0)</f>
        <v>0</v>
      </c>
      <c r="K81" s="7">
        <f t="shared" si="63"/>
        <v>0</v>
      </c>
      <c r="L81" s="7">
        <f t="shared" si="63"/>
        <v>0</v>
      </c>
      <c r="M81" s="7">
        <f t="shared" si="63"/>
        <v>0</v>
      </c>
      <c r="N81" s="7">
        <f t="shared" si="63"/>
        <v>0</v>
      </c>
      <c r="O81" s="7">
        <f t="shared" si="63"/>
        <v>0</v>
      </c>
      <c r="P81" s="7">
        <f t="shared" si="63"/>
        <v>0</v>
      </c>
      <c r="Q81" s="7">
        <f t="shared" si="63"/>
        <v>0</v>
      </c>
      <c r="R81" s="7">
        <f t="shared" si="63"/>
        <v>0</v>
      </c>
      <c r="S81" s="7">
        <f t="shared" si="63"/>
        <v>0</v>
      </c>
      <c r="T81" s="7">
        <f t="shared" si="63"/>
        <v>0</v>
      </c>
      <c r="U81" s="7">
        <f t="shared" si="63"/>
        <v>0</v>
      </c>
      <c r="V81" s="7">
        <f t="shared" si="63"/>
        <v>0</v>
      </c>
      <c r="Y81" s="7">
        <f t="shared" ref="Y81:AF81" si="64">IFERROR(Y80/$AF$80,0)</f>
        <v>0</v>
      </c>
      <c r="Z81" s="7">
        <f t="shared" si="64"/>
        <v>0</v>
      </c>
      <c r="AA81" s="7">
        <f t="shared" si="64"/>
        <v>0</v>
      </c>
      <c r="AB81" s="7">
        <f t="shared" si="64"/>
        <v>0</v>
      </c>
      <c r="AC81" s="7">
        <f t="shared" si="64"/>
        <v>0</v>
      </c>
      <c r="AD81" s="7">
        <f t="shared" si="64"/>
        <v>0</v>
      </c>
      <c r="AE81" s="7">
        <f t="shared" si="64"/>
        <v>0</v>
      </c>
      <c r="AF81" s="7">
        <f t="shared" si="64"/>
        <v>0</v>
      </c>
    </row>
    <row r="84" spans="2:34" ht="13.8">
      <c r="Y84" s="848" t="s">
        <v>427</v>
      </c>
      <c r="Z84" s="848"/>
      <c r="AA84" s="848"/>
      <c r="AB84" s="848"/>
      <c r="AC84" s="848"/>
      <c r="AD84" s="848"/>
      <c r="AE84" s="848"/>
      <c r="AF84" s="848"/>
      <c r="AG84" s="848"/>
      <c r="AH84" s="848"/>
    </row>
    <row r="85" spans="2:34" ht="27.6">
      <c r="Y85" s="295" t="s">
        <v>449</v>
      </c>
      <c r="Z85" s="295" t="s">
        <v>450</v>
      </c>
      <c r="AA85" s="295" t="s">
        <v>451</v>
      </c>
      <c r="AB85" s="295" t="s">
        <v>452</v>
      </c>
      <c r="AC85" s="295" t="s">
        <v>453</v>
      </c>
      <c r="AD85" s="295" t="s">
        <v>454</v>
      </c>
      <c r="AE85" s="295" t="s">
        <v>455</v>
      </c>
      <c r="AF85" s="295" t="s">
        <v>456</v>
      </c>
      <c r="AG85" s="295" t="s">
        <v>458</v>
      </c>
      <c r="AH85" s="295" t="s">
        <v>424</v>
      </c>
    </row>
    <row r="86" spans="2:34">
      <c r="Y86" s="272">
        <f>AR74</f>
        <v>0</v>
      </c>
      <c r="Z86" s="272">
        <f t="shared" ref="Z86:AH86" si="65">AS74</f>
        <v>0</v>
      </c>
      <c r="AA86" s="272">
        <f t="shared" si="65"/>
        <v>0</v>
      </c>
      <c r="AB86" s="272">
        <f t="shared" si="65"/>
        <v>0</v>
      </c>
      <c r="AC86" s="272">
        <f t="shared" si="65"/>
        <v>0</v>
      </c>
      <c r="AD86" s="272">
        <f t="shared" si="65"/>
        <v>0</v>
      </c>
      <c r="AE86" s="272">
        <f t="shared" si="65"/>
        <v>0</v>
      </c>
      <c r="AF86" s="272">
        <f t="shared" si="65"/>
        <v>0</v>
      </c>
      <c r="AG86" s="272">
        <f t="shared" si="65"/>
        <v>0</v>
      </c>
      <c r="AH86" s="272">
        <f t="shared" si="65"/>
        <v>0</v>
      </c>
    </row>
  </sheetData>
  <protectedRanges>
    <protectedRange password="CDC4" sqref="V78:AE83 W77:AE77 F1:I1 J75:V81 C74:I1048576 V2:AE2 V24:AE24 V59:AE59 V62:AE62 V71:AE71 V75:AE76 V87:AE1048576 V84:X85 V86:AH86 V74 A25:B25 A63 A72 H3:H73 A60:B61 B63:B70 B72:B73 A2:G23 C24:G73 C1:D1 BF2:BL73 Y3:AE23 Y25:AE58 Y60:AE61 Y63:AE70 Y72:AE74" name="Prises PU"/>
    <protectedRange password="CDC4" sqref="J1 V1:AE1" name="Prises PU_1"/>
    <protectedRange password="CDC4" sqref="I2" name="Prises PU_2"/>
    <protectedRange password="CDC4" sqref="AG3:AG23 AH5:AH7 AH20:AH23 AI3:AI9 AH11:AI15 AI17:AI20 AJ14:AL23 AJ13 AI22:AI23 AG28:AG29 AG31:AG58 AH36:AH37 AJ37:AJ47 AH39 AH41:AH44 AI41:AI43 AO41 AK40 AK43:AL49 AJ60:AO61 AM44:AM48 AM50:AM51 AM54:AM58 AH48:AH54 AI45:AI46 AI58 AL51:AL58 AJ55:AK57 AK52:AK54 AK50 AI49:AJ53 AH56 AG60:AG61 AG70 AJ3:AO12 AH72:AO72 AH68:AO70 AH63:AO63 AG64:AO67 AN43:AO58 AK42:AN42 AI73:AO73 AL39:AO40 AK36:AO38 AJ33:AO35 AI28:AO32 AH27:AO27 AG25:AO26 AM13:AO23" name="Prises PU_3"/>
    <protectedRange password="CDC4" sqref="I24 I59:I73" name="Prises PU_2_1"/>
  </protectedRanges>
  <mergeCells count="10">
    <mergeCell ref="A72:A73"/>
    <mergeCell ref="A3:A23"/>
    <mergeCell ref="A63:A70"/>
    <mergeCell ref="A25:A58"/>
    <mergeCell ref="A60:A61"/>
    <mergeCell ref="Y84:AH84"/>
    <mergeCell ref="J77:U77"/>
    <mergeCell ref="Y77:AF77"/>
    <mergeCell ref="C77:E77"/>
    <mergeCell ref="J1:AE1"/>
  </mergeCells>
  <phoneticPr fontId="7" type="noConversion"/>
  <conditionalFormatting sqref="Y3:AE23 Y25:AE58 Y60:AE61 Y63:AE70 Y72:AE73">
    <cfRule type="containsBlanks" dxfId="29" priority="7">
      <formula>LEN(TRIM(Y3))=0</formula>
    </cfRule>
  </conditionalFormatting>
  <conditionalFormatting sqref="AG60:AO61">
    <cfRule type="containsBlanks" dxfId="28" priority="3">
      <formula>LEN(TRIM(AG60))=0</formula>
    </cfRule>
  </conditionalFormatting>
  <conditionalFormatting sqref="AG3:AP23">
    <cfRule type="containsBlanks" dxfId="27" priority="5">
      <formula>LEN(TRIM(AG3))=0</formula>
    </cfRule>
  </conditionalFormatting>
  <conditionalFormatting sqref="AG25:AP58">
    <cfRule type="containsBlanks" dxfId="26" priority="4">
      <formula>LEN(TRIM(AG25))=0</formula>
    </cfRule>
  </conditionalFormatting>
  <conditionalFormatting sqref="AG63:AP70">
    <cfRule type="containsBlanks" dxfId="25" priority="2">
      <formula>LEN(TRIM(AG63))=0</formula>
    </cfRule>
  </conditionalFormatting>
  <conditionalFormatting sqref="AG72:AP73">
    <cfRule type="containsBlanks" dxfId="24" priority="1">
      <formula>LEN(TRIM(AG72))=0</formula>
    </cfRule>
  </conditionalFormatting>
  <hyperlinks>
    <hyperlink ref="C25" r:id="rId1" xr:uid="{5B9FEAC2-EE67-4E03-8AB9-AC581777849C}"/>
    <hyperlink ref="C26" r:id="rId2" xr:uid="{E4A45631-D334-466B-A0C0-C7A5EBFA5A46}"/>
    <hyperlink ref="C27" r:id="rId3" xr:uid="{C13BEC0D-0A9A-4139-AA46-636124DD4D93}"/>
    <hyperlink ref="C28" r:id="rId4" xr:uid="{B7BD6FD3-44A3-43DD-9448-5BFB47DF4820}"/>
    <hyperlink ref="C29" r:id="rId5" xr:uid="{B8E0BA0C-B7F8-4D45-B03E-C689EAA5E0D3}"/>
    <hyperlink ref="C30" r:id="rId6" xr:uid="{0EEAE74E-FDBE-49D5-8541-BFB4EE209FC7}"/>
    <hyperlink ref="C31" r:id="rId7" xr:uid="{E622A41F-8B5B-4D42-93B4-8C682FE2EFC3}"/>
    <hyperlink ref="C32" r:id="rId8" xr:uid="{B568CAB7-C925-466A-A2B5-58E398E485B3}"/>
    <hyperlink ref="C33" r:id="rId9" xr:uid="{C7DD240F-2CD4-4DB5-8859-490B63E298EF}"/>
    <hyperlink ref="C34" r:id="rId10" xr:uid="{C9727FBC-88B0-4EB8-B72F-C4060BFBB944}"/>
    <hyperlink ref="C35" r:id="rId11" xr:uid="{6856FA37-E0B7-42EB-A3AF-C4F810FEAA41}"/>
    <hyperlink ref="C36" r:id="rId12" xr:uid="{CED66854-5264-4E08-93CA-0182EAB2CCFC}"/>
    <hyperlink ref="C37" r:id="rId13" xr:uid="{2048C6FC-D66E-4EB1-B586-C9726B2EA0AD}"/>
    <hyperlink ref="C38" r:id="rId14" xr:uid="{2022B65C-946C-4E3D-A1EA-E75F82808645}"/>
    <hyperlink ref="C39" r:id="rId15" xr:uid="{5AA6BDD5-2A0F-4198-B137-9294D9853E6B}"/>
    <hyperlink ref="C40" r:id="rId16" xr:uid="{B124978F-3B93-465F-ABD7-89099AEC3A3D}"/>
    <hyperlink ref="C41" r:id="rId17" xr:uid="{F11A8F48-F2F5-4D1A-9462-5C8373768CB9}"/>
    <hyperlink ref="C42" r:id="rId18" xr:uid="{E4CF6C5D-099A-40A6-B9E5-3285D883A2C7}"/>
    <hyperlink ref="C43" r:id="rId19" xr:uid="{27860565-CE6E-4516-97EB-DCF41E7D2660}"/>
    <hyperlink ref="C44" r:id="rId20" xr:uid="{F77C550A-0F96-433B-A565-E545DFE3E963}"/>
    <hyperlink ref="C45" r:id="rId21" xr:uid="{A88F1CD7-4BAD-4D14-BD7A-E4B7AD03569A}"/>
    <hyperlink ref="C46" r:id="rId22" xr:uid="{D7819188-E13E-4816-90EE-11034F61D6BB}"/>
    <hyperlink ref="C47" r:id="rId23" xr:uid="{51D1067C-293E-41DC-A3E9-B9DFB265013C}"/>
    <hyperlink ref="C48" r:id="rId24" xr:uid="{E5B8A197-4AF3-49F2-9DCE-3F99CA72941D}"/>
    <hyperlink ref="C49" r:id="rId25" xr:uid="{FEF646FB-E2E9-47B0-85AD-D88065604A30}"/>
    <hyperlink ref="C50" r:id="rId26" xr:uid="{723D7807-F85B-4D78-83F9-5D5232186187}"/>
    <hyperlink ref="C51" r:id="rId27" xr:uid="{CF54EF00-065D-4FE5-9AA1-B65F2BD846CF}"/>
    <hyperlink ref="C52" r:id="rId28" xr:uid="{646B7866-47AB-4258-AAE2-A0DA0B8B3202}"/>
    <hyperlink ref="C53" r:id="rId29" xr:uid="{44987311-F049-49F7-A13B-F11F83C1D532}"/>
    <hyperlink ref="C54" r:id="rId30" xr:uid="{83737E5A-AB8E-493F-B673-D5CC00FDEDB4}"/>
    <hyperlink ref="C55" r:id="rId31" xr:uid="{1C6DFA79-AD14-420B-B04A-D8619DE7E49C}"/>
    <hyperlink ref="C56" r:id="rId32" xr:uid="{3A3615CC-83C2-492F-8164-4C00D657F2B9}"/>
    <hyperlink ref="C57" r:id="rId33" xr:uid="{77D7B41A-C838-4AC8-A895-1D0694C393CF}"/>
    <hyperlink ref="C63" r:id="rId34" xr:uid="{F02E7540-0D15-40A3-BC0E-6977F2561F4D}"/>
    <hyperlink ref="C64" r:id="rId35" xr:uid="{4715101E-3A38-46F3-9170-769FFA331FE5}"/>
    <hyperlink ref="C65" r:id="rId36" xr:uid="{B3D8E38A-DED7-4CB3-8B69-90C49941F5EC}"/>
    <hyperlink ref="C66" r:id="rId37" xr:uid="{F194E1B3-4F05-4C5E-A3BE-CF840E5F1B89}"/>
    <hyperlink ref="C67" r:id="rId38" xr:uid="{C252DC82-505B-4616-A2A6-A6A11C18CBFA}"/>
    <hyperlink ref="C68" r:id="rId39" xr:uid="{6978A1FD-2344-4C13-A97D-C421783F1A98}"/>
    <hyperlink ref="C69" r:id="rId40" xr:uid="{90DDAFA3-E21C-432D-A601-C06D514ECA53}"/>
    <hyperlink ref="C70" r:id="rId41" xr:uid="{8E2585B7-6D03-44A8-A3EC-605CD17EC3B7}"/>
    <hyperlink ref="C72" r:id="rId42" xr:uid="{039220AE-D446-4D96-B767-67C37D0095C7}"/>
    <hyperlink ref="C73" r:id="rId43" xr:uid="{5DEFCC28-7271-41F2-BFB1-07B9321F49EB}"/>
    <hyperlink ref="C58" r:id="rId44" xr:uid="{9CA4145F-B91F-42F2-A3E4-BB3E8CCF6195}"/>
    <hyperlink ref="C4" r:id="rId45" xr:uid="{894E2748-6B41-4EB4-8C9E-F75BB157576F}"/>
    <hyperlink ref="C5" r:id="rId46" xr:uid="{8BBB2FE0-7C22-4803-94A9-5DCEA000E41C}"/>
    <hyperlink ref="C6" r:id="rId47" xr:uid="{89C4F07E-4479-4571-AF16-B926D583E10F}"/>
    <hyperlink ref="C7" r:id="rId48" xr:uid="{89CC089D-4173-4733-84B0-7B8997979966}"/>
    <hyperlink ref="C8" r:id="rId49" xr:uid="{C42205F1-A43F-4496-81C2-E570670D8776}"/>
    <hyperlink ref="C9" r:id="rId50" xr:uid="{A6CE83AB-A955-427B-A38E-16E09FFD4629}"/>
    <hyperlink ref="C10" r:id="rId51" xr:uid="{2C949FF9-563E-4908-B799-DF5ACBD6D81B}"/>
    <hyperlink ref="C11" r:id="rId52" xr:uid="{2C198FDF-7425-4778-83C6-C7FCF1D23B77}"/>
    <hyperlink ref="C12" r:id="rId53" xr:uid="{02408DBF-015A-4EC4-A550-A3A87FBDBDFD}"/>
    <hyperlink ref="C13" r:id="rId54" xr:uid="{9C06F4BF-66AA-41B3-AB6C-B20616D20498}"/>
    <hyperlink ref="C14" r:id="rId55" xr:uid="{C614DE8E-8333-40A0-BFFC-6103D75BE772}"/>
    <hyperlink ref="C15" r:id="rId56" xr:uid="{C939DC52-24FF-40EE-AE37-C6FC29514013}"/>
    <hyperlink ref="C3" r:id="rId57" xr:uid="{D0340CEB-7527-4CBA-A33C-3F379FE37EBF}"/>
  </hyperlinks>
  <pageMargins left="0.70866141732283472" right="0.70866141732283472" top="0.74803149606299213" bottom="0.74803149606299213" header="0.31496062992125984" footer="0.31496062992125984"/>
  <pageSetup paperSize="9" scale="30" fitToWidth="2" fitToHeight="10" orientation="landscape" horizontalDpi="1200" verticalDpi="1200" r:id="rId58"/>
  <drawing r:id="rId5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4C85-DA7D-4288-84F4-4BE6B6D81C0D}">
  <sheetPr>
    <tabColor rgb="FF1171FF"/>
    <pageSetUpPr fitToPage="1"/>
  </sheetPr>
  <dimension ref="A1:CE76"/>
  <sheetViews>
    <sheetView zoomScaleNormal="100" workbookViewId="0">
      <pane xSplit="2" ySplit="2" topLeftCell="E33" activePane="bottomRight" state="frozen"/>
      <selection activeCell="A28" sqref="A28"/>
      <selection pane="topRight" activeCell="A28" sqref="A28"/>
      <selection pane="bottomLeft" activeCell="A28" sqref="A28"/>
      <selection pane="bottomRight" activeCell="L11" sqref="L11"/>
    </sheetView>
  </sheetViews>
  <sheetFormatPr baseColWidth="10" defaultColWidth="11.44140625" defaultRowHeight="13.2"/>
  <cols>
    <col min="2" max="2" width="20.77734375" bestFit="1" customWidth="1"/>
    <col min="3" max="3" width="20.77734375" hidden="1" customWidth="1"/>
    <col min="4" max="4" width="43.5546875" hidden="1" customWidth="1"/>
    <col min="5" max="5" width="19" customWidth="1"/>
    <col min="6" max="6" width="13" bestFit="1" customWidth="1"/>
    <col min="7" max="7" width="12.6640625" bestFit="1" customWidth="1"/>
    <col min="8" max="8" width="13.6640625" bestFit="1" customWidth="1"/>
    <col min="9" max="9" width="14" customWidth="1"/>
    <col min="10" max="10" width="11.109375" bestFit="1" customWidth="1"/>
    <col min="11" max="11" width="10.6640625" customWidth="1"/>
    <col min="12" max="12" width="11.44140625" customWidth="1"/>
    <col min="13" max="13" width="9.109375" customWidth="1"/>
    <col min="14" max="17" width="11.44140625" customWidth="1"/>
    <col min="18" max="18" width="9.6640625" customWidth="1"/>
    <col min="19" max="19" width="8.88671875" customWidth="1"/>
    <col min="20" max="20" width="7.6640625" customWidth="1"/>
    <col min="21" max="21" width="9" customWidth="1"/>
    <col min="22" max="22" width="10.33203125" customWidth="1"/>
    <col min="23" max="23" width="10.6640625" customWidth="1"/>
    <col min="24" max="24" width="17.44140625" customWidth="1"/>
    <col min="25" max="30" width="11.44140625" customWidth="1"/>
    <col min="31" max="31" width="13.109375" customWidth="1"/>
    <col min="32" max="32" width="14.33203125" customWidth="1"/>
    <col min="33" max="33" width="13" customWidth="1"/>
    <col min="34" max="34" width="11.44140625" style="305" customWidth="1"/>
    <col min="54" max="54" width="12.33203125" customWidth="1"/>
    <col min="77" max="83" width="11.44140625" hidden="1" customWidth="1"/>
  </cols>
  <sheetData>
    <row r="1" spans="1:82" ht="75" customHeight="1" thickBot="1">
      <c r="F1" s="277"/>
      <c r="G1" s="277"/>
      <c r="H1" s="277"/>
      <c r="I1" s="277"/>
      <c r="J1" s="883" t="s">
        <v>499</v>
      </c>
      <c r="K1" s="883"/>
      <c r="L1" s="883"/>
      <c r="M1" s="883"/>
      <c r="N1" s="883"/>
      <c r="O1" s="883"/>
      <c r="P1" s="883"/>
      <c r="Q1" s="883"/>
      <c r="R1" s="883"/>
      <c r="S1" s="883"/>
      <c r="T1" s="883"/>
      <c r="U1" s="883"/>
      <c r="V1" s="883"/>
      <c r="W1" s="883"/>
      <c r="X1" s="883"/>
      <c r="Y1" s="883"/>
      <c r="Z1" s="883"/>
      <c r="AA1" s="883"/>
      <c r="AB1" s="883"/>
      <c r="AC1" s="883"/>
      <c r="AD1" s="883"/>
      <c r="AE1" s="883"/>
      <c r="AF1" s="883"/>
      <c r="AG1" s="883"/>
      <c r="AH1"/>
      <c r="BB1" s="235"/>
      <c r="BC1" s="235"/>
      <c r="BD1" s="235"/>
      <c r="BE1" s="235"/>
      <c r="BF1" s="235"/>
      <c r="BG1" s="235"/>
      <c r="BH1" s="235"/>
      <c r="BI1" s="235"/>
      <c r="BJ1" s="235"/>
      <c r="BK1" s="235"/>
      <c r="BL1" s="235"/>
      <c r="BM1" s="235"/>
      <c r="BN1" s="235"/>
      <c r="BO1" s="235"/>
      <c r="BP1" s="235"/>
      <c r="BQ1" s="235"/>
      <c r="BR1" s="235"/>
    </row>
    <row r="2" spans="1:82" s="294" customFormat="1" ht="49.5" customHeight="1" thickBot="1">
      <c r="A2" s="278" t="s">
        <v>162</v>
      </c>
      <c r="B2" s="278" t="s">
        <v>496</v>
      </c>
      <c r="C2" s="278" t="s">
        <v>496</v>
      </c>
      <c r="D2" s="278"/>
      <c r="E2" s="278" t="s">
        <v>287</v>
      </c>
      <c r="F2" s="278" t="s">
        <v>310</v>
      </c>
      <c r="G2" s="346" t="s">
        <v>30</v>
      </c>
      <c r="H2" s="491" t="s">
        <v>174</v>
      </c>
      <c r="I2" s="502" t="s">
        <v>505</v>
      </c>
      <c r="J2" s="493" t="s">
        <v>175</v>
      </c>
      <c r="K2" s="280" t="s">
        <v>204</v>
      </c>
      <c r="L2" s="281" t="s">
        <v>205</v>
      </c>
      <c r="M2" s="282" t="s">
        <v>231</v>
      </c>
      <c r="N2" s="283" t="s">
        <v>206</v>
      </c>
      <c r="O2" s="284" t="s">
        <v>207</v>
      </c>
      <c r="P2" s="285" t="s">
        <v>208</v>
      </c>
      <c r="Q2" s="286" t="s">
        <v>209</v>
      </c>
      <c r="R2" s="287" t="s">
        <v>211</v>
      </c>
      <c r="S2" s="288" t="s">
        <v>212</v>
      </c>
      <c r="T2" s="289" t="s">
        <v>213</v>
      </c>
      <c r="U2" s="290" t="s">
        <v>215</v>
      </c>
      <c r="V2" s="347" t="s">
        <v>214</v>
      </c>
      <c r="W2" s="291" t="s">
        <v>216</v>
      </c>
      <c r="X2" s="348" t="s">
        <v>170</v>
      </c>
      <c r="Y2" s="348" t="s">
        <v>160</v>
      </c>
      <c r="Z2" s="349" t="s">
        <v>202</v>
      </c>
      <c r="AA2" s="266" t="s">
        <v>152</v>
      </c>
      <c r="AB2" s="350" t="s">
        <v>153</v>
      </c>
      <c r="AC2" s="350" t="s">
        <v>154</v>
      </c>
      <c r="AD2" s="350" t="s">
        <v>155</v>
      </c>
      <c r="AE2" s="350" t="s">
        <v>156</v>
      </c>
      <c r="AF2" s="350" t="s">
        <v>157</v>
      </c>
      <c r="AG2" s="268" t="s">
        <v>762</v>
      </c>
      <c r="AH2" s="305" t="s">
        <v>22</v>
      </c>
      <c r="AI2" s="295" t="s">
        <v>449</v>
      </c>
      <c r="AJ2" s="295" t="s">
        <v>450</v>
      </c>
      <c r="AK2" s="295" t="s">
        <v>451</v>
      </c>
      <c r="AL2" s="295" t="s">
        <v>452</v>
      </c>
      <c r="AM2" s="295" t="s">
        <v>453</v>
      </c>
      <c r="AN2" s="295" t="s">
        <v>454</v>
      </c>
      <c r="AO2" s="295" t="s">
        <v>455</v>
      </c>
      <c r="AP2" s="295" t="s">
        <v>456</v>
      </c>
      <c r="AQ2" s="295" t="s">
        <v>457</v>
      </c>
      <c r="AR2" s="295" t="s">
        <v>458</v>
      </c>
      <c r="AS2" s="295" t="s">
        <v>459</v>
      </c>
      <c r="AT2" s="295" t="s">
        <v>460</v>
      </c>
      <c r="AU2" s="295" t="s">
        <v>461</v>
      </c>
      <c r="AV2" s="295" t="s">
        <v>462</v>
      </c>
      <c r="AW2" s="295" t="s">
        <v>463</v>
      </c>
      <c r="AX2" s="295" t="s">
        <v>464</v>
      </c>
      <c r="AY2" s="295" t="s">
        <v>440</v>
      </c>
      <c r="AZ2" s="295" t="s">
        <v>424</v>
      </c>
      <c r="BA2" s="295" t="s">
        <v>425</v>
      </c>
      <c r="BC2" s="295" t="s">
        <v>449</v>
      </c>
      <c r="BD2" s="295" t="s">
        <v>450</v>
      </c>
      <c r="BE2" s="295" t="s">
        <v>451</v>
      </c>
      <c r="BF2" s="295" t="s">
        <v>452</v>
      </c>
      <c r="BG2" s="295" t="s">
        <v>453</v>
      </c>
      <c r="BH2" s="295" t="s">
        <v>454</v>
      </c>
      <c r="BI2" s="295" t="s">
        <v>455</v>
      </c>
      <c r="BJ2" s="295" t="s">
        <v>456</v>
      </c>
      <c r="BK2" s="295" t="s">
        <v>457</v>
      </c>
      <c r="BL2" s="295" t="s">
        <v>458</v>
      </c>
      <c r="BM2" s="295" t="s">
        <v>459</v>
      </c>
      <c r="BN2" s="295" t="s">
        <v>460</v>
      </c>
      <c r="BO2" s="295" t="s">
        <v>461</v>
      </c>
      <c r="BP2" s="295" t="s">
        <v>462</v>
      </c>
      <c r="BQ2" s="295" t="s">
        <v>463</v>
      </c>
      <c r="BR2" s="295" t="s">
        <v>464</v>
      </c>
      <c r="BS2" s="295" t="s">
        <v>440</v>
      </c>
      <c r="BT2" s="295" t="s">
        <v>424</v>
      </c>
      <c r="BU2" s="295" t="s">
        <v>425</v>
      </c>
      <c r="BX2" s="266" t="s">
        <v>152</v>
      </c>
      <c r="BY2" s="350" t="s">
        <v>153</v>
      </c>
      <c r="BZ2" s="350" t="s">
        <v>154</v>
      </c>
      <c r="CA2" s="350" t="s">
        <v>155</v>
      </c>
      <c r="CB2" s="350" t="s">
        <v>156</v>
      </c>
      <c r="CC2" s="350" t="s">
        <v>157</v>
      </c>
      <c r="CD2" s="268" t="s">
        <v>762</v>
      </c>
    </row>
    <row r="3" spans="1:82" s="303" customFormat="1" ht="15.75" customHeight="1">
      <c r="A3" s="861" t="s">
        <v>1104</v>
      </c>
      <c r="B3" s="210" t="str">
        <f t="shared" ref="B3:B36" si="0">HYPERLINK(D3,C3)</f>
        <v>COOKIES</v>
      </c>
      <c r="C3" s="210" t="s">
        <v>72</v>
      </c>
      <c r="D3" s="210" t="s">
        <v>587</v>
      </c>
      <c r="E3" s="310" t="s">
        <v>22</v>
      </c>
      <c r="F3" s="323"/>
      <c r="G3" s="310" t="s">
        <v>32</v>
      </c>
      <c r="H3" s="326">
        <v>15</v>
      </c>
      <c r="I3" s="517">
        <v>2</v>
      </c>
      <c r="J3" s="494">
        <v>82.5</v>
      </c>
      <c r="K3" s="41"/>
      <c r="L3" s="42"/>
      <c r="M3" s="43"/>
      <c r="N3" s="44"/>
      <c r="O3" s="45"/>
      <c r="P3" s="46"/>
      <c r="Q3" s="47"/>
      <c r="R3" s="48"/>
      <c r="S3" s="49"/>
      <c r="T3" s="50"/>
      <c r="U3" s="51"/>
      <c r="V3" s="52"/>
      <c r="W3" s="53"/>
      <c r="X3" s="104">
        <f t="shared" ref="X3:X36" si="1">SUM(K3:W3)*J3</f>
        <v>0</v>
      </c>
      <c r="Y3" s="351">
        <f t="shared" ref="Y3:Y36" si="2">SUM(K3:W3)*H3</f>
        <v>0</v>
      </c>
      <c r="Z3" s="272">
        <f t="shared" ref="Z3:Z36" si="3">SUM(K3:W3)</f>
        <v>0</v>
      </c>
      <c r="AA3" s="272" t="str">
        <f t="shared" ref="AA3:AG18" si="4">IF(BX3=0,"",$Z3*BX3)</f>
        <v/>
      </c>
      <c r="AB3" s="272">
        <f t="shared" si="4"/>
        <v>0</v>
      </c>
      <c r="AC3" s="272" t="str">
        <f t="shared" si="4"/>
        <v/>
      </c>
      <c r="AD3" s="272" t="str">
        <f t="shared" si="4"/>
        <v/>
      </c>
      <c r="AE3" s="272" t="str">
        <f t="shared" si="4"/>
        <v/>
      </c>
      <c r="AF3" s="272" t="str">
        <f t="shared" si="4"/>
        <v/>
      </c>
      <c r="AG3" s="272" t="str">
        <f t="shared" si="4"/>
        <v/>
      </c>
      <c r="AI3" s="272"/>
      <c r="AJ3" s="272">
        <v>10</v>
      </c>
      <c r="AK3" s="272"/>
      <c r="AL3" s="272"/>
      <c r="AM3" s="272"/>
      <c r="AN3" s="272"/>
      <c r="AO3" s="272"/>
      <c r="AP3" s="272"/>
      <c r="AQ3" s="272"/>
      <c r="AR3" s="272"/>
      <c r="AS3" s="272"/>
      <c r="AT3" s="272"/>
      <c r="AU3" s="272"/>
      <c r="AV3" s="272"/>
      <c r="AW3" s="272"/>
      <c r="AX3" s="272"/>
      <c r="AY3" s="272"/>
      <c r="AZ3" s="272"/>
      <c r="BA3" s="272"/>
      <c r="BC3" s="272" t="str">
        <f t="shared" ref="BC3:BT3" si="5">IF(AI3="","",$Z3*AI3)</f>
        <v/>
      </c>
      <c r="BD3" s="272">
        <f t="shared" si="5"/>
        <v>0</v>
      </c>
      <c r="BE3" s="272" t="str">
        <f t="shared" si="5"/>
        <v/>
      </c>
      <c r="BF3" s="272" t="str">
        <f t="shared" si="5"/>
        <v/>
      </c>
      <c r="BG3" s="272" t="str">
        <f t="shared" si="5"/>
        <v/>
      </c>
      <c r="BH3" s="272" t="str">
        <f t="shared" si="5"/>
        <v/>
      </c>
      <c r="BI3" s="272" t="str">
        <f t="shared" si="5"/>
        <v/>
      </c>
      <c r="BJ3" s="272" t="str">
        <f t="shared" si="5"/>
        <v/>
      </c>
      <c r="BK3" s="272" t="str">
        <f t="shared" si="5"/>
        <v/>
      </c>
      <c r="BL3" s="272" t="str">
        <f t="shared" si="5"/>
        <v/>
      </c>
      <c r="BM3" s="272" t="str">
        <f t="shared" si="5"/>
        <v/>
      </c>
      <c r="BN3" s="272" t="str">
        <f t="shared" si="5"/>
        <v/>
      </c>
      <c r="BO3" s="272" t="str">
        <f t="shared" si="5"/>
        <v/>
      </c>
      <c r="BP3" s="272" t="str">
        <f t="shared" si="5"/>
        <v/>
      </c>
      <c r="BQ3" s="272" t="str">
        <f t="shared" si="5"/>
        <v/>
      </c>
      <c r="BR3" s="272" t="str">
        <f t="shared" si="5"/>
        <v/>
      </c>
      <c r="BS3" s="272" t="str">
        <f t="shared" si="5"/>
        <v/>
      </c>
      <c r="BT3" s="272" t="str">
        <f t="shared" si="5"/>
        <v/>
      </c>
      <c r="BU3" s="272"/>
      <c r="BX3" s="272">
        <v>0</v>
      </c>
      <c r="BY3" s="272">
        <v>15</v>
      </c>
      <c r="BZ3" s="272">
        <v>0</v>
      </c>
      <c r="CA3" s="272">
        <v>0</v>
      </c>
      <c r="CB3" s="272">
        <v>0</v>
      </c>
      <c r="CC3" s="272">
        <v>0</v>
      </c>
      <c r="CD3" s="272">
        <v>0</v>
      </c>
    </row>
    <row r="4" spans="1:82" s="303" customFormat="1" ht="15.75" customHeight="1">
      <c r="A4" s="862"/>
      <c r="B4" s="210" t="str">
        <f t="shared" si="0"/>
        <v>ZEN</v>
      </c>
      <c r="C4" s="210" t="s">
        <v>782</v>
      </c>
      <c r="D4" s="210" t="s">
        <v>783</v>
      </c>
      <c r="E4" s="310" t="s">
        <v>22</v>
      </c>
      <c r="F4" s="353" t="s">
        <v>509</v>
      </c>
      <c r="G4" s="310" t="s">
        <v>32</v>
      </c>
      <c r="H4" s="326">
        <v>10</v>
      </c>
      <c r="I4" s="517">
        <v>1.2</v>
      </c>
      <c r="J4" s="494">
        <v>40</v>
      </c>
      <c r="K4" s="41"/>
      <c r="L4" s="42"/>
      <c r="M4" s="43"/>
      <c r="N4" s="44"/>
      <c r="O4" s="45"/>
      <c r="P4" s="46"/>
      <c r="Q4" s="47"/>
      <c r="R4" s="48"/>
      <c r="S4" s="49"/>
      <c r="T4" s="50"/>
      <c r="U4" s="51"/>
      <c r="V4" s="52"/>
      <c r="W4" s="53"/>
      <c r="X4" s="104">
        <f t="shared" si="1"/>
        <v>0</v>
      </c>
      <c r="Y4" s="351">
        <f t="shared" si="2"/>
        <v>0</v>
      </c>
      <c r="Z4" s="272">
        <f t="shared" si="3"/>
        <v>0</v>
      </c>
      <c r="AA4" s="272"/>
      <c r="AB4" s="272">
        <f t="shared" si="4"/>
        <v>0</v>
      </c>
      <c r="AC4" s="272"/>
      <c r="AD4" s="272"/>
      <c r="AE4" s="272"/>
      <c r="AF4" s="272"/>
      <c r="AG4" s="272"/>
      <c r="AI4" s="272"/>
      <c r="AJ4" s="272"/>
      <c r="AK4" s="272"/>
      <c r="AL4" s="272"/>
      <c r="AM4" s="272"/>
      <c r="AN4" s="272"/>
      <c r="AO4" s="272"/>
      <c r="AP4" s="272"/>
      <c r="AQ4" s="272"/>
      <c r="AR4" s="272"/>
      <c r="AS4" s="272"/>
      <c r="AT4" s="272"/>
      <c r="AU4" s="272"/>
      <c r="AV4" s="272"/>
      <c r="AW4" s="272"/>
      <c r="AX4" s="272"/>
      <c r="AY4" s="272"/>
      <c r="AZ4" s="272"/>
      <c r="BA4" s="272"/>
      <c r="BC4" s="272"/>
      <c r="BD4" s="272" t="str">
        <f>IF(AJ4="","",$Z4*AJ4)</f>
        <v/>
      </c>
      <c r="BE4" s="272"/>
      <c r="BF4" s="272"/>
      <c r="BG4" s="272"/>
      <c r="BH4" s="272"/>
      <c r="BI4" s="272"/>
      <c r="BJ4" s="272"/>
      <c r="BK4" s="272"/>
      <c r="BL4" s="272"/>
      <c r="BM4" s="272"/>
      <c r="BN4" s="272"/>
      <c r="BO4" s="272"/>
      <c r="BP4" s="272"/>
      <c r="BQ4" s="272"/>
      <c r="BR4" s="272"/>
      <c r="BS4" s="272"/>
      <c r="BT4" s="272"/>
      <c r="BU4" s="272"/>
      <c r="BX4" s="272"/>
      <c r="BY4" s="272">
        <v>10</v>
      </c>
      <c r="BZ4" s="272"/>
      <c r="CA4" s="272"/>
      <c r="CB4" s="272"/>
      <c r="CC4" s="272"/>
      <c r="CD4" s="272"/>
    </row>
    <row r="5" spans="1:82" s="303" customFormat="1" ht="16.5" customHeight="1">
      <c r="A5" s="862"/>
      <c r="B5" s="210" t="str">
        <f t="shared" si="0"/>
        <v>Nin nin</v>
      </c>
      <c r="C5" s="210" t="s">
        <v>471</v>
      </c>
      <c r="D5" s="210" t="s">
        <v>588</v>
      </c>
      <c r="E5" s="298" t="s">
        <v>21</v>
      </c>
      <c r="F5" s="353" t="s">
        <v>332</v>
      </c>
      <c r="G5" s="298" t="s">
        <v>247</v>
      </c>
      <c r="H5" s="326">
        <v>15</v>
      </c>
      <c r="I5" s="517">
        <v>0.7</v>
      </c>
      <c r="J5" s="494">
        <v>45</v>
      </c>
      <c r="K5" s="41"/>
      <c r="L5" s="42"/>
      <c r="M5" s="43"/>
      <c r="N5" s="44"/>
      <c r="O5" s="45"/>
      <c r="P5" s="46"/>
      <c r="Q5" s="47"/>
      <c r="R5" s="48"/>
      <c r="S5" s="49"/>
      <c r="T5" s="50"/>
      <c r="U5" s="51"/>
      <c r="V5" s="52"/>
      <c r="W5" s="53"/>
      <c r="X5" s="104">
        <f t="shared" si="1"/>
        <v>0</v>
      </c>
      <c r="Y5" s="351">
        <f t="shared" si="2"/>
        <v>0</v>
      </c>
      <c r="Z5" s="272">
        <f t="shared" si="3"/>
        <v>0</v>
      </c>
      <c r="AA5" s="272">
        <f t="shared" ref="AA5:AG36" si="6">IF(BX5=0,"",$Z5*BX5)</f>
        <v>0</v>
      </c>
      <c r="AB5" s="272" t="str">
        <f t="shared" si="4"/>
        <v/>
      </c>
      <c r="AC5" s="272" t="str">
        <f t="shared" si="4"/>
        <v/>
      </c>
      <c r="AD5" s="272" t="str">
        <f t="shared" si="4"/>
        <v/>
      </c>
      <c r="AE5" s="272" t="str">
        <f t="shared" si="4"/>
        <v/>
      </c>
      <c r="AF5" s="272" t="str">
        <f t="shared" si="4"/>
        <v/>
      </c>
      <c r="AG5" s="272" t="str">
        <f t="shared" si="4"/>
        <v/>
      </c>
      <c r="AI5" s="272"/>
      <c r="AJ5" s="272">
        <v>15</v>
      </c>
      <c r="AK5" s="272"/>
      <c r="AL5" s="272"/>
      <c r="AM5" s="272"/>
      <c r="AN5" s="272"/>
      <c r="AO5" s="272"/>
      <c r="AP5" s="272"/>
      <c r="AQ5" s="272"/>
      <c r="AR5" s="272"/>
      <c r="AS5" s="272"/>
      <c r="AT5" s="272"/>
      <c r="AU5" s="272"/>
      <c r="AV5" s="272"/>
      <c r="AW5" s="272"/>
      <c r="AX5" s="272"/>
      <c r="AY5" s="272"/>
      <c r="AZ5" s="272">
        <v>30</v>
      </c>
      <c r="BA5" s="272"/>
      <c r="BC5" s="272"/>
      <c r="BD5" s="272"/>
      <c r="BE5" s="272"/>
      <c r="BF5" s="272"/>
      <c r="BG5" s="272"/>
      <c r="BH5" s="272"/>
      <c r="BI5" s="272"/>
      <c r="BJ5" s="272"/>
      <c r="BK5" s="272"/>
      <c r="BL5" s="272"/>
      <c r="BM5" s="272"/>
      <c r="BN5" s="272"/>
      <c r="BO5" s="272"/>
      <c r="BP5" s="272"/>
      <c r="BQ5" s="272"/>
      <c r="BR5" s="272"/>
      <c r="BS5" s="272"/>
      <c r="BT5" s="272">
        <f t="shared" ref="BT5:BT36" si="7">IF(AZ5="","",$Z5*AZ5)</f>
        <v>0</v>
      </c>
      <c r="BU5" s="272"/>
      <c r="BX5" s="272">
        <v>15</v>
      </c>
      <c r="BY5" s="272">
        <v>0</v>
      </c>
      <c r="BZ5" s="272">
        <v>0</v>
      </c>
      <c r="CA5" s="272">
        <v>0</v>
      </c>
      <c r="CB5" s="272">
        <v>0</v>
      </c>
      <c r="CC5" s="272">
        <v>0</v>
      </c>
      <c r="CD5" s="272">
        <v>0</v>
      </c>
    </row>
    <row r="6" spans="1:82" s="303" customFormat="1" ht="16.5" customHeight="1">
      <c r="A6" s="862"/>
      <c r="B6" s="210" t="str">
        <f t="shared" si="0"/>
        <v>OPALES</v>
      </c>
      <c r="C6" s="210" t="s">
        <v>42</v>
      </c>
      <c r="D6" s="210" t="s">
        <v>589</v>
      </c>
      <c r="E6" s="298" t="s">
        <v>23</v>
      </c>
      <c r="F6" s="354"/>
      <c r="G6" s="298" t="s">
        <v>34</v>
      </c>
      <c r="H6" s="326">
        <v>15</v>
      </c>
      <c r="I6" s="517">
        <v>2.4300000000000002</v>
      </c>
      <c r="J6" s="494">
        <v>92.5</v>
      </c>
      <c r="K6" s="41"/>
      <c r="L6" s="42"/>
      <c r="M6" s="43"/>
      <c r="N6" s="44"/>
      <c r="O6" s="45"/>
      <c r="P6" s="46"/>
      <c r="Q6" s="47"/>
      <c r="R6" s="48"/>
      <c r="S6" s="49"/>
      <c r="T6" s="50"/>
      <c r="U6" s="51"/>
      <c r="V6" s="52"/>
      <c r="W6" s="53"/>
      <c r="X6" s="104">
        <f t="shared" si="1"/>
        <v>0</v>
      </c>
      <c r="Y6" s="351">
        <f t="shared" si="2"/>
        <v>0</v>
      </c>
      <c r="Z6" s="272">
        <f t="shared" si="3"/>
        <v>0</v>
      </c>
      <c r="AA6" s="272" t="str">
        <f t="shared" si="6"/>
        <v/>
      </c>
      <c r="AB6" s="272" t="str">
        <f t="shared" si="4"/>
        <v/>
      </c>
      <c r="AC6" s="272">
        <f t="shared" si="4"/>
        <v>0</v>
      </c>
      <c r="AD6" s="272" t="str">
        <f t="shared" si="4"/>
        <v/>
      </c>
      <c r="AE6" s="272" t="str">
        <f t="shared" si="4"/>
        <v/>
      </c>
      <c r="AF6" s="272" t="str">
        <f t="shared" si="4"/>
        <v/>
      </c>
      <c r="AG6" s="272" t="str">
        <f t="shared" si="4"/>
        <v/>
      </c>
      <c r="AI6" s="272"/>
      <c r="AJ6" s="272">
        <v>15</v>
      </c>
      <c r="AK6" s="272"/>
      <c r="AL6" s="272"/>
      <c r="AM6" s="272"/>
      <c r="AN6" s="272"/>
      <c r="AO6" s="272"/>
      <c r="AP6" s="272"/>
      <c r="AQ6" s="272"/>
      <c r="AR6" s="272"/>
      <c r="AS6" s="272"/>
      <c r="AT6" s="272"/>
      <c r="AU6" s="272"/>
      <c r="AV6" s="272"/>
      <c r="AW6" s="272"/>
      <c r="AX6" s="272"/>
      <c r="AY6" s="272"/>
      <c r="AZ6" s="272">
        <v>15</v>
      </c>
      <c r="BA6" s="272"/>
      <c r="BC6" s="272" t="str">
        <f t="shared" ref="BC6:BR20" si="8">IF(AI6="","",$Z6*AI6)</f>
        <v/>
      </c>
      <c r="BD6" s="272">
        <f t="shared" si="8"/>
        <v>0</v>
      </c>
      <c r="BE6" s="272" t="str">
        <f t="shared" si="8"/>
        <v/>
      </c>
      <c r="BF6" s="272" t="str">
        <f t="shared" si="8"/>
        <v/>
      </c>
      <c r="BG6" s="272" t="str">
        <f t="shared" si="8"/>
        <v/>
      </c>
      <c r="BH6" s="272" t="str">
        <f t="shared" si="8"/>
        <v/>
      </c>
      <c r="BI6" s="272" t="str">
        <f t="shared" si="8"/>
        <v/>
      </c>
      <c r="BJ6" s="272" t="str">
        <f t="shared" si="8"/>
        <v/>
      </c>
      <c r="BK6" s="272" t="str">
        <f t="shared" si="8"/>
        <v/>
      </c>
      <c r="BL6" s="272" t="str">
        <f t="shared" si="8"/>
        <v/>
      </c>
      <c r="BM6" s="272" t="str">
        <f t="shared" si="8"/>
        <v/>
      </c>
      <c r="BN6" s="272" t="str">
        <f t="shared" si="8"/>
        <v/>
      </c>
      <c r="BO6" s="272" t="str">
        <f t="shared" si="8"/>
        <v/>
      </c>
      <c r="BP6" s="272" t="str">
        <f t="shared" si="8"/>
        <v/>
      </c>
      <c r="BQ6" s="272" t="str">
        <f t="shared" si="8"/>
        <v/>
      </c>
      <c r="BR6" s="272" t="str">
        <f t="shared" si="8"/>
        <v/>
      </c>
      <c r="BS6" s="272" t="str">
        <f t="shared" ref="BS6:BS20" si="9">IF(AY6="","",$Z6*AY6)</f>
        <v/>
      </c>
      <c r="BT6" s="272">
        <f t="shared" si="7"/>
        <v>0</v>
      </c>
      <c r="BU6" s="272"/>
      <c r="BX6" s="272">
        <v>0</v>
      </c>
      <c r="BY6" s="272">
        <v>0</v>
      </c>
      <c r="BZ6" s="272">
        <v>15</v>
      </c>
      <c r="CA6" s="272">
        <v>0</v>
      </c>
      <c r="CB6" s="272">
        <v>0</v>
      </c>
      <c r="CC6" s="272">
        <v>0</v>
      </c>
      <c r="CD6" s="272">
        <v>0</v>
      </c>
    </row>
    <row r="7" spans="1:82" s="303" customFormat="1" ht="16.5" customHeight="1">
      <c r="A7" s="862"/>
      <c r="B7" s="210" t="str">
        <f t="shared" si="0"/>
        <v>RAINBOW</v>
      </c>
      <c r="C7" s="210" t="s">
        <v>43</v>
      </c>
      <c r="D7" s="210" t="s">
        <v>590</v>
      </c>
      <c r="E7" s="298" t="s">
        <v>23</v>
      </c>
      <c r="F7" s="325"/>
      <c r="G7" s="298" t="s">
        <v>59</v>
      </c>
      <c r="H7" s="326">
        <v>15</v>
      </c>
      <c r="I7" s="517">
        <v>1.76</v>
      </c>
      <c r="J7" s="494">
        <v>85</v>
      </c>
      <c r="K7" s="41"/>
      <c r="L7" s="42"/>
      <c r="M7" s="43"/>
      <c r="N7" s="44"/>
      <c r="O7" s="45"/>
      <c r="P7" s="46"/>
      <c r="Q7" s="47"/>
      <c r="R7" s="48"/>
      <c r="S7" s="49"/>
      <c r="T7" s="50"/>
      <c r="U7" s="51"/>
      <c r="V7" s="52"/>
      <c r="W7" s="53"/>
      <c r="X7" s="104">
        <f t="shared" si="1"/>
        <v>0</v>
      </c>
      <c r="Y7" s="351">
        <f t="shared" si="2"/>
        <v>0</v>
      </c>
      <c r="Z7" s="272">
        <f t="shared" si="3"/>
        <v>0</v>
      </c>
      <c r="AA7" s="272" t="str">
        <f t="shared" si="6"/>
        <v/>
      </c>
      <c r="AB7" s="272" t="str">
        <f t="shared" si="4"/>
        <v/>
      </c>
      <c r="AC7" s="272">
        <f t="shared" si="4"/>
        <v>0</v>
      </c>
      <c r="AD7" s="272" t="str">
        <f t="shared" si="4"/>
        <v/>
      </c>
      <c r="AE7" s="272" t="str">
        <f t="shared" si="4"/>
        <v/>
      </c>
      <c r="AF7" s="272" t="str">
        <f t="shared" si="4"/>
        <v/>
      </c>
      <c r="AG7" s="272" t="str">
        <f t="shared" si="4"/>
        <v/>
      </c>
      <c r="AI7" s="272"/>
      <c r="AJ7" s="272"/>
      <c r="AK7" s="272"/>
      <c r="AL7" s="272"/>
      <c r="AM7" s="272"/>
      <c r="AN7" s="272"/>
      <c r="AO7" s="272"/>
      <c r="AP7" s="272"/>
      <c r="AQ7" s="272"/>
      <c r="AR7" s="272"/>
      <c r="AS7" s="272"/>
      <c r="AT7" s="272"/>
      <c r="AU7" s="272"/>
      <c r="AV7" s="272"/>
      <c r="AW7" s="272"/>
      <c r="AX7" s="272"/>
      <c r="AY7" s="272"/>
      <c r="AZ7" s="272"/>
      <c r="BA7" s="272"/>
      <c r="BC7" s="272" t="str">
        <f t="shared" si="8"/>
        <v/>
      </c>
      <c r="BD7" s="272" t="str">
        <f t="shared" si="8"/>
        <v/>
      </c>
      <c r="BE7" s="272" t="str">
        <f t="shared" si="8"/>
        <v/>
      </c>
      <c r="BF7" s="272" t="str">
        <f t="shared" si="8"/>
        <v/>
      </c>
      <c r="BG7" s="272" t="str">
        <f t="shared" si="8"/>
        <v/>
      </c>
      <c r="BH7" s="272" t="str">
        <f t="shared" si="8"/>
        <v/>
      </c>
      <c r="BI7" s="272" t="str">
        <f t="shared" si="8"/>
        <v/>
      </c>
      <c r="BJ7" s="272" t="str">
        <f t="shared" si="8"/>
        <v/>
      </c>
      <c r="BK7" s="272" t="str">
        <f t="shared" si="8"/>
        <v/>
      </c>
      <c r="BL7" s="272" t="str">
        <f t="shared" si="8"/>
        <v/>
      </c>
      <c r="BM7" s="272" t="str">
        <f t="shared" si="8"/>
        <v/>
      </c>
      <c r="BN7" s="272" t="str">
        <f t="shared" si="8"/>
        <v/>
      </c>
      <c r="BO7" s="272" t="str">
        <f t="shared" si="8"/>
        <v/>
      </c>
      <c r="BP7" s="272" t="str">
        <f t="shared" si="8"/>
        <v/>
      </c>
      <c r="BQ7" s="272" t="str">
        <f t="shared" si="8"/>
        <v/>
      </c>
      <c r="BR7" s="272" t="str">
        <f t="shared" si="8"/>
        <v/>
      </c>
      <c r="BS7" s="272" t="str">
        <f t="shared" si="9"/>
        <v/>
      </c>
      <c r="BT7" s="272" t="str">
        <f t="shared" si="7"/>
        <v/>
      </c>
      <c r="BU7" s="272"/>
      <c r="BX7" s="272">
        <v>0</v>
      </c>
      <c r="BY7" s="272">
        <v>0</v>
      </c>
      <c r="BZ7" s="272">
        <v>15</v>
      </c>
      <c r="CA7" s="272">
        <v>0</v>
      </c>
      <c r="CB7" s="272">
        <v>0</v>
      </c>
      <c r="CC7" s="272">
        <v>0</v>
      </c>
      <c r="CD7" s="272">
        <v>0</v>
      </c>
    </row>
    <row r="8" spans="1:82" s="303" customFormat="1" ht="16.5" customHeight="1">
      <c r="A8" s="862"/>
      <c r="B8" s="210" t="str">
        <f t="shared" si="0"/>
        <v>YANK</v>
      </c>
      <c r="C8" s="210" t="s">
        <v>44</v>
      </c>
      <c r="D8" s="210" t="s">
        <v>591</v>
      </c>
      <c r="E8" s="298" t="s">
        <v>25</v>
      </c>
      <c r="F8" s="325"/>
      <c r="G8" s="298" t="s">
        <v>34</v>
      </c>
      <c r="H8" s="326">
        <v>5</v>
      </c>
      <c r="I8" s="517">
        <v>2.34</v>
      </c>
      <c r="J8" s="494">
        <v>102.5</v>
      </c>
      <c r="K8" s="41"/>
      <c r="L8" s="42"/>
      <c r="M8" s="43"/>
      <c r="N8" s="44"/>
      <c r="O8" s="45"/>
      <c r="P8" s="46"/>
      <c r="Q8" s="47"/>
      <c r="R8" s="48"/>
      <c r="S8" s="49"/>
      <c r="T8" s="50"/>
      <c r="U8" s="51"/>
      <c r="V8" s="52"/>
      <c r="W8" s="53"/>
      <c r="X8" s="104">
        <f t="shared" si="1"/>
        <v>0</v>
      </c>
      <c r="Y8" s="351">
        <f t="shared" si="2"/>
        <v>0</v>
      </c>
      <c r="Z8" s="272">
        <f t="shared" si="3"/>
        <v>0</v>
      </c>
      <c r="AA8" s="272" t="str">
        <f t="shared" si="6"/>
        <v/>
      </c>
      <c r="AB8" s="272" t="str">
        <f t="shared" si="4"/>
        <v/>
      </c>
      <c r="AC8" s="272" t="str">
        <f t="shared" si="4"/>
        <v/>
      </c>
      <c r="AD8" s="272" t="str">
        <f t="shared" si="4"/>
        <v/>
      </c>
      <c r="AE8" s="272">
        <f t="shared" si="4"/>
        <v>0</v>
      </c>
      <c r="AF8" s="272" t="str">
        <f t="shared" si="4"/>
        <v/>
      </c>
      <c r="AG8" s="272" t="str">
        <f t="shared" si="4"/>
        <v/>
      </c>
      <c r="AI8" s="272"/>
      <c r="AJ8" s="272"/>
      <c r="AK8" s="272">
        <v>5</v>
      </c>
      <c r="AL8" s="272"/>
      <c r="AM8" s="272"/>
      <c r="AN8" s="272"/>
      <c r="AO8" s="272"/>
      <c r="AP8" s="272"/>
      <c r="AQ8" s="272"/>
      <c r="AR8" s="272"/>
      <c r="AS8" s="272"/>
      <c r="AT8" s="272"/>
      <c r="AU8" s="272"/>
      <c r="AV8" s="272"/>
      <c r="AW8" s="272"/>
      <c r="AX8" s="272"/>
      <c r="AY8" s="272"/>
      <c r="AZ8" s="272">
        <v>5</v>
      </c>
      <c r="BA8" s="272"/>
      <c r="BC8" s="272" t="str">
        <f t="shared" si="8"/>
        <v/>
      </c>
      <c r="BD8" s="272" t="str">
        <f t="shared" si="8"/>
        <v/>
      </c>
      <c r="BE8" s="272">
        <f t="shared" si="8"/>
        <v>0</v>
      </c>
      <c r="BF8" s="272" t="str">
        <f t="shared" si="8"/>
        <v/>
      </c>
      <c r="BG8" s="272" t="str">
        <f t="shared" si="8"/>
        <v/>
      </c>
      <c r="BH8" s="272" t="str">
        <f t="shared" si="8"/>
        <v/>
      </c>
      <c r="BI8" s="272" t="str">
        <f t="shared" si="8"/>
        <v/>
      </c>
      <c r="BJ8" s="272" t="str">
        <f t="shared" si="8"/>
        <v/>
      </c>
      <c r="BK8" s="272" t="str">
        <f t="shared" si="8"/>
        <v/>
      </c>
      <c r="BL8" s="272" t="str">
        <f t="shared" si="8"/>
        <v/>
      </c>
      <c r="BM8" s="272" t="str">
        <f t="shared" si="8"/>
        <v/>
      </c>
      <c r="BN8" s="272" t="str">
        <f t="shared" si="8"/>
        <v/>
      </c>
      <c r="BO8" s="272" t="str">
        <f t="shared" si="8"/>
        <v/>
      </c>
      <c r="BP8" s="272" t="str">
        <f t="shared" si="8"/>
        <v/>
      </c>
      <c r="BQ8" s="272" t="str">
        <f t="shared" si="8"/>
        <v/>
      </c>
      <c r="BR8" s="272" t="str">
        <f t="shared" si="8"/>
        <v/>
      </c>
      <c r="BS8" s="272" t="str">
        <f t="shared" si="9"/>
        <v/>
      </c>
      <c r="BT8" s="272">
        <f t="shared" si="7"/>
        <v>0</v>
      </c>
      <c r="BU8" s="272"/>
      <c r="BX8" s="272">
        <v>0</v>
      </c>
      <c r="BY8" s="272">
        <v>0</v>
      </c>
      <c r="BZ8" s="272">
        <v>0</v>
      </c>
      <c r="CA8" s="272">
        <v>0</v>
      </c>
      <c r="CB8" s="272">
        <v>5</v>
      </c>
      <c r="CC8" s="272">
        <v>0</v>
      </c>
      <c r="CD8" s="272">
        <v>0</v>
      </c>
    </row>
    <row r="9" spans="1:82" s="303" customFormat="1" ht="21" customHeight="1">
      <c r="A9" s="862"/>
      <c r="B9" s="211" t="str">
        <f t="shared" si="0"/>
        <v>NOUF NOUF</v>
      </c>
      <c r="C9" s="210" t="s">
        <v>240</v>
      </c>
      <c r="D9" s="210" t="s">
        <v>592</v>
      </c>
      <c r="E9" s="298" t="s">
        <v>24</v>
      </c>
      <c r="F9" s="355"/>
      <c r="G9" s="298" t="s">
        <v>246</v>
      </c>
      <c r="H9" s="326">
        <v>5</v>
      </c>
      <c r="I9" s="517">
        <v>8.1999999999999993</v>
      </c>
      <c r="J9" s="494">
        <v>175</v>
      </c>
      <c r="K9" s="41"/>
      <c r="L9" s="42"/>
      <c r="M9" s="43"/>
      <c r="N9" s="44"/>
      <c r="O9" s="45"/>
      <c r="P9" s="46"/>
      <c r="Q9" s="47"/>
      <c r="R9" s="48"/>
      <c r="S9" s="49"/>
      <c r="T9" s="50"/>
      <c r="U9" s="51"/>
      <c r="V9" s="52"/>
      <c r="W9" s="53"/>
      <c r="X9" s="104">
        <f t="shared" si="1"/>
        <v>0</v>
      </c>
      <c r="Y9" s="351">
        <f t="shared" si="2"/>
        <v>0</v>
      </c>
      <c r="Z9" s="272">
        <f t="shared" si="3"/>
        <v>0</v>
      </c>
      <c r="AA9" s="272" t="str">
        <f t="shared" si="6"/>
        <v/>
      </c>
      <c r="AB9" s="272" t="str">
        <f t="shared" si="4"/>
        <v/>
      </c>
      <c r="AC9" s="272" t="str">
        <f t="shared" si="4"/>
        <v/>
      </c>
      <c r="AD9" s="272">
        <f t="shared" si="4"/>
        <v>0</v>
      </c>
      <c r="AE9" s="272" t="str">
        <f t="shared" si="4"/>
        <v/>
      </c>
      <c r="AF9" s="272" t="str">
        <f t="shared" si="4"/>
        <v/>
      </c>
      <c r="AG9" s="272" t="str">
        <f t="shared" si="4"/>
        <v/>
      </c>
      <c r="AI9" s="272"/>
      <c r="AJ9" s="272"/>
      <c r="AK9" s="272"/>
      <c r="AL9" s="272"/>
      <c r="AM9" s="272">
        <v>2</v>
      </c>
      <c r="AN9" s="272"/>
      <c r="AO9" s="272">
        <v>3</v>
      </c>
      <c r="AP9" s="272"/>
      <c r="AQ9" s="272"/>
      <c r="AR9" s="272"/>
      <c r="AS9" s="272"/>
      <c r="AT9" s="272"/>
      <c r="AU9" s="272"/>
      <c r="AV9" s="272"/>
      <c r="AW9" s="272"/>
      <c r="AX9" s="272"/>
      <c r="AY9" s="272"/>
      <c r="AZ9" s="272">
        <v>15</v>
      </c>
      <c r="BA9" s="272"/>
      <c r="BC9" s="272" t="str">
        <f t="shared" si="8"/>
        <v/>
      </c>
      <c r="BD9" s="272" t="str">
        <f t="shared" si="8"/>
        <v/>
      </c>
      <c r="BE9" s="272" t="str">
        <f t="shared" si="8"/>
        <v/>
      </c>
      <c r="BF9" s="272" t="str">
        <f t="shared" si="8"/>
        <v/>
      </c>
      <c r="BG9" s="272">
        <f t="shared" si="8"/>
        <v>0</v>
      </c>
      <c r="BH9" s="272" t="str">
        <f t="shared" si="8"/>
        <v/>
      </c>
      <c r="BI9" s="272">
        <f t="shared" si="8"/>
        <v>0</v>
      </c>
      <c r="BJ9" s="272" t="str">
        <f t="shared" si="8"/>
        <v/>
      </c>
      <c r="BK9" s="272" t="str">
        <f t="shared" si="8"/>
        <v/>
      </c>
      <c r="BL9" s="272" t="str">
        <f t="shared" si="8"/>
        <v/>
      </c>
      <c r="BM9" s="272" t="str">
        <f t="shared" si="8"/>
        <v/>
      </c>
      <c r="BN9" s="272" t="str">
        <f t="shared" si="8"/>
        <v/>
      </c>
      <c r="BO9" s="272" t="str">
        <f t="shared" si="8"/>
        <v/>
      </c>
      <c r="BP9" s="272" t="str">
        <f t="shared" si="8"/>
        <v/>
      </c>
      <c r="BQ9" s="272" t="str">
        <f t="shared" si="8"/>
        <v/>
      </c>
      <c r="BR9" s="272" t="str">
        <f t="shared" si="8"/>
        <v/>
      </c>
      <c r="BS9" s="272" t="str">
        <f t="shared" si="9"/>
        <v/>
      </c>
      <c r="BT9" s="272">
        <f t="shared" si="7"/>
        <v>0</v>
      </c>
      <c r="BU9" s="272"/>
      <c r="BX9" s="272">
        <v>0</v>
      </c>
      <c r="BY9" s="272">
        <v>0</v>
      </c>
      <c r="BZ9" s="272">
        <v>0</v>
      </c>
      <c r="CA9" s="272">
        <v>5</v>
      </c>
      <c r="CB9" s="272">
        <v>0</v>
      </c>
      <c r="CC9" s="272">
        <v>0</v>
      </c>
      <c r="CD9" s="272">
        <v>0</v>
      </c>
    </row>
    <row r="10" spans="1:82" s="303" customFormat="1" ht="21" customHeight="1">
      <c r="A10" s="862"/>
      <c r="B10" s="211" t="str">
        <f t="shared" si="0"/>
        <v>NIF NIF</v>
      </c>
      <c r="C10" s="210" t="s">
        <v>241</v>
      </c>
      <c r="D10" s="210" t="s">
        <v>593</v>
      </c>
      <c r="E10" s="298" t="s">
        <v>23</v>
      </c>
      <c r="F10" s="355"/>
      <c r="G10" s="298" t="s">
        <v>246</v>
      </c>
      <c r="H10" s="326">
        <v>10</v>
      </c>
      <c r="I10" s="517">
        <v>5.8</v>
      </c>
      <c r="J10" s="494">
        <v>155</v>
      </c>
      <c r="K10" s="41"/>
      <c r="L10" s="42"/>
      <c r="M10" s="43"/>
      <c r="N10" s="44"/>
      <c r="O10" s="45"/>
      <c r="P10" s="46"/>
      <c r="Q10" s="47"/>
      <c r="R10" s="48"/>
      <c r="S10" s="49"/>
      <c r="T10" s="50"/>
      <c r="U10" s="51"/>
      <c r="V10" s="52"/>
      <c r="W10" s="53"/>
      <c r="X10" s="104">
        <f t="shared" si="1"/>
        <v>0</v>
      </c>
      <c r="Y10" s="351">
        <f t="shared" si="2"/>
        <v>0</v>
      </c>
      <c r="Z10" s="272">
        <f t="shared" si="3"/>
        <v>0</v>
      </c>
      <c r="AA10" s="272" t="str">
        <f t="shared" si="6"/>
        <v/>
      </c>
      <c r="AB10" s="272" t="str">
        <f t="shared" si="4"/>
        <v/>
      </c>
      <c r="AC10" s="272">
        <f t="shared" si="4"/>
        <v>0</v>
      </c>
      <c r="AD10" s="272" t="str">
        <f t="shared" si="4"/>
        <v/>
      </c>
      <c r="AE10" s="272" t="str">
        <f t="shared" si="4"/>
        <v/>
      </c>
      <c r="AF10" s="272" t="str">
        <f t="shared" si="4"/>
        <v/>
      </c>
      <c r="AG10" s="272" t="str">
        <f t="shared" si="4"/>
        <v/>
      </c>
      <c r="AI10" s="272"/>
      <c r="AJ10" s="272">
        <v>5</v>
      </c>
      <c r="AK10" s="272"/>
      <c r="AL10" s="272">
        <v>6</v>
      </c>
      <c r="AM10" s="272"/>
      <c r="AN10" s="272">
        <v>5</v>
      </c>
      <c r="AO10" s="272"/>
      <c r="AP10" s="272"/>
      <c r="AQ10" s="272"/>
      <c r="AR10" s="272"/>
      <c r="AS10" s="272"/>
      <c r="AT10" s="272"/>
      <c r="AU10" s="272"/>
      <c r="AV10" s="272"/>
      <c r="AW10" s="272"/>
      <c r="AX10" s="272"/>
      <c r="AY10" s="272"/>
      <c r="AZ10" s="272">
        <v>30</v>
      </c>
      <c r="BA10" s="272"/>
      <c r="BC10" s="272" t="str">
        <f t="shared" si="8"/>
        <v/>
      </c>
      <c r="BD10" s="272">
        <f t="shared" si="8"/>
        <v>0</v>
      </c>
      <c r="BE10" s="272" t="str">
        <f t="shared" si="8"/>
        <v/>
      </c>
      <c r="BF10" s="272">
        <f t="shared" si="8"/>
        <v>0</v>
      </c>
      <c r="BG10" s="272" t="str">
        <f t="shared" si="8"/>
        <v/>
      </c>
      <c r="BH10" s="272">
        <f t="shared" si="8"/>
        <v>0</v>
      </c>
      <c r="BI10" s="272" t="str">
        <f t="shared" si="8"/>
        <v/>
      </c>
      <c r="BJ10" s="272" t="str">
        <f t="shared" si="8"/>
        <v/>
      </c>
      <c r="BK10" s="272" t="str">
        <f t="shared" si="8"/>
        <v/>
      </c>
      <c r="BL10" s="272" t="str">
        <f t="shared" si="8"/>
        <v/>
      </c>
      <c r="BM10" s="272" t="str">
        <f t="shared" si="8"/>
        <v/>
      </c>
      <c r="BN10" s="272" t="str">
        <f t="shared" si="8"/>
        <v/>
      </c>
      <c r="BO10" s="272" t="str">
        <f t="shared" si="8"/>
        <v/>
      </c>
      <c r="BP10" s="272" t="str">
        <f t="shared" si="8"/>
        <v/>
      </c>
      <c r="BQ10" s="272" t="str">
        <f t="shared" si="8"/>
        <v/>
      </c>
      <c r="BR10" s="272" t="str">
        <f t="shared" si="8"/>
        <v/>
      </c>
      <c r="BS10" s="272" t="str">
        <f t="shared" si="9"/>
        <v/>
      </c>
      <c r="BT10" s="272">
        <f t="shared" si="7"/>
        <v>0</v>
      </c>
      <c r="BU10" s="272"/>
      <c r="BX10" s="272">
        <v>0</v>
      </c>
      <c r="BY10" s="272">
        <v>0</v>
      </c>
      <c r="BZ10" s="272">
        <v>10</v>
      </c>
      <c r="CA10" s="272">
        <v>0</v>
      </c>
      <c r="CB10" s="272">
        <v>0</v>
      </c>
      <c r="CC10" s="272">
        <v>0</v>
      </c>
      <c r="CD10" s="272">
        <v>0</v>
      </c>
    </row>
    <row r="11" spans="1:82" s="303" customFormat="1" ht="21" customHeight="1">
      <c r="A11" s="862"/>
      <c r="B11" s="211" t="str">
        <f t="shared" si="0"/>
        <v>NAF NAF</v>
      </c>
      <c r="C11" s="210" t="s">
        <v>242</v>
      </c>
      <c r="D11" s="210" t="s">
        <v>594</v>
      </c>
      <c r="E11" s="298" t="s">
        <v>22</v>
      </c>
      <c r="F11" s="355"/>
      <c r="G11" s="298" t="s">
        <v>32</v>
      </c>
      <c r="H11" s="326">
        <v>10</v>
      </c>
      <c r="I11" s="517">
        <v>1.3</v>
      </c>
      <c r="J11" s="494">
        <v>65</v>
      </c>
      <c r="K11" s="41"/>
      <c r="L11" s="42"/>
      <c r="M11" s="43"/>
      <c r="N11" s="44"/>
      <c r="O11" s="45"/>
      <c r="P11" s="46"/>
      <c r="Q11" s="47"/>
      <c r="R11" s="48"/>
      <c r="S11" s="49"/>
      <c r="T11" s="50"/>
      <c r="U11" s="51"/>
      <c r="V11" s="52"/>
      <c r="W11" s="53"/>
      <c r="X11" s="104">
        <f t="shared" si="1"/>
        <v>0</v>
      </c>
      <c r="Y11" s="351">
        <f t="shared" si="2"/>
        <v>0</v>
      </c>
      <c r="Z11" s="272">
        <f t="shared" si="3"/>
        <v>0</v>
      </c>
      <c r="AA11" s="272" t="str">
        <f t="shared" si="6"/>
        <v/>
      </c>
      <c r="AB11" s="272">
        <f t="shared" si="4"/>
        <v>0</v>
      </c>
      <c r="AC11" s="272" t="str">
        <f t="shared" si="4"/>
        <v/>
      </c>
      <c r="AD11" s="272" t="str">
        <f t="shared" si="4"/>
        <v/>
      </c>
      <c r="AE11" s="272" t="str">
        <f t="shared" si="4"/>
        <v/>
      </c>
      <c r="AF11" s="272" t="str">
        <f t="shared" si="4"/>
        <v/>
      </c>
      <c r="AG11" s="272" t="str">
        <f t="shared" si="4"/>
        <v/>
      </c>
      <c r="AI11" s="272"/>
      <c r="AJ11" s="272"/>
      <c r="AK11" s="272">
        <v>5</v>
      </c>
      <c r="AL11" s="272"/>
      <c r="AM11" s="272"/>
      <c r="AN11" s="272"/>
      <c r="AO11" s="272"/>
      <c r="AP11" s="272"/>
      <c r="AQ11" s="272"/>
      <c r="AR11" s="272"/>
      <c r="AS11" s="272"/>
      <c r="AT11" s="272"/>
      <c r="AU11" s="272"/>
      <c r="AV11" s="272"/>
      <c r="AW11" s="272"/>
      <c r="AX11" s="272"/>
      <c r="AY11" s="272"/>
      <c r="AZ11" s="272">
        <v>10</v>
      </c>
      <c r="BA11" s="272"/>
      <c r="BC11" s="272" t="str">
        <f t="shared" si="8"/>
        <v/>
      </c>
      <c r="BD11" s="272" t="str">
        <f t="shared" si="8"/>
        <v/>
      </c>
      <c r="BE11" s="272">
        <f t="shared" si="8"/>
        <v>0</v>
      </c>
      <c r="BF11" s="272" t="str">
        <f t="shared" si="8"/>
        <v/>
      </c>
      <c r="BG11" s="272" t="str">
        <f t="shared" si="8"/>
        <v/>
      </c>
      <c r="BH11" s="272" t="str">
        <f t="shared" si="8"/>
        <v/>
      </c>
      <c r="BI11" s="272" t="str">
        <f t="shared" si="8"/>
        <v/>
      </c>
      <c r="BJ11" s="272" t="str">
        <f t="shared" si="8"/>
        <v/>
      </c>
      <c r="BK11" s="272" t="str">
        <f t="shared" si="8"/>
        <v/>
      </c>
      <c r="BL11" s="272" t="str">
        <f t="shared" si="8"/>
        <v/>
      </c>
      <c r="BM11" s="272" t="str">
        <f t="shared" si="8"/>
        <v/>
      </c>
      <c r="BN11" s="272" t="str">
        <f t="shared" si="8"/>
        <v/>
      </c>
      <c r="BO11" s="272" t="str">
        <f t="shared" si="8"/>
        <v/>
      </c>
      <c r="BP11" s="272" t="str">
        <f t="shared" si="8"/>
        <v/>
      </c>
      <c r="BQ11" s="272" t="str">
        <f t="shared" si="8"/>
        <v/>
      </c>
      <c r="BR11" s="272" t="str">
        <f t="shared" si="8"/>
        <v/>
      </c>
      <c r="BS11" s="272" t="str">
        <f t="shared" si="9"/>
        <v/>
      </c>
      <c r="BT11" s="272">
        <f t="shared" si="7"/>
        <v>0</v>
      </c>
      <c r="BU11" s="272"/>
      <c r="BX11" s="272">
        <v>0</v>
      </c>
      <c r="BY11" s="272">
        <v>10</v>
      </c>
      <c r="BZ11" s="272">
        <v>0</v>
      </c>
      <c r="CA11" s="272">
        <v>0</v>
      </c>
      <c r="CB11" s="272">
        <v>0</v>
      </c>
      <c r="CC11" s="272">
        <v>0</v>
      </c>
      <c r="CD11" s="272">
        <v>0</v>
      </c>
    </row>
    <row r="12" spans="1:82" s="303" customFormat="1" ht="21" customHeight="1">
      <c r="A12" s="862"/>
      <c r="B12" s="211" t="str">
        <f t="shared" si="0"/>
        <v>HENAFF 1</v>
      </c>
      <c r="C12" s="210" t="s">
        <v>243</v>
      </c>
      <c r="D12" s="210" t="s">
        <v>595</v>
      </c>
      <c r="E12" s="298" t="s">
        <v>25</v>
      </c>
      <c r="F12" s="355"/>
      <c r="G12" s="298" t="s">
        <v>123</v>
      </c>
      <c r="H12" s="326">
        <v>1</v>
      </c>
      <c r="I12" s="517">
        <v>3.25</v>
      </c>
      <c r="J12" s="494">
        <v>97.5</v>
      </c>
      <c r="K12" s="41"/>
      <c r="L12" s="42"/>
      <c r="M12" s="43"/>
      <c r="N12" s="44"/>
      <c r="O12" s="45"/>
      <c r="P12" s="46"/>
      <c r="Q12" s="47"/>
      <c r="R12" s="48"/>
      <c r="S12" s="49"/>
      <c r="T12" s="50"/>
      <c r="U12" s="51"/>
      <c r="V12" s="52"/>
      <c r="W12" s="53"/>
      <c r="X12" s="104">
        <f t="shared" si="1"/>
        <v>0</v>
      </c>
      <c r="Y12" s="351">
        <f t="shared" si="2"/>
        <v>0</v>
      </c>
      <c r="Z12" s="272">
        <f t="shared" si="3"/>
        <v>0</v>
      </c>
      <c r="AA12" s="272" t="str">
        <f t="shared" si="6"/>
        <v/>
      </c>
      <c r="AB12" s="272" t="str">
        <f t="shared" si="4"/>
        <v/>
      </c>
      <c r="AC12" s="272" t="str">
        <f t="shared" si="4"/>
        <v/>
      </c>
      <c r="AD12" s="272" t="str">
        <f t="shared" si="4"/>
        <v/>
      </c>
      <c r="AE12" s="272">
        <f t="shared" si="4"/>
        <v>0</v>
      </c>
      <c r="AF12" s="272" t="str">
        <f t="shared" si="4"/>
        <v/>
      </c>
      <c r="AG12" s="272" t="str">
        <f t="shared" si="4"/>
        <v/>
      </c>
      <c r="AI12" s="272"/>
      <c r="AJ12" s="272"/>
      <c r="AK12" s="272"/>
      <c r="AL12" s="272"/>
      <c r="AM12" s="272"/>
      <c r="AN12" s="272"/>
      <c r="AO12" s="272"/>
      <c r="AP12" s="272"/>
      <c r="AQ12" s="272"/>
      <c r="AR12" s="272"/>
      <c r="AS12" s="272"/>
      <c r="AT12" s="272"/>
      <c r="AU12" s="272"/>
      <c r="AV12" s="272"/>
      <c r="AW12" s="272"/>
      <c r="AX12" s="272"/>
      <c r="AY12" s="272"/>
      <c r="AZ12" s="272">
        <v>6</v>
      </c>
      <c r="BA12" s="272"/>
      <c r="BC12" s="272" t="str">
        <f t="shared" si="8"/>
        <v/>
      </c>
      <c r="BD12" s="272" t="str">
        <f t="shared" si="8"/>
        <v/>
      </c>
      <c r="BE12" s="272" t="str">
        <f t="shared" si="8"/>
        <v/>
      </c>
      <c r="BF12" s="272" t="str">
        <f t="shared" si="8"/>
        <v/>
      </c>
      <c r="BG12" s="272" t="str">
        <f t="shared" si="8"/>
        <v/>
      </c>
      <c r="BH12" s="272" t="str">
        <f t="shared" si="8"/>
        <v/>
      </c>
      <c r="BI12" s="272" t="str">
        <f t="shared" si="8"/>
        <v/>
      </c>
      <c r="BJ12" s="272" t="str">
        <f t="shared" si="8"/>
        <v/>
      </c>
      <c r="BK12" s="272" t="str">
        <f t="shared" si="8"/>
        <v/>
      </c>
      <c r="BL12" s="272" t="str">
        <f t="shared" si="8"/>
        <v/>
      </c>
      <c r="BM12" s="272" t="str">
        <f t="shared" si="8"/>
        <v/>
      </c>
      <c r="BN12" s="272" t="str">
        <f t="shared" si="8"/>
        <v/>
      </c>
      <c r="BO12" s="272" t="str">
        <f t="shared" si="8"/>
        <v/>
      </c>
      <c r="BP12" s="272" t="str">
        <f t="shared" si="8"/>
        <v/>
      </c>
      <c r="BQ12" s="272" t="str">
        <f t="shared" si="8"/>
        <v/>
      </c>
      <c r="BR12" s="272" t="str">
        <f t="shared" si="8"/>
        <v/>
      </c>
      <c r="BS12" s="272" t="str">
        <f t="shared" si="9"/>
        <v/>
      </c>
      <c r="BT12" s="272">
        <f t="shared" si="7"/>
        <v>0</v>
      </c>
      <c r="BU12" s="272"/>
      <c r="BX12" s="272">
        <v>0</v>
      </c>
      <c r="BY12" s="272">
        <v>0</v>
      </c>
      <c r="BZ12" s="272">
        <v>0</v>
      </c>
      <c r="CA12" s="272">
        <v>0</v>
      </c>
      <c r="CB12" s="272">
        <v>1</v>
      </c>
      <c r="CC12" s="272">
        <v>0</v>
      </c>
      <c r="CD12" s="272">
        <v>0</v>
      </c>
    </row>
    <row r="13" spans="1:82" s="303" customFormat="1" ht="21" customHeight="1">
      <c r="A13" s="862"/>
      <c r="B13" s="211" t="str">
        <f t="shared" si="0"/>
        <v>HENAFF 2</v>
      </c>
      <c r="C13" s="210" t="s">
        <v>466</v>
      </c>
      <c r="D13" s="210" t="s">
        <v>596</v>
      </c>
      <c r="E13" s="298" t="s">
        <v>25</v>
      </c>
      <c r="F13" s="355"/>
      <c r="G13" s="298" t="s">
        <v>123</v>
      </c>
      <c r="H13" s="326">
        <v>1</v>
      </c>
      <c r="I13" s="517">
        <v>3.35</v>
      </c>
      <c r="J13" s="494">
        <v>100</v>
      </c>
      <c r="K13" s="41"/>
      <c r="L13" s="42"/>
      <c r="M13" s="43"/>
      <c r="N13" s="44"/>
      <c r="O13" s="45"/>
      <c r="P13" s="46"/>
      <c r="Q13" s="47"/>
      <c r="R13" s="48"/>
      <c r="S13" s="49"/>
      <c r="T13" s="50"/>
      <c r="U13" s="51"/>
      <c r="V13" s="52"/>
      <c r="W13" s="53"/>
      <c r="X13" s="104">
        <f t="shared" si="1"/>
        <v>0</v>
      </c>
      <c r="Y13" s="351">
        <f t="shared" si="2"/>
        <v>0</v>
      </c>
      <c r="Z13" s="272">
        <f t="shared" si="3"/>
        <v>0</v>
      </c>
      <c r="AA13" s="272" t="str">
        <f t="shared" si="6"/>
        <v/>
      </c>
      <c r="AB13" s="272" t="str">
        <f t="shared" si="4"/>
        <v/>
      </c>
      <c r="AC13" s="272" t="str">
        <f t="shared" si="4"/>
        <v/>
      </c>
      <c r="AD13" s="272" t="str">
        <f t="shared" si="4"/>
        <v/>
      </c>
      <c r="AE13" s="272">
        <f t="shared" si="4"/>
        <v>0</v>
      </c>
      <c r="AF13" s="272" t="str">
        <f t="shared" si="4"/>
        <v/>
      </c>
      <c r="AG13" s="272" t="str">
        <f t="shared" si="4"/>
        <v/>
      </c>
      <c r="AI13" s="272"/>
      <c r="AJ13" s="272"/>
      <c r="AK13" s="272"/>
      <c r="AL13" s="272"/>
      <c r="AM13" s="272"/>
      <c r="AN13" s="272"/>
      <c r="AO13" s="272"/>
      <c r="AP13" s="272"/>
      <c r="AQ13" s="272"/>
      <c r="AR13" s="272"/>
      <c r="AS13" s="272"/>
      <c r="AT13" s="272"/>
      <c r="AU13" s="272"/>
      <c r="AV13" s="272"/>
      <c r="AW13" s="272"/>
      <c r="AX13" s="272"/>
      <c r="AY13" s="272"/>
      <c r="AZ13" s="272">
        <v>6</v>
      </c>
      <c r="BA13" s="272"/>
      <c r="BC13" s="272" t="str">
        <f t="shared" si="8"/>
        <v/>
      </c>
      <c r="BD13" s="272" t="str">
        <f t="shared" si="8"/>
        <v/>
      </c>
      <c r="BE13" s="272" t="str">
        <f t="shared" si="8"/>
        <v/>
      </c>
      <c r="BF13" s="272" t="str">
        <f t="shared" si="8"/>
        <v/>
      </c>
      <c r="BG13" s="272" t="str">
        <f t="shared" si="8"/>
        <v/>
      </c>
      <c r="BH13" s="272" t="str">
        <f t="shared" si="8"/>
        <v/>
      </c>
      <c r="BI13" s="272" t="str">
        <f t="shared" si="8"/>
        <v/>
      </c>
      <c r="BJ13" s="272" t="str">
        <f t="shared" si="8"/>
        <v/>
      </c>
      <c r="BK13" s="272" t="str">
        <f t="shared" si="8"/>
        <v/>
      </c>
      <c r="BL13" s="272" t="str">
        <f t="shared" si="8"/>
        <v/>
      </c>
      <c r="BM13" s="272" t="str">
        <f t="shared" si="8"/>
        <v/>
      </c>
      <c r="BN13" s="272" t="str">
        <f t="shared" si="8"/>
        <v/>
      </c>
      <c r="BO13" s="272" t="str">
        <f t="shared" si="8"/>
        <v/>
      </c>
      <c r="BP13" s="272" t="str">
        <f t="shared" si="8"/>
        <v/>
      </c>
      <c r="BQ13" s="272" t="str">
        <f t="shared" si="8"/>
        <v/>
      </c>
      <c r="BR13" s="272" t="str">
        <f t="shared" si="8"/>
        <v/>
      </c>
      <c r="BS13" s="272" t="str">
        <f t="shared" si="9"/>
        <v/>
      </c>
      <c r="BT13" s="272">
        <f t="shared" si="7"/>
        <v>0</v>
      </c>
      <c r="BU13" s="272"/>
      <c r="BX13" s="272">
        <v>0</v>
      </c>
      <c r="BY13" s="272">
        <v>0</v>
      </c>
      <c r="BZ13" s="272">
        <v>0</v>
      </c>
      <c r="CA13" s="272">
        <v>0</v>
      </c>
      <c r="CB13" s="272">
        <v>1</v>
      </c>
      <c r="CC13" s="272">
        <v>0</v>
      </c>
      <c r="CD13" s="272">
        <v>0</v>
      </c>
    </row>
    <row r="14" spans="1:82" s="303" customFormat="1" ht="21" customHeight="1">
      <c r="A14" s="862"/>
      <c r="B14" s="211" t="str">
        <f t="shared" si="0"/>
        <v>HENAFF 3</v>
      </c>
      <c r="C14" s="210" t="s">
        <v>467</v>
      </c>
      <c r="D14" s="210" t="s">
        <v>597</v>
      </c>
      <c r="E14" s="298" t="s">
        <v>25</v>
      </c>
      <c r="F14" s="355"/>
      <c r="G14" s="298" t="s">
        <v>123</v>
      </c>
      <c r="H14" s="326">
        <v>1</v>
      </c>
      <c r="I14" s="517">
        <v>3.5</v>
      </c>
      <c r="J14" s="494">
        <v>102.5</v>
      </c>
      <c r="K14" s="41"/>
      <c r="L14" s="42"/>
      <c r="M14" s="43"/>
      <c r="N14" s="44"/>
      <c r="O14" s="45"/>
      <c r="P14" s="46"/>
      <c r="Q14" s="47"/>
      <c r="R14" s="48"/>
      <c r="S14" s="49"/>
      <c r="T14" s="50"/>
      <c r="U14" s="51"/>
      <c r="V14" s="52"/>
      <c r="W14" s="53"/>
      <c r="X14" s="104">
        <f t="shared" si="1"/>
        <v>0</v>
      </c>
      <c r="Y14" s="351">
        <f t="shared" si="2"/>
        <v>0</v>
      </c>
      <c r="Z14" s="272">
        <f t="shared" si="3"/>
        <v>0</v>
      </c>
      <c r="AA14" s="272" t="str">
        <f t="shared" si="6"/>
        <v/>
      </c>
      <c r="AB14" s="272" t="str">
        <f t="shared" si="4"/>
        <v/>
      </c>
      <c r="AC14" s="272" t="str">
        <f t="shared" si="4"/>
        <v/>
      </c>
      <c r="AD14" s="272" t="str">
        <f t="shared" si="4"/>
        <v/>
      </c>
      <c r="AE14" s="272">
        <f t="shared" si="4"/>
        <v>0</v>
      </c>
      <c r="AF14" s="272" t="str">
        <f t="shared" si="4"/>
        <v/>
      </c>
      <c r="AG14" s="272" t="str">
        <f t="shared" si="4"/>
        <v/>
      </c>
      <c r="AI14" s="272"/>
      <c r="AJ14" s="272"/>
      <c r="AK14" s="272"/>
      <c r="AL14" s="272"/>
      <c r="AM14" s="272"/>
      <c r="AN14" s="272"/>
      <c r="AO14" s="272"/>
      <c r="AP14" s="272"/>
      <c r="AQ14" s="272"/>
      <c r="AR14" s="272"/>
      <c r="AS14" s="272"/>
      <c r="AT14" s="272"/>
      <c r="AU14" s="272"/>
      <c r="AV14" s="272"/>
      <c r="AW14" s="272"/>
      <c r="AX14" s="272"/>
      <c r="AY14" s="272"/>
      <c r="AZ14" s="272">
        <v>6</v>
      </c>
      <c r="BA14" s="272"/>
      <c r="BC14" s="272" t="str">
        <f t="shared" si="8"/>
        <v/>
      </c>
      <c r="BD14" s="272" t="str">
        <f t="shared" si="8"/>
        <v/>
      </c>
      <c r="BE14" s="272" t="str">
        <f t="shared" si="8"/>
        <v/>
      </c>
      <c r="BF14" s="272" t="str">
        <f t="shared" si="8"/>
        <v/>
      </c>
      <c r="BG14" s="272" t="str">
        <f t="shared" si="8"/>
        <v/>
      </c>
      <c r="BH14" s="272" t="str">
        <f t="shared" si="8"/>
        <v/>
      </c>
      <c r="BI14" s="272" t="str">
        <f t="shared" si="8"/>
        <v/>
      </c>
      <c r="BJ14" s="272" t="str">
        <f t="shared" si="8"/>
        <v/>
      </c>
      <c r="BK14" s="272" t="str">
        <f t="shared" si="8"/>
        <v/>
      </c>
      <c r="BL14" s="272" t="str">
        <f t="shared" si="8"/>
        <v/>
      </c>
      <c r="BM14" s="272" t="str">
        <f t="shared" si="8"/>
        <v/>
      </c>
      <c r="BN14" s="272" t="str">
        <f t="shared" si="8"/>
        <v/>
      </c>
      <c r="BO14" s="272" t="str">
        <f t="shared" si="8"/>
        <v/>
      </c>
      <c r="BP14" s="272" t="str">
        <f t="shared" si="8"/>
        <v/>
      </c>
      <c r="BQ14" s="272" t="str">
        <f t="shared" si="8"/>
        <v/>
      </c>
      <c r="BR14" s="272" t="str">
        <f t="shared" si="8"/>
        <v/>
      </c>
      <c r="BS14" s="272" t="str">
        <f t="shared" si="9"/>
        <v/>
      </c>
      <c r="BT14" s="272">
        <f t="shared" si="7"/>
        <v>0</v>
      </c>
      <c r="BU14" s="272"/>
      <c r="BX14" s="272">
        <v>0</v>
      </c>
      <c r="BY14" s="272">
        <v>0</v>
      </c>
      <c r="BZ14" s="272">
        <v>0</v>
      </c>
      <c r="CA14" s="272">
        <v>0</v>
      </c>
      <c r="CB14" s="272">
        <v>1</v>
      </c>
      <c r="CC14" s="272">
        <v>0</v>
      </c>
      <c r="CD14" s="272">
        <v>0</v>
      </c>
    </row>
    <row r="15" spans="1:82" s="303" customFormat="1" ht="21" customHeight="1">
      <c r="A15" s="862"/>
      <c r="B15" s="211" t="str">
        <f t="shared" si="0"/>
        <v>MINY</v>
      </c>
      <c r="C15" s="210" t="s">
        <v>244</v>
      </c>
      <c r="D15" s="210" t="s">
        <v>598</v>
      </c>
      <c r="E15" s="298" t="s">
        <v>23</v>
      </c>
      <c r="F15" s="355"/>
      <c r="G15" s="298" t="s">
        <v>247</v>
      </c>
      <c r="H15" s="326">
        <v>10</v>
      </c>
      <c r="I15" s="517">
        <v>1.3</v>
      </c>
      <c r="J15" s="494">
        <v>60</v>
      </c>
      <c r="K15" s="41"/>
      <c r="L15" s="42"/>
      <c r="M15" s="43"/>
      <c r="N15" s="44"/>
      <c r="O15" s="45"/>
      <c r="P15" s="46"/>
      <c r="Q15" s="47"/>
      <c r="R15" s="48"/>
      <c r="S15" s="49"/>
      <c r="T15" s="50"/>
      <c r="U15" s="51"/>
      <c r="V15" s="52"/>
      <c r="W15" s="53"/>
      <c r="X15" s="104">
        <f t="shared" si="1"/>
        <v>0</v>
      </c>
      <c r="Y15" s="351">
        <f t="shared" si="2"/>
        <v>0</v>
      </c>
      <c r="Z15" s="272">
        <f t="shared" si="3"/>
        <v>0</v>
      </c>
      <c r="AA15" s="272" t="str">
        <f t="shared" si="6"/>
        <v/>
      </c>
      <c r="AB15" s="272" t="str">
        <f t="shared" si="4"/>
        <v/>
      </c>
      <c r="AC15" s="272">
        <f t="shared" si="4"/>
        <v>0</v>
      </c>
      <c r="AD15" s="272" t="str">
        <f t="shared" si="4"/>
        <v/>
      </c>
      <c r="AE15" s="272" t="str">
        <f t="shared" si="4"/>
        <v/>
      </c>
      <c r="AF15" s="272" t="str">
        <f t="shared" si="4"/>
        <v/>
      </c>
      <c r="AG15" s="272" t="str">
        <f t="shared" si="4"/>
        <v/>
      </c>
      <c r="AI15" s="272"/>
      <c r="AJ15" s="272"/>
      <c r="AK15" s="272"/>
      <c r="AL15" s="272"/>
      <c r="AM15" s="272"/>
      <c r="AN15" s="272"/>
      <c r="AO15" s="272"/>
      <c r="AP15" s="272"/>
      <c r="AQ15" s="272"/>
      <c r="AR15" s="272"/>
      <c r="AS15" s="272"/>
      <c r="AT15" s="272"/>
      <c r="AU15" s="272"/>
      <c r="AV15" s="272"/>
      <c r="AW15" s="272"/>
      <c r="AX15" s="272"/>
      <c r="AY15" s="272"/>
      <c r="AZ15" s="272">
        <v>20</v>
      </c>
      <c r="BA15" s="272"/>
      <c r="BC15" s="272" t="str">
        <f t="shared" si="8"/>
        <v/>
      </c>
      <c r="BD15" s="272" t="str">
        <f t="shared" si="8"/>
        <v/>
      </c>
      <c r="BE15" s="272" t="str">
        <f t="shared" si="8"/>
        <v/>
      </c>
      <c r="BF15" s="272" t="str">
        <f t="shared" si="8"/>
        <v/>
      </c>
      <c r="BG15" s="272" t="str">
        <f t="shared" si="8"/>
        <v/>
      </c>
      <c r="BH15" s="272" t="str">
        <f t="shared" si="8"/>
        <v/>
      </c>
      <c r="BI15" s="272" t="str">
        <f t="shared" si="8"/>
        <v/>
      </c>
      <c r="BJ15" s="272" t="str">
        <f t="shared" si="8"/>
        <v/>
      </c>
      <c r="BK15" s="272" t="str">
        <f t="shared" si="8"/>
        <v/>
      </c>
      <c r="BL15" s="272" t="str">
        <f t="shared" si="8"/>
        <v/>
      </c>
      <c r="BM15" s="272" t="str">
        <f t="shared" si="8"/>
        <v/>
      </c>
      <c r="BN15" s="272" t="str">
        <f t="shared" si="8"/>
        <v/>
      </c>
      <c r="BO15" s="272" t="str">
        <f t="shared" si="8"/>
        <v/>
      </c>
      <c r="BP15" s="272" t="str">
        <f t="shared" si="8"/>
        <v/>
      </c>
      <c r="BQ15" s="272" t="str">
        <f t="shared" si="8"/>
        <v/>
      </c>
      <c r="BR15" s="272" t="str">
        <f t="shared" si="8"/>
        <v/>
      </c>
      <c r="BS15" s="272" t="str">
        <f t="shared" si="9"/>
        <v/>
      </c>
      <c r="BT15" s="272">
        <f t="shared" si="7"/>
        <v>0</v>
      </c>
      <c r="BU15" s="272"/>
      <c r="BX15" s="272">
        <v>0</v>
      </c>
      <c r="BY15" s="272">
        <v>0</v>
      </c>
      <c r="BZ15" s="272">
        <v>10</v>
      </c>
      <c r="CA15" s="272">
        <v>0</v>
      </c>
      <c r="CB15" s="272">
        <v>0</v>
      </c>
      <c r="CC15" s="272">
        <v>0</v>
      </c>
      <c r="CD15" s="272">
        <v>0</v>
      </c>
    </row>
    <row r="16" spans="1:82" s="303" customFormat="1" ht="21" customHeight="1">
      <c r="A16" s="862"/>
      <c r="B16" s="211" t="str">
        <f t="shared" si="0"/>
        <v>EDDY</v>
      </c>
      <c r="C16" s="210" t="s">
        <v>245</v>
      </c>
      <c r="D16" s="210" t="s">
        <v>599</v>
      </c>
      <c r="E16" s="298" t="s">
        <v>24</v>
      </c>
      <c r="F16" s="355"/>
      <c r="G16" s="298" t="s">
        <v>69</v>
      </c>
      <c r="H16" s="326">
        <v>5</v>
      </c>
      <c r="I16" s="517">
        <v>5.3</v>
      </c>
      <c r="J16" s="494">
        <v>135</v>
      </c>
      <c r="K16" s="41"/>
      <c r="L16" s="42"/>
      <c r="M16" s="43"/>
      <c r="N16" s="44"/>
      <c r="O16" s="45"/>
      <c r="P16" s="46"/>
      <c r="Q16" s="47"/>
      <c r="R16" s="48"/>
      <c r="S16" s="49"/>
      <c r="T16" s="50"/>
      <c r="U16" s="51"/>
      <c r="V16" s="52"/>
      <c r="W16" s="53"/>
      <c r="X16" s="104">
        <f t="shared" si="1"/>
        <v>0</v>
      </c>
      <c r="Y16" s="351">
        <f t="shared" si="2"/>
        <v>0</v>
      </c>
      <c r="Z16" s="272">
        <f t="shared" si="3"/>
        <v>0</v>
      </c>
      <c r="AA16" s="272" t="str">
        <f t="shared" si="6"/>
        <v/>
      </c>
      <c r="AB16" s="272" t="str">
        <f t="shared" si="4"/>
        <v/>
      </c>
      <c r="AC16" s="272" t="str">
        <f t="shared" si="4"/>
        <v/>
      </c>
      <c r="AD16" s="272">
        <f t="shared" si="4"/>
        <v>0</v>
      </c>
      <c r="AE16" s="272" t="str">
        <f t="shared" si="4"/>
        <v/>
      </c>
      <c r="AF16" s="272" t="str">
        <f t="shared" si="4"/>
        <v/>
      </c>
      <c r="AG16" s="272" t="str">
        <f t="shared" si="4"/>
        <v/>
      </c>
      <c r="AI16" s="272"/>
      <c r="AJ16" s="272"/>
      <c r="AK16" s="272"/>
      <c r="AL16" s="272">
        <v>3</v>
      </c>
      <c r="AM16" s="272">
        <v>2</v>
      </c>
      <c r="AN16" s="272"/>
      <c r="AO16" s="272"/>
      <c r="AP16" s="272"/>
      <c r="AQ16" s="272"/>
      <c r="AR16" s="272"/>
      <c r="AS16" s="272"/>
      <c r="AT16" s="272"/>
      <c r="AU16" s="272"/>
      <c r="AV16" s="272"/>
      <c r="AW16" s="272"/>
      <c r="AX16" s="272"/>
      <c r="AY16" s="272"/>
      <c r="AZ16" s="272">
        <v>10</v>
      </c>
      <c r="BA16" s="272"/>
      <c r="BC16" s="272" t="str">
        <f t="shared" si="8"/>
        <v/>
      </c>
      <c r="BD16" s="272" t="str">
        <f t="shared" si="8"/>
        <v/>
      </c>
      <c r="BE16" s="272" t="str">
        <f t="shared" si="8"/>
        <v/>
      </c>
      <c r="BF16" s="272">
        <f t="shared" si="8"/>
        <v>0</v>
      </c>
      <c r="BG16" s="272">
        <f t="shared" si="8"/>
        <v>0</v>
      </c>
      <c r="BH16" s="272" t="str">
        <f t="shared" si="8"/>
        <v/>
      </c>
      <c r="BI16" s="272" t="str">
        <f t="shared" si="8"/>
        <v/>
      </c>
      <c r="BJ16" s="272" t="str">
        <f t="shared" si="8"/>
        <v/>
      </c>
      <c r="BK16" s="272" t="str">
        <f t="shared" si="8"/>
        <v/>
      </c>
      <c r="BL16" s="272" t="str">
        <f t="shared" si="8"/>
        <v/>
      </c>
      <c r="BM16" s="272" t="str">
        <f t="shared" si="8"/>
        <v/>
      </c>
      <c r="BN16" s="272" t="str">
        <f t="shared" si="8"/>
        <v/>
      </c>
      <c r="BO16" s="272" t="str">
        <f t="shared" si="8"/>
        <v/>
      </c>
      <c r="BP16" s="272" t="str">
        <f t="shared" si="8"/>
        <v/>
      </c>
      <c r="BQ16" s="272" t="str">
        <f t="shared" si="8"/>
        <v/>
      </c>
      <c r="BR16" s="272" t="str">
        <f t="shared" si="8"/>
        <v/>
      </c>
      <c r="BS16" s="272" t="str">
        <f t="shared" si="9"/>
        <v/>
      </c>
      <c r="BT16" s="272">
        <f t="shared" si="7"/>
        <v>0</v>
      </c>
      <c r="BU16" s="272"/>
      <c r="BX16" s="272">
        <v>0</v>
      </c>
      <c r="BY16" s="272">
        <v>0</v>
      </c>
      <c r="BZ16" s="272">
        <v>0</v>
      </c>
      <c r="CA16" s="272">
        <v>5</v>
      </c>
      <c r="CB16" s="272">
        <v>0</v>
      </c>
      <c r="CC16" s="272">
        <v>0</v>
      </c>
      <c r="CD16" s="272">
        <v>0</v>
      </c>
    </row>
    <row r="17" spans="1:82" s="303" customFormat="1" ht="16.5" customHeight="1">
      <c r="A17" s="862"/>
      <c r="B17" s="211" t="str">
        <f t="shared" si="0"/>
        <v>BERNY 1</v>
      </c>
      <c r="C17" s="622" t="s">
        <v>350</v>
      </c>
      <c r="D17" s="210" t="s">
        <v>600</v>
      </c>
      <c r="E17" s="298" t="s">
        <v>26</v>
      </c>
      <c r="F17" s="355"/>
      <c r="G17" s="298" t="s">
        <v>69</v>
      </c>
      <c r="H17" s="326">
        <v>1</v>
      </c>
      <c r="I17" s="517">
        <v>2.1</v>
      </c>
      <c r="J17" s="494">
        <v>77.5</v>
      </c>
      <c r="K17" s="41"/>
      <c r="L17" s="42"/>
      <c r="M17" s="43"/>
      <c r="N17" s="44"/>
      <c r="O17" s="45"/>
      <c r="P17" s="46"/>
      <c r="Q17" s="47"/>
      <c r="R17" s="48"/>
      <c r="S17" s="49"/>
      <c r="T17" s="50"/>
      <c r="U17" s="51"/>
      <c r="V17" s="52"/>
      <c r="W17" s="53"/>
      <c r="X17" s="104">
        <f t="shared" si="1"/>
        <v>0</v>
      </c>
      <c r="Y17" s="351">
        <f t="shared" si="2"/>
        <v>0</v>
      </c>
      <c r="Z17" s="272">
        <f t="shared" si="3"/>
        <v>0</v>
      </c>
      <c r="AA17" s="272" t="str">
        <f t="shared" si="6"/>
        <v/>
      </c>
      <c r="AB17" s="272" t="str">
        <f t="shared" si="4"/>
        <v/>
      </c>
      <c r="AC17" s="272" t="str">
        <f t="shared" si="4"/>
        <v/>
      </c>
      <c r="AD17" s="272" t="str">
        <f t="shared" si="4"/>
        <v/>
      </c>
      <c r="AE17" s="272" t="str">
        <f t="shared" si="4"/>
        <v/>
      </c>
      <c r="AF17" s="272">
        <f t="shared" si="4"/>
        <v>0</v>
      </c>
      <c r="AG17" s="272" t="str">
        <f t="shared" si="4"/>
        <v/>
      </c>
      <c r="AI17" s="272"/>
      <c r="AJ17" s="272"/>
      <c r="AK17" s="272"/>
      <c r="AL17" s="272">
        <v>1</v>
      </c>
      <c r="AM17" s="272"/>
      <c r="AN17" s="272"/>
      <c r="AO17" s="272"/>
      <c r="AP17" s="272"/>
      <c r="AQ17" s="272"/>
      <c r="AR17" s="272"/>
      <c r="AS17" s="272"/>
      <c r="AT17" s="272"/>
      <c r="AU17" s="272"/>
      <c r="AV17" s="272"/>
      <c r="AW17" s="272"/>
      <c r="AX17" s="272"/>
      <c r="AY17" s="272"/>
      <c r="AZ17" s="272">
        <v>4</v>
      </c>
      <c r="BA17" s="272"/>
      <c r="BC17" s="272" t="str">
        <f t="shared" si="8"/>
        <v/>
      </c>
      <c r="BD17" s="272" t="str">
        <f t="shared" si="8"/>
        <v/>
      </c>
      <c r="BE17" s="272" t="str">
        <f t="shared" si="8"/>
        <v/>
      </c>
      <c r="BF17" s="272">
        <f t="shared" si="8"/>
        <v>0</v>
      </c>
      <c r="BG17" s="272" t="str">
        <f t="shared" si="8"/>
        <v/>
      </c>
      <c r="BH17" s="272" t="str">
        <f t="shared" si="8"/>
        <v/>
      </c>
      <c r="BI17" s="272" t="str">
        <f t="shared" si="8"/>
        <v/>
      </c>
      <c r="BJ17" s="272" t="str">
        <f t="shared" si="8"/>
        <v/>
      </c>
      <c r="BK17" s="272" t="str">
        <f t="shared" si="8"/>
        <v/>
      </c>
      <c r="BL17" s="272" t="str">
        <f t="shared" si="8"/>
        <v/>
      </c>
      <c r="BM17" s="272" t="str">
        <f t="shared" si="8"/>
        <v/>
      </c>
      <c r="BN17" s="272" t="str">
        <f t="shared" si="8"/>
        <v/>
      </c>
      <c r="BO17" s="272" t="str">
        <f t="shared" si="8"/>
        <v/>
      </c>
      <c r="BP17" s="272" t="str">
        <f t="shared" si="8"/>
        <v/>
      </c>
      <c r="BQ17" s="272" t="str">
        <f t="shared" si="8"/>
        <v/>
      </c>
      <c r="BR17" s="272" t="str">
        <f t="shared" si="8"/>
        <v/>
      </c>
      <c r="BS17" s="272" t="str">
        <f t="shared" si="9"/>
        <v/>
      </c>
      <c r="BT17" s="272">
        <f t="shared" si="7"/>
        <v>0</v>
      </c>
      <c r="BU17" s="272"/>
      <c r="BX17" s="272">
        <v>0</v>
      </c>
      <c r="BY17" s="272">
        <v>0</v>
      </c>
      <c r="BZ17" s="272">
        <v>0</v>
      </c>
      <c r="CA17" s="272">
        <v>0</v>
      </c>
      <c r="CB17" s="272">
        <v>0</v>
      </c>
      <c r="CC17" s="272">
        <v>1</v>
      </c>
      <c r="CD17" s="272">
        <v>0</v>
      </c>
    </row>
    <row r="18" spans="1:82" s="303" customFormat="1" ht="16.5" customHeight="1">
      <c r="A18" s="862"/>
      <c r="B18" s="211" t="str">
        <f t="shared" si="0"/>
        <v>BERNY 2</v>
      </c>
      <c r="C18" s="622" t="s">
        <v>351</v>
      </c>
      <c r="D18" s="210" t="s">
        <v>601</v>
      </c>
      <c r="E18" s="298" t="s">
        <v>26</v>
      </c>
      <c r="F18" s="355"/>
      <c r="G18" s="298" t="s">
        <v>69</v>
      </c>
      <c r="H18" s="326">
        <v>1</v>
      </c>
      <c r="I18" s="517">
        <v>2.7</v>
      </c>
      <c r="J18" s="494">
        <v>82.5</v>
      </c>
      <c r="K18" s="41"/>
      <c r="L18" s="42"/>
      <c r="M18" s="43"/>
      <c r="N18" s="44"/>
      <c r="O18" s="45"/>
      <c r="P18" s="46"/>
      <c r="Q18" s="47"/>
      <c r="R18" s="48"/>
      <c r="S18" s="49"/>
      <c r="T18" s="50"/>
      <c r="U18" s="51"/>
      <c r="V18" s="52"/>
      <c r="W18" s="53"/>
      <c r="X18" s="104">
        <f t="shared" si="1"/>
        <v>0</v>
      </c>
      <c r="Y18" s="351">
        <f t="shared" si="2"/>
        <v>0</v>
      </c>
      <c r="Z18" s="272">
        <f t="shared" si="3"/>
        <v>0</v>
      </c>
      <c r="AA18" s="272" t="str">
        <f t="shared" si="6"/>
        <v/>
      </c>
      <c r="AB18" s="272" t="str">
        <f t="shared" si="4"/>
        <v/>
      </c>
      <c r="AC18" s="272" t="str">
        <f t="shared" si="4"/>
        <v/>
      </c>
      <c r="AD18" s="272" t="str">
        <f t="shared" si="4"/>
        <v/>
      </c>
      <c r="AE18" s="272" t="str">
        <f t="shared" si="4"/>
        <v/>
      </c>
      <c r="AF18" s="272">
        <f t="shared" si="4"/>
        <v>0</v>
      </c>
      <c r="AG18" s="272" t="str">
        <f t="shared" si="4"/>
        <v/>
      </c>
      <c r="AI18" s="272"/>
      <c r="AJ18" s="272"/>
      <c r="AK18" s="272"/>
      <c r="AL18" s="272"/>
      <c r="AM18" s="272"/>
      <c r="AN18" s="272"/>
      <c r="AO18" s="272"/>
      <c r="AP18" s="272">
        <v>1</v>
      </c>
      <c r="AQ18" s="272"/>
      <c r="AR18" s="272"/>
      <c r="AS18" s="272"/>
      <c r="AT18" s="272"/>
      <c r="AU18" s="272"/>
      <c r="AV18" s="272"/>
      <c r="AW18" s="272"/>
      <c r="AX18" s="272"/>
      <c r="AY18" s="272"/>
      <c r="AZ18" s="272">
        <v>4</v>
      </c>
      <c r="BA18" s="272"/>
      <c r="BC18" s="272" t="str">
        <f t="shared" si="8"/>
        <v/>
      </c>
      <c r="BD18" s="272" t="str">
        <f t="shared" si="8"/>
        <v/>
      </c>
      <c r="BE18" s="272" t="str">
        <f t="shared" si="8"/>
        <v/>
      </c>
      <c r="BF18" s="272" t="str">
        <f t="shared" si="8"/>
        <v/>
      </c>
      <c r="BG18" s="272" t="str">
        <f t="shared" si="8"/>
        <v/>
      </c>
      <c r="BH18" s="272" t="str">
        <f t="shared" si="8"/>
        <v/>
      </c>
      <c r="BI18" s="272" t="str">
        <f t="shared" si="8"/>
        <v/>
      </c>
      <c r="BJ18" s="272">
        <f t="shared" si="8"/>
        <v>0</v>
      </c>
      <c r="BK18" s="272" t="str">
        <f t="shared" si="8"/>
        <v/>
      </c>
      <c r="BL18" s="272" t="str">
        <f t="shared" si="8"/>
        <v/>
      </c>
      <c r="BM18" s="272" t="str">
        <f t="shared" si="8"/>
        <v/>
      </c>
      <c r="BN18" s="272" t="str">
        <f t="shared" si="8"/>
        <v/>
      </c>
      <c r="BO18" s="272" t="str">
        <f t="shared" si="8"/>
        <v/>
      </c>
      <c r="BP18" s="272" t="str">
        <f t="shared" si="8"/>
        <v/>
      </c>
      <c r="BQ18" s="272" t="str">
        <f t="shared" si="8"/>
        <v/>
      </c>
      <c r="BR18" s="272" t="str">
        <f t="shared" si="8"/>
        <v/>
      </c>
      <c r="BS18" s="272" t="str">
        <f t="shared" si="9"/>
        <v/>
      </c>
      <c r="BT18" s="272">
        <f t="shared" si="7"/>
        <v>0</v>
      </c>
      <c r="BU18" s="272"/>
      <c r="BX18" s="272">
        <v>0</v>
      </c>
      <c r="BY18" s="272">
        <v>0</v>
      </c>
      <c r="BZ18" s="272">
        <v>0</v>
      </c>
      <c r="CA18" s="272">
        <v>0</v>
      </c>
      <c r="CB18" s="272">
        <v>0</v>
      </c>
      <c r="CC18" s="272">
        <v>1</v>
      </c>
      <c r="CD18" s="272">
        <v>0</v>
      </c>
    </row>
    <row r="19" spans="1:82" s="303" customFormat="1" ht="16.5" customHeight="1">
      <c r="A19" s="862"/>
      <c r="B19" s="211" t="str">
        <f t="shared" si="0"/>
        <v>BERNY 3</v>
      </c>
      <c r="C19" s="622" t="s">
        <v>352</v>
      </c>
      <c r="D19" s="210" t="s">
        <v>602</v>
      </c>
      <c r="E19" s="298" t="s">
        <v>26</v>
      </c>
      <c r="F19" s="355"/>
      <c r="G19" s="298" t="s">
        <v>69</v>
      </c>
      <c r="H19" s="326">
        <v>1</v>
      </c>
      <c r="I19" s="517">
        <v>3</v>
      </c>
      <c r="J19" s="494">
        <v>87.5</v>
      </c>
      <c r="K19" s="41"/>
      <c r="L19" s="42"/>
      <c r="M19" s="43"/>
      <c r="N19" s="44"/>
      <c r="O19" s="45"/>
      <c r="P19" s="46"/>
      <c r="Q19" s="47"/>
      <c r="R19" s="48"/>
      <c r="S19" s="49"/>
      <c r="T19" s="50"/>
      <c r="U19" s="51"/>
      <c r="V19" s="52"/>
      <c r="W19" s="53"/>
      <c r="X19" s="104">
        <f t="shared" si="1"/>
        <v>0</v>
      </c>
      <c r="Y19" s="351">
        <f t="shared" si="2"/>
        <v>0</v>
      </c>
      <c r="Z19" s="272">
        <f t="shared" si="3"/>
        <v>0</v>
      </c>
      <c r="AA19" s="272" t="str">
        <f t="shared" si="6"/>
        <v/>
      </c>
      <c r="AB19" s="272" t="str">
        <f t="shared" si="6"/>
        <v/>
      </c>
      <c r="AC19" s="272" t="str">
        <f t="shared" si="6"/>
        <v/>
      </c>
      <c r="AD19" s="272" t="str">
        <f t="shared" si="6"/>
        <v/>
      </c>
      <c r="AE19" s="272" t="str">
        <f t="shared" si="6"/>
        <v/>
      </c>
      <c r="AF19" s="272">
        <f t="shared" si="6"/>
        <v>0</v>
      </c>
      <c r="AG19" s="272" t="str">
        <f t="shared" si="6"/>
        <v/>
      </c>
      <c r="AI19" s="272"/>
      <c r="AJ19" s="272"/>
      <c r="AK19" s="272"/>
      <c r="AL19" s="272"/>
      <c r="AM19" s="272"/>
      <c r="AN19" s="272"/>
      <c r="AO19" s="272"/>
      <c r="AP19" s="272">
        <v>1</v>
      </c>
      <c r="AQ19" s="272"/>
      <c r="AR19" s="272"/>
      <c r="AS19" s="272"/>
      <c r="AT19" s="272"/>
      <c r="AU19" s="272"/>
      <c r="AV19" s="272"/>
      <c r="AW19" s="272"/>
      <c r="AX19" s="272"/>
      <c r="AY19" s="272"/>
      <c r="AZ19" s="272">
        <v>4</v>
      </c>
      <c r="BA19" s="272"/>
      <c r="BC19" s="272" t="str">
        <f t="shared" si="8"/>
        <v/>
      </c>
      <c r="BD19" s="272" t="str">
        <f t="shared" si="8"/>
        <v/>
      </c>
      <c r="BE19" s="272" t="str">
        <f t="shared" si="8"/>
        <v/>
      </c>
      <c r="BF19" s="272" t="str">
        <f t="shared" si="8"/>
        <v/>
      </c>
      <c r="BG19" s="272" t="str">
        <f t="shared" si="8"/>
        <v/>
      </c>
      <c r="BH19" s="272" t="str">
        <f t="shared" si="8"/>
        <v/>
      </c>
      <c r="BI19" s="272" t="str">
        <f t="shared" si="8"/>
        <v/>
      </c>
      <c r="BJ19" s="272">
        <f t="shared" si="8"/>
        <v>0</v>
      </c>
      <c r="BK19" s="272" t="str">
        <f t="shared" si="8"/>
        <v/>
      </c>
      <c r="BL19" s="272" t="str">
        <f t="shared" si="8"/>
        <v/>
      </c>
      <c r="BM19" s="272" t="str">
        <f t="shared" si="8"/>
        <v/>
      </c>
      <c r="BN19" s="272" t="str">
        <f t="shared" si="8"/>
        <v/>
      </c>
      <c r="BO19" s="272" t="str">
        <f t="shared" si="8"/>
        <v/>
      </c>
      <c r="BP19" s="272" t="str">
        <f t="shared" si="8"/>
        <v/>
      </c>
      <c r="BQ19" s="272" t="str">
        <f t="shared" si="8"/>
        <v/>
      </c>
      <c r="BR19" s="272" t="str">
        <f t="shared" si="8"/>
        <v/>
      </c>
      <c r="BS19" s="272" t="str">
        <f t="shared" si="9"/>
        <v/>
      </c>
      <c r="BT19" s="272">
        <f t="shared" si="7"/>
        <v>0</v>
      </c>
      <c r="BU19" s="272" t="str">
        <f>IF(BA19="","",$Z19*BA19)</f>
        <v/>
      </c>
      <c r="BX19" s="272">
        <v>0</v>
      </c>
      <c r="BY19" s="272">
        <v>0</v>
      </c>
      <c r="BZ19" s="272">
        <v>0</v>
      </c>
      <c r="CA19" s="272">
        <v>0</v>
      </c>
      <c r="CB19" s="272">
        <v>0</v>
      </c>
      <c r="CC19" s="272">
        <v>1</v>
      </c>
      <c r="CD19" s="272">
        <v>0</v>
      </c>
    </row>
    <row r="20" spans="1:82" s="303" customFormat="1" ht="16.5" customHeight="1">
      <c r="A20" s="862"/>
      <c r="B20" s="211" t="str">
        <f t="shared" si="0"/>
        <v>MINI SLEDGE</v>
      </c>
      <c r="C20" s="622" t="s">
        <v>510</v>
      </c>
      <c r="D20" s="210" t="s">
        <v>603</v>
      </c>
      <c r="E20" s="298" t="s">
        <v>22</v>
      </c>
      <c r="F20" s="353" t="s">
        <v>509</v>
      </c>
      <c r="G20" s="298" t="s">
        <v>247</v>
      </c>
      <c r="H20" s="326">
        <v>10</v>
      </c>
      <c r="I20" s="517">
        <v>0.6</v>
      </c>
      <c r="J20" s="494">
        <v>35</v>
      </c>
      <c r="K20" s="41"/>
      <c r="L20" s="42"/>
      <c r="M20" s="43"/>
      <c r="N20" s="44"/>
      <c r="O20" s="45"/>
      <c r="P20" s="46"/>
      <c r="Q20" s="47"/>
      <c r="R20" s="48"/>
      <c r="S20" s="49"/>
      <c r="T20" s="50"/>
      <c r="U20" s="51"/>
      <c r="V20" s="52"/>
      <c r="W20" s="53"/>
      <c r="X20" s="104">
        <f t="shared" si="1"/>
        <v>0</v>
      </c>
      <c r="Y20" s="351">
        <f t="shared" si="2"/>
        <v>0</v>
      </c>
      <c r="Z20" s="272">
        <f t="shared" si="3"/>
        <v>0</v>
      </c>
      <c r="AA20" s="272" t="str">
        <f t="shared" si="6"/>
        <v/>
      </c>
      <c r="AB20" s="272">
        <f t="shared" si="6"/>
        <v>0</v>
      </c>
      <c r="AC20" s="272" t="str">
        <f t="shared" si="6"/>
        <v/>
      </c>
      <c r="AD20" s="272" t="str">
        <f t="shared" si="6"/>
        <v/>
      </c>
      <c r="AE20" s="272" t="str">
        <f t="shared" si="6"/>
        <v/>
      </c>
      <c r="AF20" s="272" t="str">
        <f t="shared" si="6"/>
        <v/>
      </c>
      <c r="AG20" s="272" t="str">
        <f t="shared" si="6"/>
        <v/>
      </c>
      <c r="AI20" s="272"/>
      <c r="AJ20" s="272"/>
      <c r="AK20" s="272"/>
      <c r="AL20" s="272"/>
      <c r="AM20" s="272"/>
      <c r="AN20" s="272"/>
      <c r="AO20" s="272"/>
      <c r="AP20" s="272"/>
      <c r="AQ20" s="272"/>
      <c r="AR20" s="272"/>
      <c r="AS20" s="272"/>
      <c r="AT20" s="272"/>
      <c r="AU20" s="272"/>
      <c r="AV20" s="272"/>
      <c r="AW20" s="272"/>
      <c r="AX20" s="272"/>
      <c r="AY20" s="272"/>
      <c r="AZ20" s="272">
        <v>20</v>
      </c>
      <c r="BA20" s="272"/>
      <c r="BC20" s="272" t="str">
        <f t="shared" si="8"/>
        <v/>
      </c>
      <c r="BD20" s="272" t="str">
        <f t="shared" si="8"/>
        <v/>
      </c>
      <c r="BE20" s="272" t="str">
        <f t="shared" si="8"/>
        <v/>
      </c>
      <c r="BF20" s="272" t="str">
        <f t="shared" si="8"/>
        <v/>
      </c>
      <c r="BG20" s="272" t="str">
        <f t="shared" si="8"/>
        <v/>
      </c>
      <c r="BH20" s="272" t="str">
        <f t="shared" si="8"/>
        <v/>
      </c>
      <c r="BI20" s="272" t="str">
        <f t="shared" si="8"/>
        <v/>
      </c>
      <c r="BJ20" s="272" t="str">
        <f t="shared" si="8"/>
        <v/>
      </c>
      <c r="BK20" s="272" t="str">
        <f t="shared" si="8"/>
        <v/>
      </c>
      <c r="BL20" s="272" t="str">
        <f t="shared" si="8"/>
        <v/>
      </c>
      <c r="BM20" s="272" t="str">
        <f t="shared" si="8"/>
        <v/>
      </c>
      <c r="BN20" s="272" t="str">
        <f t="shared" si="8"/>
        <v/>
      </c>
      <c r="BO20" s="272" t="str">
        <f t="shared" si="8"/>
        <v/>
      </c>
      <c r="BP20" s="272" t="str">
        <f t="shared" si="8"/>
        <v/>
      </c>
      <c r="BQ20" s="272" t="str">
        <f t="shared" si="8"/>
        <v/>
      </c>
      <c r="BR20" s="272" t="str">
        <f t="shared" si="8"/>
        <v/>
      </c>
      <c r="BS20" s="272" t="str">
        <f t="shared" si="9"/>
        <v/>
      </c>
      <c r="BT20" s="272">
        <f t="shared" si="7"/>
        <v>0</v>
      </c>
      <c r="BU20" s="272" t="str">
        <f>IF(BA20="","",$Z20*BA20)</f>
        <v/>
      </c>
      <c r="BX20" s="272"/>
      <c r="BY20" s="272">
        <v>10</v>
      </c>
      <c r="BZ20" s="272"/>
      <c r="CA20" s="272"/>
      <c r="CB20" s="272"/>
      <c r="CC20" s="272"/>
      <c r="CD20" s="272"/>
    </row>
    <row r="21" spans="1:82" s="303" customFormat="1" ht="16.5" customHeight="1">
      <c r="A21" s="862"/>
      <c r="B21" s="211" t="str">
        <f t="shared" si="0"/>
        <v>BIG SLEDGE</v>
      </c>
      <c r="C21" s="622" t="s">
        <v>511</v>
      </c>
      <c r="D21" s="210" t="s">
        <v>604</v>
      </c>
      <c r="E21" s="298" t="s">
        <v>26</v>
      </c>
      <c r="F21" s="353" t="s">
        <v>509</v>
      </c>
      <c r="G21" s="298" t="s">
        <v>37</v>
      </c>
      <c r="H21" s="326">
        <v>1</v>
      </c>
      <c r="I21" s="517">
        <v>2.2000000000000002</v>
      </c>
      <c r="J21" s="494">
        <v>70</v>
      </c>
      <c r="K21" s="41"/>
      <c r="L21" s="42"/>
      <c r="M21" s="43"/>
      <c r="N21" s="44"/>
      <c r="O21" s="45"/>
      <c r="P21" s="46"/>
      <c r="Q21" s="47"/>
      <c r="R21" s="48"/>
      <c r="S21" s="49"/>
      <c r="T21" s="50"/>
      <c r="U21" s="51"/>
      <c r="V21" s="52"/>
      <c r="W21" s="53"/>
      <c r="X21" s="104">
        <f t="shared" si="1"/>
        <v>0</v>
      </c>
      <c r="Y21" s="351">
        <f t="shared" si="2"/>
        <v>0</v>
      </c>
      <c r="Z21" s="272">
        <f t="shared" si="3"/>
        <v>0</v>
      </c>
      <c r="AA21" s="272" t="str">
        <f t="shared" si="6"/>
        <v/>
      </c>
      <c r="AB21" s="272" t="str">
        <f t="shared" si="6"/>
        <v/>
      </c>
      <c r="AC21" s="272" t="str">
        <f t="shared" si="6"/>
        <v/>
      </c>
      <c r="AD21" s="272" t="str">
        <f t="shared" si="6"/>
        <v/>
      </c>
      <c r="AE21" s="272" t="str">
        <f t="shared" si="6"/>
        <v/>
      </c>
      <c r="AF21" s="272">
        <f t="shared" si="6"/>
        <v>0</v>
      </c>
      <c r="AG21" s="272" t="str">
        <f t="shared" si="6"/>
        <v/>
      </c>
      <c r="AI21" s="272"/>
      <c r="AJ21" s="272">
        <v>10</v>
      </c>
      <c r="AK21" s="272"/>
      <c r="AL21" s="272"/>
      <c r="AM21" s="272"/>
      <c r="AN21" s="272"/>
      <c r="AO21" s="272"/>
      <c r="AP21" s="272"/>
      <c r="AQ21" s="272"/>
      <c r="AR21" s="272"/>
      <c r="AS21" s="272"/>
      <c r="AT21" s="272"/>
      <c r="AU21" s="272"/>
      <c r="AV21" s="272"/>
      <c r="AW21" s="272"/>
      <c r="AX21" s="272"/>
      <c r="AY21" s="272"/>
      <c r="AZ21" s="272"/>
      <c r="BA21" s="272">
        <v>5</v>
      </c>
      <c r="BC21" s="272"/>
      <c r="BD21" s="272"/>
      <c r="BE21" s="272"/>
      <c r="BF21" s="272"/>
      <c r="BG21" s="272"/>
      <c r="BH21" s="272"/>
      <c r="BI21" s="272"/>
      <c r="BJ21" s="272"/>
      <c r="BK21" s="272"/>
      <c r="BL21" s="272"/>
      <c r="BM21" s="272"/>
      <c r="BN21" s="272"/>
      <c r="BO21" s="272"/>
      <c r="BP21" s="272"/>
      <c r="BQ21" s="272"/>
      <c r="BR21" s="272"/>
      <c r="BS21" s="272"/>
      <c r="BT21" s="272" t="str">
        <f t="shared" si="7"/>
        <v/>
      </c>
      <c r="BU21" s="272">
        <f>IF(BA21="","",$Z21*BA21)</f>
        <v>0</v>
      </c>
      <c r="BX21" s="272"/>
      <c r="BY21" s="272"/>
      <c r="BZ21" s="272"/>
      <c r="CA21" s="272"/>
      <c r="CB21" s="272"/>
      <c r="CC21" s="272">
        <v>1</v>
      </c>
      <c r="CD21" s="272"/>
    </row>
    <row r="22" spans="1:82" s="303" customFormat="1" ht="16.5" customHeight="1">
      <c r="A22" s="862"/>
      <c r="B22" s="211" t="str">
        <f t="shared" si="0"/>
        <v>SLEDGE 0</v>
      </c>
      <c r="C22" s="622" t="s">
        <v>508</v>
      </c>
      <c r="D22" s="210" t="s">
        <v>605</v>
      </c>
      <c r="E22" s="298" t="s">
        <v>23</v>
      </c>
      <c r="F22" s="353" t="s">
        <v>509</v>
      </c>
      <c r="G22" s="298" t="s">
        <v>35</v>
      </c>
      <c r="H22" s="326">
        <v>10</v>
      </c>
      <c r="I22" s="517">
        <v>1.9</v>
      </c>
      <c r="J22" s="494">
        <v>65</v>
      </c>
      <c r="K22" s="41"/>
      <c r="L22" s="42"/>
      <c r="M22" s="43"/>
      <c r="N22" s="44"/>
      <c r="O22" s="45"/>
      <c r="P22" s="46"/>
      <c r="Q22" s="47"/>
      <c r="R22" s="48"/>
      <c r="S22" s="49"/>
      <c r="T22" s="50"/>
      <c r="U22" s="51"/>
      <c r="V22" s="52"/>
      <c r="W22" s="53"/>
      <c r="X22" s="104">
        <f t="shared" si="1"/>
        <v>0</v>
      </c>
      <c r="Y22" s="351">
        <f t="shared" si="2"/>
        <v>0</v>
      </c>
      <c r="Z22" s="272">
        <f t="shared" si="3"/>
        <v>0</v>
      </c>
      <c r="AA22" s="272" t="str">
        <f t="shared" si="6"/>
        <v/>
      </c>
      <c r="AB22" s="272" t="str">
        <f t="shared" si="6"/>
        <v/>
      </c>
      <c r="AC22" s="272">
        <f t="shared" si="6"/>
        <v>0</v>
      </c>
      <c r="AD22" s="272" t="str">
        <f t="shared" si="6"/>
        <v/>
      </c>
      <c r="AE22" s="272" t="str">
        <f t="shared" si="6"/>
        <v/>
      </c>
      <c r="AF22" s="272" t="str">
        <f t="shared" si="6"/>
        <v/>
      </c>
      <c r="AG22" s="272" t="str">
        <f t="shared" si="6"/>
        <v/>
      </c>
      <c r="AI22" s="272"/>
      <c r="AJ22" s="272"/>
      <c r="AK22" s="272"/>
      <c r="AL22" s="272"/>
      <c r="AM22" s="272"/>
      <c r="AN22" s="272"/>
      <c r="AO22" s="272"/>
      <c r="AP22" s="272"/>
      <c r="AQ22" s="272"/>
      <c r="AR22" s="272"/>
      <c r="AS22" s="272"/>
      <c r="AT22" s="272"/>
      <c r="AU22" s="272"/>
      <c r="AV22" s="272"/>
      <c r="AW22" s="272"/>
      <c r="AX22" s="272"/>
      <c r="AY22" s="272"/>
      <c r="AZ22" s="272">
        <v>20</v>
      </c>
      <c r="BA22" s="272"/>
      <c r="BC22" s="272" t="str">
        <f t="shared" ref="BC22:BR36" si="10">IF(AI22="","",$Z22*AI22)</f>
        <v/>
      </c>
      <c r="BD22" s="272" t="str">
        <f t="shared" si="10"/>
        <v/>
      </c>
      <c r="BE22" s="272" t="str">
        <f t="shared" si="10"/>
        <v/>
      </c>
      <c r="BF22" s="272" t="str">
        <f t="shared" si="10"/>
        <v/>
      </c>
      <c r="BG22" s="272" t="str">
        <f t="shared" si="10"/>
        <v/>
      </c>
      <c r="BH22" s="272" t="str">
        <f t="shared" si="10"/>
        <v/>
      </c>
      <c r="BI22" s="272" t="str">
        <f t="shared" si="10"/>
        <v/>
      </c>
      <c r="BJ22" s="272" t="str">
        <f t="shared" si="10"/>
        <v/>
      </c>
      <c r="BK22" s="272" t="str">
        <f t="shared" si="10"/>
        <v/>
      </c>
      <c r="BL22" s="272" t="str">
        <f t="shared" si="10"/>
        <v/>
      </c>
      <c r="BM22" s="272" t="str">
        <f t="shared" si="10"/>
        <v/>
      </c>
      <c r="BN22" s="272" t="str">
        <f t="shared" si="10"/>
        <v/>
      </c>
      <c r="BO22" s="272" t="str">
        <f t="shared" si="10"/>
        <v/>
      </c>
      <c r="BP22" s="272" t="str">
        <f t="shared" si="10"/>
        <v/>
      </c>
      <c r="BQ22" s="272" t="str">
        <f t="shared" si="10"/>
        <v/>
      </c>
      <c r="BR22" s="272" t="str">
        <f t="shared" si="10"/>
        <v/>
      </c>
      <c r="BS22" s="272" t="str">
        <f t="shared" ref="BS22:BS36" si="11">IF(AY22="","",$Z22*AY22)</f>
        <v/>
      </c>
      <c r="BT22" s="272">
        <f t="shared" si="7"/>
        <v>0</v>
      </c>
      <c r="BU22" s="272"/>
      <c r="BX22" s="272"/>
      <c r="BY22" s="272"/>
      <c r="BZ22" s="272">
        <v>10</v>
      </c>
      <c r="CA22" s="272"/>
      <c r="CB22" s="272"/>
      <c r="CC22" s="272"/>
      <c r="CD22" s="272"/>
    </row>
    <row r="23" spans="1:82" s="303" customFormat="1" ht="17.100000000000001" customHeight="1">
      <c r="A23" s="862"/>
      <c r="B23" s="211" t="str">
        <f t="shared" si="0"/>
        <v>SLEDGES 1</v>
      </c>
      <c r="C23" s="210" t="s">
        <v>74</v>
      </c>
      <c r="D23" s="210" t="s">
        <v>606</v>
      </c>
      <c r="E23" s="298" t="s">
        <v>24</v>
      </c>
      <c r="F23" s="325"/>
      <c r="G23" s="298" t="s">
        <v>35</v>
      </c>
      <c r="H23" s="326">
        <v>5</v>
      </c>
      <c r="I23" s="517">
        <v>3.92</v>
      </c>
      <c r="J23" s="494">
        <v>110</v>
      </c>
      <c r="K23" s="41"/>
      <c r="L23" s="42"/>
      <c r="M23" s="43"/>
      <c r="N23" s="44"/>
      <c r="O23" s="45"/>
      <c r="P23" s="46"/>
      <c r="Q23" s="47"/>
      <c r="R23" s="48"/>
      <c r="S23" s="49"/>
      <c r="T23" s="50"/>
      <c r="U23" s="51"/>
      <c r="V23" s="52"/>
      <c r="W23" s="53"/>
      <c r="X23" s="104">
        <f t="shared" si="1"/>
        <v>0</v>
      </c>
      <c r="Y23" s="351">
        <f t="shared" si="2"/>
        <v>0</v>
      </c>
      <c r="Z23" s="272">
        <f t="shared" si="3"/>
        <v>0</v>
      </c>
      <c r="AA23" s="272" t="str">
        <f t="shared" si="6"/>
        <v/>
      </c>
      <c r="AB23" s="272" t="str">
        <f t="shared" si="6"/>
        <v/>
      </c>
      <c r="AC23" s="272" t="str">
        <f t="shared" si="6"/>
        <v/>
      </c>
      <c r="AD23" s="272">
        <f t="shared" si="6"/>
        <v>0</v>
      </c>
      <c r="AE23" s="272" t="str">
        <f t="shared" si="6"/>
        <v/>
      </c>
      <c r="AF23" s="272" t="str">
        <f t="shared" si="6"/>
        <v/>
      </c>
      <c r="AG23" s="272" t="str">
        <f t="shared" si="6"/>
        <v/>
      </c>
      <c r="AI23" s="272"/>
      <c r="AJ23" s="272"/>
      <c r="AK23" s="272">
        <v>5</v>
      </c>
      <c r="AL23" s="272"/>
      <c r="AM23" s="272"/>
      <c r="AN23" s="272"/>
      <c r="AO23" s="272"/>
      <c r="AP23" s="272"/>
      <c r="AQ23" s="272"/>
      <c r="AR23" s="272"/>
      <c r="AS23" s="272"/>
      <c r="AT23" s="272"/>
      <c r="AU23" s="272"/>
      <c r="AV23" s="272"/>
      <c r="AW23" s="272"/>
      <c r="AX23" s="272"/>
      <c r="AY23" s="272"/>
      <c r="AZ23" s="272">
        <v>10</v>
      </c>
      <c r="BA23" s="272"/>
      <c r="BC23" s="272" t="str">
        <f t="shared" si="10"/>
        <v/>
      </c>
      <c r="BD23" s="272" t="str">
        <f t="shared" si="10"/>
        <v/>
      </c>
      <c r="BE23" s="272">
        <f t="shared" si="10"/>
        <v>0</v>
      </c>
      <c r="BF23" s="272" t="str">
        <f t="shared" si="10"/>
        <v/>
      </c>
      <c r="BG23" s="272" t="str">
        <f t="shared" si="10"/>
        <v/>
      </c>
      <c r="BH23" s="272" t="str">
        <f t="shared" si="10"/>
        <v/>
      </c>
      <c r="BI23" s="272" t="str">
        <f t="shared" si="10"/>
        <v/>
      </c>
      <c r="BJ23" s="272" t="str">
        <f t="shared" si="10"/>
        <v/>
      </c>
      <c r="BK23" s="272" t="str">
        <f t="shared" si="10"/>
        <v/>
      </c>
      <c r="BL23" s="272" t="str">
        <f t="shared" si="10"/>
        <v/>
      </c>
      <c r="BM23" s="272" t="str">
        <f t="shared" si="10"/>
        <v/>
      </c>
      <c r="BN23" s="272" t="str">
        <f t="shared" si="10"/>
        <v/>
      </c>
      <c r="BO23" s="272" t="str">
        <f t="shared" si="10"/>
        <v/>
      </c>
      <c r="BP23" s="272" t="str">
        <f t="shared" si="10"/>
        <v/>
      </c>
      <c r="BQ23" s="272" t="str">
        <f t="shared" si="10"/>
        <v/>
      </c>
      <c r="BR23" s="272" t="str">
        <f t="shared" si="10"/>
        <v/>
      </c>
      <c r="BS23" s="272" t="str">
        <f t="shared" si="11"/>
        <v/>
      </c>
      <c r="BT23" s="272">
        <f t="shared" si="7"/>
        <v>0</v>
      </c>
      <c r="BU23" s="272"/>
      <c r="BX23" s="272">
        <v>0</v>
      </c>
      <c r="BY23" s="272">
        <v>0</v>
      </c>
      <c r="BZ23" s="272">
        <v>0</v>
      </c>
      <c r="CA23" s="272">
        <v>5</v>
      </c>
      <c r="CB23" s="272">
        <v>0</v>
      </c>
      <c r="CC23" s="272">
        <v>0</v>
      </c>
      <c r="CD23" s="272">
        <v>0</v>
      </c>
    </row>
    <row r="24" spans="1:82" s="303" customFormat="1" ht="17.25" customHeight="1">
      <c r="A24" s="862"/>
      <c r="B24" s="211" t="str">
        <f t="shared" si="0"/>
        <v>SLEDGES 2</v>
      </c>
      <c r="C24" s="210" t="s">
        <v>75</v>
      </c>
      <c r="D24" s="210" t="s">
        <v>607</v>
      </c>
      <c r="E24" s="298" t="s">
        <v>25</v>
      </c>
      <c r="F24" s="325"/>
      <c r="G24" s="298" t="s">
        <v>35</v>
      </c>
      <c r="H24" s="326">
        <v>5</v>
      </c>
      <c r="I24" s="517">
        <v>5.76</v>
      </c>
      <c r="J24" s="494">
        <v>145</v>
      </c>
      <c r="K24" s="41"/>
      <c r="L24" s="42"/>
      <c r="M24" s="43"/>
      <c r="N24" s="44"/>
      <c r="O24" s="45"/>
      <c r="P24" s="46"/>
      <c r="Q24" s="47"/>
      <c r="R24" s="48"/>
      <c r="S24" s="49"/>
      <c r="T24" s="50"/>
      <c r="U24" s="51"/>
      <c r="V24" s="52"/>
      <c r="W24" s="53"/>
      <c r="X24" s="104">
        <f t="shared" si="1"/>
        <v>0</v>
      </c>
      <c r="Y24" s="351">
        <f t="shared" si="2"/>
        <v>0</v>
      </c>
      <c r="Z24" s="272">
        <f t="shared" si="3"/>
        <v>0</v>
      </c>
      <c r="AA24" s="272" t="str">
        <f t="shared" si="6"/>
        <v/>
      </c>
      <c r="AB24" s="272" t="str">
        <f t="shared" si="6"/>
        <v/>
      </c>
      <c r="AC24" s="272" t="str">
        <f t="shared" si="6"/>
        <v/>
      </c>
      <c r="AD24" s="272" t="str">
        <f t="shared" si="6"/>
        <v/>
      </c>
      <c r="AE24" s="272">
        <f t="shared" si="6"/>
        <v>0</v>
      </c>
      <c r="AF24" s="272" t="str">
        <f t="shared" si="6"/>
        <v/>
      </c>
      <c r="AG24" s="272" t="str">
        <f t="shared" si="6"/>
        <v/>
      </c>
      <c r="AI24" s="272"/>
      <c r="AJ24" s="272"/>
      <c r="AK24" s="272"/>
      <c r="AL24" s="272">
        <v>4</v>
      </c>
      <c r="AM24" s="272">
        <v>1</v>
      </c>
      <c r="AN24" s="272"/>
      <c r="AO24" s="272"/>
      <c r="AP24" s="272"/>
      <c r="AQ24" s="272"/>
      <c r="AR24" s="272"/>
      <c r="AS24" s="272"/>
      <c r="AT24" s="272"/>
      <c r="AU24" s="272"/>
      <c r="AV24" s="272"/>
      <c r="AW24" s="272"/>
      <c r="AX24" s="272"/>
      <c r="AY24" s="272"/>
      <c r="AZ24" s="272">
        <v>10</v>
      </c>
      <c r="BA24" s="272"/>
      <c r="BC24" s="272" t="str">
        <f t="shared" si="10"/>
        <v/>
      </c>
      <c r="BD24" s="272" t="str">
        <f t="shared" si="10"/>
        <v/>
      </c>
      <c r="BE24" s="272" t="str">
        <f t="shared" si="10"/>
        <v/>
      </c>
      <c r="BF24" s="272">
        <f t="shared" si="10"/>
        <v>0</v>
      </c>
      <c r="BG24" s="272">
        <f t="shared" si="10"/>
        <v>0</v>
      </c>
      <c r="BH24" s="272" t="str">
        <f t="shared" si="10"/>
        <v/>
      </c>
      <c r="BI24" s="272" t="str">
        <f t="shared" si="10"/>
        <v/>
      </c>
      <c r="BJ24" s="272" t="str">
        <f t="shared" si="10"/>
        <v/>
      </c>
      <c r="BK24" s="272" t="str">
        <f t="shared" si="10"/>
        <v/>
      </c>
      <c r="BL24" s="272" t="str">
        <f t="shared" si="10"/>
        <v/>
      </c>
      <c r="BM24" s="272" t="str">
        <f t="shared" si="10"/>
        <v/>
      </c>
      <c r="BN24" s="272" t="str">
        <f t="shared" si="10"/>
        <v/>
      </c>
      <c r="BO24" s="272" t="str">
        <f t="shared" si="10"/>
        <v/>
      </c>
      <c r="BP24" s="272" t="str">
        <f t="shared" si="10"/>
        <v/>
      </c>
      <c r="BQ24" s="272" t="str">
        <f t="shared" si="10"/>
        <v/>
      </c>
      <c r="BR24" s="272" t="str">
        <f t="shared" si="10"/>
        <v/>
      </c>
      <c r="BS24" s="272" t="str">
        <f t="shared" si="11"/>
        <v/>
      </c>
      <c r="BT24" s="272">
        <f t="shared" si="7"/>
        <v>0</v>
      </c>
      <c r="BU24" s="272"/>
      <c r="BX24" s="272">
        <v>0</v>
      </c>
      <c r="BY24" s="272">
        <v>0</v>
      </c>
      <c r="BZ24" s="272">
        <v>0</v>
      </c>
      <c r="CA24" s="272">
        <v>0</v>
      </c>
      <c r="CB24" s="272">
        <v>5</v>
      </c>
      <c r="CC24" s="272">
        <v>0</v>
      </c>
      <c r="CD24" s="272">
        <v>0</v>
      </c>
    </row>
    <row r="25" spans="1:82" s="303" customFormat="1" ht="17.25" customHeight="1">
      <c r="A25" s="862"/>
      <c r="B25" s="211" t="str">
        <f t="shared" si="0"/>
        <v>SLEDGES 3</v>
      </c>
      <c r="C25" s="210" t="s">
        <v>76</v>
      </c>
      <c r="D25" s="210" t="s">
        <v>608</v>
      </c>
      <c r="E25" s="298" t="s">
        <v>26</v>
      </c>
      <c r="F25" s="325"/>
      <c r="G25" s="298" t="s">
        <v>35</v>
      </c>
      <c r="H25" s="326">
        <v>1</v>
      </c>
      <c r="I25" s="517">
        <v>2.5</v>
      </c>
      <c r="J25" s="494">
        <v>77.5</v>
      </c>
      <c r="K25" s="41"/>
      <c r="L25" s="42"/>
      <c r="M25" s="43"/>
      <c r="N25" s="44"/>
      <c r="O25" s="45"/>
      <c r="P25" s="46"/>
      <c r="Q25" s="47"/>
      <c r="R25" s="48"/>
      <c r="S25" s="49"/>
      <c r="T25" s="50"/>
      <c r="U25" s="51"/>
      <c r="V25" s="52"/>
      <c r="W25" s="53"/>
      <c r="X25" s="104">
        <f t="shared" si="1"/>
        <v>0</v>
      </c>
      <c r="Y25" s="351">
        <f t="shared" si="2"/>
        <v>0</v>
      </c>
      <c r="Z25" s="272">
        <f t="shared" si="3"/>
        <v>0</v>
      </c>
      <c r="AA25" s="272" t="str">
        <f t="shared" si="6"/>
        <v/>
      </c>
      <c r="AB25" s="272" t="str">
        <f t="shared" si="6"/>
        <v/>
      </c>
      <c r="AC25" s="272" t="str">
        <f t="shared" si="6"/>
        <v/>
      </c>
      <c r="AD25" s="272" t="str">
        <f t="shared" si="6"/>
        <v/>
      </c>
      <c r="AE25" s="272" t="str">
        <f t="shared" si="6"/>
        <v/>
      </c>
      <c r="AF25" s="272">
        <f t="shared" si="6"/>
        <v>0</v>
      </c>
      <c r="AG25" s="272" t="str">
        <f t="shared" si="6"/>
        <v/>
      </c>
      <c r="AI25" s="272"/>
      <c r="AJ25" s="272"/>
      <c r="AK25" s="272"/>
      <c r="AL25" s="272"/>
      <c r="AM25" s="272">
        <v>1</v>
      </c>
      <c r="AN25" s="272"/>
      <c r="AO25" s="272"/>
      <c r="AP25" s="272"/>
      <c r="AQ25" s="272"/>
      <c r="AR25" s="272"/>
      <c r="AS25" s="272"/>
      <c r="AT25" s="272"/>
      <c r="AU25" s="272"/>
      <c r="AV25" s="272"/>
      <c r="AW25" s="272"/>
      <c r="AX25" s="272"/>
      <c r="AY25" s="272"/>
      <c r="AZ25" s="272">
        <v>3</v>
      </c>
      <c r="BA25" s="272"/>
      <c r="BC25" s="272" t="str">
        <f t="shared" si="10"/>
        <v/>
      </c>
      <c r="BD25" s="272" t="str">
        <f t="shared" si="10"/>
        <v/>
      </c>
      <c r="BE25" s="272" t="str">
        <f t="shared" si="10"/>
        <v/>
      </c>
      <c r="BF25" s="272" t="str">
        <f t="shared" si="10"/>
        <v/>
      </c>
      <c r="BG25" s="272">
        <f t="shared" si="10"/>
        <v>0</v>
      </c>
      <c r="BH25" s="272" t="str">
        <f t="shared" si="10"/>
        <v/>
      </c>
      <c r="BI25" s="272" t="str">
        <f t="shared" si="10"/>
        <v/>
      </c>
      <c r="BJ25" s="272" t="str">
        <f t="shared" si="10"/>
        <v/>
      </c>
      <c r="BK25" s="272" t="str">
        <f t="shared" si="10"/>
        <v/>
      </c>
      <c r="BL25" s="272" t="str">
        <f t="shared" si="10"/>
        <v/>
      </c>
      <c r="BM25" s="272" t="str">
        <f t="shared" si="10"/>
        <v/>
      </c>
      <c r="BN25" s="272" t="str">
        <f t="shared" si="10"/>
        <v/>
      </c>
      <c r="BO25" s="272" t="str">
        <f t="shared" si="10"/>
        <v/>
      </c>
      <c r="BP25" s="272" t="str">
        <f t="shared" si="10"/>
        <v/>
      </c>
      <c r="BQ25" s="272" t="str">
        <f t="shared" si="10"/>
        <v/>
      </c>
      <c r="BR25" s="272" t="str">
        <f t="shared" si="10"/>
        <v/>
      </c>
      <c r="BS25" s="272" t="str">
        <f t="shared" si="11"/>
        <v/>
      </c>
      <c r="BT25" s="272">
        <f t="shared" si="7"/>
        <v>0</v>
      </c>
      <c r="BU25" s="272"/>
      <c r="BX25" s="272">
        <v>0</v>
      </c>
      <c r="BY25" s="272">
        <v>0</v>
      </c>
      <c r="BZ25" s="272">
        <v>0</v>
      </c>
      <c r="CA25" s="272">
        <v>0</v>
      </c>
      <c r="CB25" s="272">
        <v>0</v>
      </c>
      <c r="CC25" s="272">
        <v>1</v>
      </c>
      <c r="CD25" s="272">
        <v>0</v>
      </c>
    </row>
    <row r="26" spans="1:82" s="303" customFormat="1" ht="17.25" customHeight="1">
      <c r="A26" s="862"/>
      <c r="B26" s="211" t="str">
        <f t="shared" si="0"/>
        <v>SLEDGES 4</v>
      </c>
      <c r="C26" s="210" t="s">
        <v>77</v>
      </c>
      <c r="D26" s="210" t="s">
        <v>609</v>
      </c>
      <c r="E26" s="298" t="s">
        <v>757</v>
      </c>
      <c r="F26" s="325"/>
      <c r="G26" s="298" t="s">
        <v>35</v>
      </c>
      <c r="H26" s="326">
        <v>1</v>
      </c>
      <c r="I26" s="517">
        <v>4.91</v>
      </c>
      <c r="J26" s="494">
        <v>125</v>
      </c>
      <c r="K26" s="41"/>
      <c r="L26" s="42"/>
      <c r="M26" s="43"/>
      <c r="N26" s="44"/>
      <c r="O26" s="45"/>
      <c r="P26" s="46"/>
      <c r="Q26" s="47"/>
      <c r="R26" s="48"/>
      <c r="S26" s="49"/>
      <c r="T26" s="50"/>
      <c r="U26" s="51"/>
      <c r="V26" s="52"/>
      <c r="W26" s="53"/>
      <c r="X26" s="104">
        <f t="shared" si="1"/>
        <v>0</v>
      </c>
      <c r="Y26" s="351">
        <f t="shared" si="2"/>
        <v>0</v>
      </c>
      <c r="Z26" s="272">
        <f t="shared" si="3"/>
        <v>0</v>
      </c>
      <c r="AA26" s="272" t="str">
        <f t="shared" si="6"/>
        <v/>
      </c>
      <c r="AB26" s="272" t="str">
        <f t="shared" si="6"/>
        <v/>
      </c>
      <c r="AC26" s="272" t="str">
        <f t="shared" si="6"/>
        <v/>
      </c>
      <c r="AD26" s="272" t="str">
        <f t="shared" si="6"/>
        <v/>
      </c>
      <c r="AE26" s="272" t="str">
        <f t="shared" si="6"/>
        <v/>
      </c>
      <c r="AF26" s="272" t="str">
        <f t="shared" si="6"/>
        <v/>
      </c>
      <c r="AG26" s="272">
        <f t="shared" si="6"/>
        <v>0</v>
      </c>
      <c r="AI26" s="272"/>
      <c r="AJ26" s="272"/>
      <c r="AK26" s="272"/>
      <c r="AL26" s="272"/>
      <c r="AM26" s="272"/>
      <c r="AN26" s="272"/>
      <c r="AO26" s="272">
        <v>1</v>
      </c>
      <c r="AP26" s="272"/>
      <c r="AQ26" s="272"/>
      <c r="AR26" s="272"/>
      <c r="AS26" s="272"/>
      <c r="AT26" s="272"/>
      <c r="AU26" s="272"/>
      <c r="AV26" s="272"/>
      <c r="AW26" s="272"/>
      <c r="AX26" s="272"/>
      <c r="AY26" s="272"/>
      <c r="AZ26" s="272">
        <v>4</v>
      </c>
      <c r="BA26" s="272"/>
      <c r="BC26" s="272" t="str">
        <f t="shared" si="10"/>
        <v/>
      </c>
      <c r="BD26" s="272" t="str">
        <f t="shared" si="10"/>
        <v/>
      </c>
      <c r="BE26" s="272" t="str">
        <f t="shared" si="10"/>
        <v/>
      </c>
      <c r="BF26" s="272" t="str">
        <f t="shared" si="10"/>
        <v/>
      </c>
      <c r="BG26" s="272" t="str">
        <f t="shared" si="10"/>
        <v/>
      </c>
      <c r="BH26" s="272" t="str">
        <f t="shared" si="10"/>
        <v/>
      </c>
      <c r="BI26" s="272">
        <f t="shared" si="10"/>
        <v>0</v>
      </c>
      <c r="BJ26" s="272" t="str">
        <f t="shared" si="10"/>
        <v/>
      </c>
      <c r="BK26" s="272" t="str">
        <f t="shared" si="10"/>
        <v/>
      </c>
      <c r="BL26" s="272" t="str">
        <f t="shared" si="10"/>
        <v/>
      </c>
      <c r="BM26" s="272" t="str">
        <f t="shared" si="10"/>
        <v/>
      </c>
      <c r="BN26" s="272" t="str">
        <f t="shared" si="10"/>
        <v/>
      </c>
      <c r="BO26" s="272" t="str">
        <f t="shared" si="10"/>
        <v/>
      </c>
      <c r="BP26" s="272" t="str">
        <f t="shared" si="10"/>
        <v/>
      </c>
      <c r="BQ26" s="272" t="str">
        <f t="shared" si="10"/>
        <v/>
      </c>
      <c r="BR26" s="272" t="str">
        <f t="shared" si="10"/>
        <v/>
      </c>
      <c r="BS26" s="272" t="str">
        <f t="shared" si="11"/>
        <v/>
      </c>
      <c r="BT26" s="272">
        <f t="shared" si="7"/>
        <v>0</v>
      </c>
      <c r="BU26" s="272"/>
      <c r="BX26" s="272">
        <v>0</v>
      </c>
      <c r="BY26" s="272">
        <v>0</v>
      </c>
      <c r="BZ26" s="272">
        <v>0</v>
      </c>
      <c r="CA26" s="272">
        <v>0</v>
      </c>
      <c r="CB26" s="272">
        <v>0</v>
      </c>
      <c r="CC26" s="272">
        <v>0</v>
      </c>
      <c r="CD26" s="272">
        <v>1</v>
      </c>
    </row>
    <row r="27" spans="1:82" s="303" customFormat="1" ht="17.25" customHeight="1">
      <c r="A27" s="862"/>
      <c r="B27" s="211" t="str">
        <f t="shared" si="0"/>
        <v>SLEDGES 5</v>
      </c>
      <c r="C27" s="210" t="s">
        <v>144</v>
      </c>
      <c r="D27" s="210" t="s">
        <v>610</v>
      </c>
      <c r="E27" s="298" t="s">
        <v>26</v>
      </c>
      <c r="F27" s="356"/>
      <c r="G27" s="298" t="s">
        <v>35</v>
      </c>
      <c r="H27" s="326">
        <v>5</v>
      </c>
      <c r="I27" s="517">
        <v>14.56</v>
      </c>
      <c r="J27" s="494">
        <v>275</v>
      </c>
      <c r="K27" s="41"/>
      <c r="L27" s="42"/>
      <c r="M27" s="43"/>
      <c r="N27" s="44"/>
      <c r="O27" s="45"/>
      <c r="P27" s="46"/>
      <c r="Q27" s="47"/>
      <c r="R27" s="48"/>
      <c r="S27" s="49"/>
      <c r="T27" s="50"/>
      <c r="U27" s="51"/>
      <c r="V27" s="52"/>
      <c r="W27" s="53"/>
      <c r="X27" s="104">
        <f t="shared" si="1"/>
        <v>0</v>
      </c>
      <c r="Y27" s="351">
        <f t="shared" si="2"/>
        <v>0</v>
      </c>
      <c r="Z27" s="272">
        <f t="shared" si="3"/>
        <v>0</v>
      </c>
      <c r="AA27" s="272" t="str">
        <f t="shared" si="6"/>
        <v/>
      </c>
      <c r="AB27" s="272" t="str">
        <f t="shared" si="6"/>
        <v/>
      </c>
      <c r="AC27" s="272" t="str">
        <f t="shared" si="6"/>
        <v/>
      </c>
      <c r="AD27" s="272" t="str">
        <f t="shared" si="6"/>
        <v/>
      </c>
      <c r="AE27" s="272" t="str">
        <f t="shared" si="6"/>
        <v/>
      </c>
      <c r="AF27" s="272">
        <f t="shared" si="6"/>
        <v>0</v>
      </c>
      <c r="AG27" s="272" t="str">
        <f t="shared" si="6"/>
        <v/>
      </c>
      <c r="AI27" s="272"/>
      <c r="AJ27" s="272"/>
      <c r="AK27" s="272"/>
      <c r="AL27" s="272"/>
      <c r="AM27" s="272">
        <v>2</v>
      </c>
      <c r="AN27" s="272">
        <v>3</v>
      </c>
      <c r="AO27" s="272"/>
      <c r="AP27" s="272"/>
      <c r="AQ27" s="272"/>
      <c r="AR27" s="272"/>
      <c r="AS27" s="272"/>
      <c r="AT27" s="272"/>
      <c r="AU27" s="272"/>
      <c r="AV27" s="272"/>
      <c r="AW27" s="272"/>
      <c r="AX27" s="272"/>
      <c r="AY27" s="272"/>
      <c r="AZ27" s="272">
        <v>15</v>
      </c>
      <c r="BA27" s="272"/>
      <c r="BC27" s="272" t="str">
        <f t="shared" si="10"/>
        <v/>
      </c>
      <c r="BD27" s="272" t="str">
        <f t="shared" si="10"/>
        <v/>
      </c>
      <c r="BE27" s="272" t="str">
        <f t="shared" si="10"/>
        <v/>
      </c>
      <c r="BF27" s="272" t="str">
        <f t="shared" si="10"/>
        <v/>
      </c>
      <c r="BG27" s="272">
        <f t="shared" si="10"/>
        <v>0</v>
      </c>
      <c r="BH27" s="272">
        <f t="shared" si="10"/>
        <v>0</v>
      </c>
      <c r="BI27" s="272" t="str">
        <f t="shared" si="10"/>
        <v/>
      </c>
      <c r="BJ27" s="272" t="str">
        <f t="shared" si="10"/>
        <v/>
      </c>
      <c r="BK27" s="272" t="str">
        <f t="shared" si="10"/>
        <v/>
      </c>
      <c r="BL27" s="272" t="str">
        <f t="shared" si="10"/>
        <v/>
      </c>
      <c r="BM27" s="272" t="str">
        <f t="shared" si="10"/>
        <v/>
      </c>
      <c r="BN27" s="272" t="str">
        <f t="shared" si="10"/>
        <v/>
      </c>
      <c r="BO27" s="272" t="str">
        <f t="shared" si="10"/>
        <v/>
      </c>
      <c r="BP27" s="272" t="str">
        <f t="shared" si="10"/>
        <v/>
      </c>
      <c r="BQ27" s="272" t="str">
        <f t="shared" si="10"/>
        <v/>
      </c>
      <c r="BR27" s="272" t="str">
        <f t="shared" si="10"/>
        <v/>
      </c>
      <c r="BS27" s="272" t="str">
        <f t="shared" si="11"/>
        <v/>
      </c>
      <c r="BT27" s="272">
        <f t="shared" si="7"/>
        <v>0</v>
      </c>
      <c r="BU27" s="272"/>
      <c r="BX27" s="272">
        <v>0</v>
      </c>
      <c r="BY27" s="272">
        <v>0</v>
      </c>
      <c r="BZ27" s="272">
        <v>0</v>
      </c>
      <c r="CA27" s="272">
        <v>0</v>
      </c>
      <c r="CB27" s="272">
        <v>0</v>
      </c>
      <c r="CC27" s="272">
        <v>5</v>
      </c>
      <c r="CD27" s="272">
        <v>0</v>
      </c>
    </row>
    <row r="28" spans="1:82" s="303" customFormat="1" ht="16.5" customHeight="1">
      <c r="A28" s="862"/>
      <c r="B28" s="211" t="str">
        <f t="shared" si="0"/>
        <v>BLADES</v>
      </c>
      <c r="C28" s="210" t="s">
        <v>78</v>
      </c>
      <c r="D28" s="210" t="s">
        <v>611</v>
      </c>
      <c r="E28" s="298" t="s">
        <v>26</v>
      </c>
      <c r="F28" s="325"/>
      <c r="G28" s="298" t="s">
        <v>36</v>
      </c>
      <c r="H28" s="326">
        <v>5</v>
      </c>
      <c r="I28" s="517">
        <v>10.28</v>
      </c>
      <c r="J28" s="494">
        <v>220</v>
      </c>
      <c r="K28" s="41"/>
      <c r="L28" s="42"/>
      <c r="M28" s="43"/>
      <c r="N28" s="44"/>
      <c r="O28" s="45"/>
      <c r="P28" s="46"/>
      <c r="Q28" s="47"/>
      <c r="R28" s="48"/>
      <c r="S28" s="49"/>
      <c r="T28" s="50"/>
      <c r="U28" s="51"/>
      <c r="V28" s="52"/>
      <c r="W28" s="53"/>
      <c r="X28" s="104">
        <f t="shared" si="1"/>
        <v>0</v>
      </c>
      <c r="Y28" s="351">
        <f t="shared" si="2"/>
        <v>0</v>
      </c>
      <c r="Z28" s="272">
        <f t="shared" si="3"/>
        <v>0</v>
      </c>
      <c r="AA28" s="272" t="str">
        <f t="shared" si="6"/>
        <v/>
      </c>
      <c r="AB28" s="272" t="str">
        <f t="shared" si="6"/>
        <v/>
      </c>
      <c r="AC28" s="272" t="str">
        <f t="shared" si="6"/>
        <v/>
      </c>
      <c r="AD28" s="272" t="str">
        <f t="shared" si="6"/>
        <v/>
      </c>
      <c r="AE28" s="272" t="str">
        <f t="shared" si="6"/>
        <v/>
      </c>
      <c r="AF28" s="272">
        <f t="shared" si="6"/>
        <v>0</v>
      </c>
      <c r="AG28" s="272" t="str">
        <f t="shared" si="6"/>
        <v/>
      </c>
      <c r="AI28" s="272"/>
      <c r="AJ28" s="272"/>
      <c r="AK28" s="272">
        <v>5</v>
      </c>
      <c r="AL28" s="272"/>
      <c r="AM28" s="272"/>
      <c r="AN28" s="272"/>
      <c r="AO28" s="272"/>
      <c r="AP28" s="272"/>
      <c r="AQ28" s="272"/>
      <c r="AR28" s="272"/>
      <c r="AS28" s="272"/>
      <c r="AT28" s="272"/>
      <c r="AU28" s="272"/>
      <c r="AV28" s="272"/>
      <c r="AW28" s="272"/>
      <c r="AX28" s="272"/>
      <c r="AY28" s="272"/>
      <c r="AZ28" s="272">
        <v>17</v>
      </c>
      <c r="BA28" s="272"/>
      <c r="BC28" s="272" t="str">
        <f t="shared" si="10"/>
        <v/>
      </c>
      <c r="BD28" s="272" t="str">
        <f t="shared" si="10"/>
        <v/>
      </c>
      <c r="BE28" s="272">
        <f t="shared" si="10"/>
        <v>0</v>
      </c>
      <c r="BF28" s="272" t="str">
        <f t="shared" si="10"/>
        <v/>
      </c>
      <c r="BG28" s="272" t="str">
        <f t="shared" si="10"/>
        <v/>
      </c>
      <c r="BH28" s="272" t="str">
        <f t="shared" si="10"/>
        <v/>
      </c>
      <c r="BI28" s="272" t="str">
        <f t="shared" si="10"/>
        <v/>
      </c>
      <c r="BJ28" s="272" t="str">
        <f t="shared" si="10"/>
        <v/>
      </c>
      <c r="BK28" s="272" t="str">
        <f t="shared" si="10"/>
        <v/>
      </c>
      <c r="BL28" s="272" t="str">
        <f t="shared" si="10"/>
        <v/>
      </c>
      <c r="BM28" s="272" t="str">
        <f t="shared" si="10"/>
        <v/>
      </c>
      <c r="BN28" s="272" t="str">
        <f t="shared" si="10"/>
        <v/>
      </c>
      <c r="BO28" s="272" t="str">
        <f t="shared" si="10"/>
        <v/>
      </c>
      <c r="BP28" s="272" t="str">
        <f t="shared" si="10"/>
        <v/>
      </c>
      <c r="BQ28" s="272" t="str">
        <f t="shared" si="10"/>
        <v/>
      </c>
      <c r="BR28" s="272" t="str">
        <f t="shared" si="10"/>
        <v/>
      </c>
      <c r="BS28" s="272" t="str">
        <f t="shared" si="11"/>
        <v/>
      </c>
      <c r="BT28" s="272">
        <f t="shared" si="7"/>
        <v>0</v>
      </c>
      <c r="BU28" s="272"/>
      <c r="BX28" s="272">
        <v>0</v>
      </c>
      <c r="BY28" s="272">
        <v>0</v>
      </c>
      <c r="BZ28" s="272">
        <v>0</v>
      </c>
      <c r="CA28" s="272">
        <v>0</v>
      </c>
      <c r="CB28" s="272">
        <v>0</v>
      </c>
      <c r="CC28" s="272">
        <v>5</v>
      </c>
      <c r="CD28" s="272">
        <v>0</v>
      </c>
    </row>
    <row r="29" spans="1:82" s="303" customFormat="1" ht="18" customHeight="1">
      <c r="A29" s="862"/>
      <c r="B29" s="211" t="str">
        <f t="shared" si="0"/>
        <v>BLADES 2</v>
      </c>
      <c r="C29" s="210" t="s">
        <v>79</v>
      </c>
      <c r="D29" s="210" t="s">
        <v>612</v>
      </c>
      <c r="E29" s="298" t="s">
        <v>26</v>
      </c>
      <c r="F29" s="325"/>
      <c r="G29" s="298" t="s">
        <v>36</v>
      </c>
      <c r="H29" s="326">
        <v>5</v>
      </c>
      <c r="I29" s="517">
        <v>10.34</v>
      </c>
      <c r="J29" s="494">
        <v>220</v>
      </c>
      <c r="K29" s="41"/>
      <c r="L29" s="42"/>
      <c r="M29" s="43"/>
      <c r="N29" s="44"/>
      <c r="O29" s="45"/>
      <c r="P29" s="46"/>
      <c r="Q29" s="47"/>
      <c r="R29" s="48"/>
      <c r="S29" s="49"/>
      <c r="T29" s="50"/>
      <c r="U29" s="51"/>
      <c r="V29" s="52"/>
      <c r="W29" s="53"/>
      <c r="X29" s="104">
        <f t="shared" si="1"/>
        <v>0</v>
      </c>
      <c r="Y29" s="351">
        <f t="shared" si="2"/>
        <v>0</v>
      </c>
      <c r="Z29" s="272">
        <f t="shared" si="3"/>
        <v>0</v>
      </c>
      <c r="AA29" s="272" t="str">
        <f t="shared" si="6"/>
        <v/>
      </c>
      <c r="AB29" s="272" t="str">
        <f t="shared" si="6"/>
        <v/>
      </c>
      <c r="AC29" s="272" t="str">
        <f t="shared" si="6"/>
        <v/>
      </c>
      <c r="AD29" s="272" t="str">
        <f t="shared" si="6"/>
        <v/>
      </c>
      <c r="AE29" s="272" t="str">
        <f t="shared" si="6"/>
        <v/>
      </c>
      <c r="AF29" s="272">
        <f t="shared" si="6"/>
        <v>0</v>
      </c>
      <c r="AG29" s="272" t="str">
        <f t="shared" si="6"/>
        <v/>
      </c>
      <c r="AI29" s="272"/>
      <c r="AJ29" s="272"/>
      <c r="AK29" s="272">
        <v>4</v>
      </c>
      <c r="AL29" s="272">
        <v>1</v>
      </c>
      <c r="AM29" s="272"/>
      <c r="AN29" s="272"/>
      <c r="AO29" s="272"/>
      <c r="AP29" s="272"/>
      <c r="AQ29" s="272"/>
      <c r="AR29" s="272"/>
      <c r="AS29" s="272"/>
      <c r="AT29" s="272"/>
      <c r="AU29" s="272"/>
      <c r="AV29" s="272"/>
      <c r="AW29" s="272"/>
      <c r="AX29" s="272"/>
      <c r="AY29" s="272"/>
      <c r="AZ29" s="272">
        <v>12</v>
      </c>
      <c r="BA29" s="272"/>
      <c r="BC29" s="272" t="str">
        <f t="shared" si="10"/>
        <v/>
      </c>
      <c r="BD29" s="272" t="str">
        <f t="shared" si="10"/>
        <v/>
      </c>
      <c r="BE29" s="272">
        <f t="shared" si="10"/>
        <v>0</v>
      </c>
      <c r="BF29" s="272">
        <f t="shared" si="10"/>
        <v>0</v>
      </c>
      <c r="BG29" s="272" t="str">
        <f t="shared" si="10"/>
        <v/>
      </c>
      <c r="BH29" s="272" t="str">
        <f t="shared" si="10"/>
        <v/>
      </c>
      <c r="BI29" s="272" t="str">
        <f t="shared" si="10"/>
        <v/>
      </c>
      <c r="BJ29" s="272" t="str">
        <f t="shared" si="10"/>
        <v/>
      </c>
      <c r="BK29" s="272" t="str">
        <f t="shared" si="10"/>
        <v/>
      </c>
      <c r="BL29" s="272" t="str">
        <f t="shared" si="10"/>
        <v/>
      </c>
      <c r="BM29" s="272" t="str">
        <f t="shared" si="10"/>
        <v/>
      </c>
      <c r="BN29" s="272" t="str">
        <f t="shared" si="10"/>
        <v/>
      </c>
      <c r="BO29" s="272" t="str">
        <f t="shared" si="10"/>
        <v/>
      </c>
      <c r="BP29" s="272" t="str">
        <f t="shared" si="10"/>
        <v/>
      </c>
      <c r="BQ29" s="272" t="str">
        <f t="shared" si="10"/>
        <v/>
      </c>
      <c r="BR29" s="272" t="str">
        <f t="shared" si="10"/>
        <v/>
      </c>
      <c r="BS29" s="272" t="str">
        <f t="shared" si="11"/>
        <v/>
      </c>
      <c r="BT29" s="272">
        <f t="shared" si="7"/>
        <v>0</v>
      </c>
      <c r="BU29" s="272"/>
      <c r="BX29" s="272">
        <v>0</v>
      </c>
      <c r="BY29" s="272">
        <v>0</v>
      </c>
      <c r="BZ29" s="272">
        <v>0</v>
      </c>
      <c r="CA29" s="272">
        <v>0</v>
      </c>
      <c r="CB29" s="272">
        <v>0</v>
      </c>
      <c r="CC29" s="272">
        <v>5</v>
      </c>
      <c r="CD29" s="272">
        <v>0</v>
      </c>
    </row>
    <row r="30" spans="1:82" s="303" customFormat="1" ht="19.5" customHeight="1">
      <c r="A30" s="862"/>
      <c r="B30" s="211" t="str">
        <f t="shared" si="0"/>
        <v>SIMULATOR 1</v>
      </c>
      <c r="C30" s="210" t="s">
        <v>80</v>
      </c>
      <c r="D30" s="210" t="s">
        <v>613</v>
      </c>
      <c r="E30" s="298" t="s">
        <v>25</v>
      </c>
      <c r="F30" s="325"/>
      <c r="G30" s="298" t="s">
        <v>35</v>
      </c>
      <c r="H30" s="326">
        <v>2</v>
      </c>
      <c r="I30" s="517">
        <v>4.37</v>
      </c>
      <c r="J30" s="494">
        <v>105</v>
      </c>
      <c r="K30" s="41"/>
      <c r="L30" s="42"/>
      <c r="M30" s="43"/>
      <c r="N30" s="44"/>
      <c r="O30" s="45"/>
      <c r="P30" s="46"/>
      <c r="Q30" s="47"/>
      <c r="R30" s="48"/>
      <c r="S30" s="49"/>
      <c r="T30" s="50"/>
      <c r="U30" s="51"/>
      <c r="V30" s="52"/>
      <c r="W30" s="53"/>
      <c r="X30" s="104">
        <f t="shared" si="1"/>
        <v>0</v>
      </c>
      <c r="Y30" s="351">
        <f t="shared" si="2"/>
        <v>0</v>
      </c>
      <c r="Z30" s="272">
        <f t="shared" si="3"/>
        <v>0</v>
      </c>
      <c r="AA30" s="272" t="str">
        <f t="shared" si="6"/>
        <v/>
      </c>
      <c r="AB30" s="272" t="str">
        <f t="shared" si="6"/>
        <v/>
      </c>
      <c r="AC30" s="272" t="str">
        <f t="shared" si="6"/>
        <v/>
      </c>
      <c r="AD30" s="272" t="str">
        <f t="shared" si="6"/>
        <v/>
      </c>
      <c r="AE30" s="272">
        <f t="shared" si="6"/>
        <v>0</v>
      </c>
      <c r="AF30" s="272" t="str">
        <f t="shared" si="6"/>
        <v/>
      </c>
      <c r="AG30" s="272" t="str">
        <f t="shared" si="6"/>
        <v/>
      </c>
      <c r="AI30" s="272"/>
      <c r="AJ30" s="272"/>
      <c r="AK30" s="272"/>
      <c r="AL30" s="272"/>
      <c r="AM30" s="272"/>
      <c r="AN30" s="272"/>
      <c r="AO30" s="272"/>
      <c r="AP30" s="272"/>
      <c r="AQ30" s="272"/>
      <c r="AR30" s="272"/>
      <c r="AS30" s="272">
        <v>2</v>
      </c>
      <c r="AT30" s="272"/>
      <c r="AU30" s="272"/>
      <c r="AV30" s="272"/>
      <c r="AW30" s="272"/>
      <c r="AX30" s="272"/>
      <c r="AY30" s="272"/>
      <c r="AZ30" s="272">
        <v>6</v>
      </c>
      <c r="BA30" s="272"/>
      <c r="BC30" s="272" t="str">
        <f t="shared" si="10"/>
        <v/>
      </c>
      <c r="BD30" s="272" t="str">
        <f t="shared" si="10"/>
        <v/>
      </c>
      <c r="BE30" s="272" t="str">
        <f t="shared" si="10"/>
        <v/>
      </c>
      <c r="BF30" s="272" t="str">
        <f t="shared" si="10"/>
        <v/>
      </c>
      <c r="BG30" s="272" t="str">
        <f t="shared" si="10"/>
        <v/>
      </c>
      <c r="BH30" s="272" t="str">
        <f t="shared" si="10"/>
        <v/>
      </c>
      <c r="BI30" s="272" t="str">
        <f t="shared" si="10"/>
        <v/>
      </c>
      <c r="BJ30" s="272" t="str">
        <f t="shared" si="10"/>
        <v/>
      </c>
      <c r="BK30" s="272" t="str">
        <f t="shared" si="10"/>
        <v/>
      </c>
      <c r="BL30" s="272" t="str">
        <f t="shared" si="10"/>
        <v/>
      </c>
      <c r="BM30" s="272">
        <f t="shared" si="10"/>
        <v>0</v>
      </c>
      <c r="BN30" s="272" t="str">
        <f t="shared" si="10"/>
        <v/>
      </c>
      <c r="BO30" s="272" t="str">
        <f t="shared" si="10"/>
        <v/>
      </c>
      <c r="BP30" s="272" t="str">
        <f t="shared" si="10"/>
        <v/>
      </c>
      <c r="BQ30" s="272" t="str">
        <f t="shared" si="10"/>
        <v/>
      </c>
      <c r="BR30" s="272" t="str">
        <f t="shared" si="10"/>
        <v/>
      </c>
      <c r="BS30" s="272" t="str">
        <f t="shared" si="11"/>
        <v/>
      </c>
      <c r="BT30" s="272">
        <f t="shared" si="7"/>
        <v>0</v>
      </c>
      <c r="BU30" s="272"/>
      <c r="BX30" s="272">
        <v>0</v>
      </c>
      <c r="BY30" s="272">
        <v>0</v>
      </c>
      <c r="BZ30" s="272">
        <v>0</v>
      </c>
      <c r="CA30" s="272">
        <v>0</v>
      </c>
      <c r="CB30" s="272">
        <v>2</v>
      </c>
      <c r="CC30" s="272">
        <v>0</v>
      </c>
      <c r="CD30" s="272">
        <v>0</v>
      </c>
    </row>
    <row r="31" spans="1:82" s="303" customFormat="1" ht="19.5" customHeight="1">
      <c r="A31" s="862"/>
      <c r="B31" s="211" t="str">
        <f t="shared" si="0"/>
        <v>SIMULATOR 2</v>
      </c>
      <c r="C31" s="210" t="s">
        <v>81</v>
      </c>
      <c r="D31" s="210" t="s">
        <v>614</v>
      </c>
      <c r="E31" s="298" t="s">
        <v>26</v>
      </c>
      <c r="F31" s="325"/>
      <c r="G31" s="298" t="s">
        <v>35</v>
      </c>
      <c r="H31" s="326">
        <v>1</v>
      </c>
      <c r="I31" s="517">
        <v>3.63</v>
      </c>
      <c r="J31" s="494">
        <v>105</v>
      </c>
      <c r="K31" s="41"/>
      <c r="L31" s="42"/>
      <c r="M31" s="43"/>
      <c r="N31" s="44"/>
      <c r="O31" s="45"/>
      <c r="P31" s="46"/>
      <c r="Q31" s="47"/>
      <c r="R31" s="48"/>
      <c r="S31" s="49"/>
      <c r="T31" s="50"/>
      <c r="U31" s="51"/>
      <c r="V31" s="52"/>
      <c r="W31" s="53"/>
      <c r="X31" s="104">
        <f t="shared" si="1"/>
        <v>0</v>
      </c>
      <c r="Y31" s="351">
        <f t="shared" si="2"/>
        <v>0</v>
      </c>
      <c r="Z31" s="272">
        <f t="shared" si="3"/>
        <v>0</v>
      </c>
      <c r="AA31" s="272" t="str">
        <f t="shared" si="6"/>
        <v/>
      </c>
      <c r="AB31" s="272" t="str">
        <f t="shared" si="6"/>
        <v/>
      </c>
      <c r="AC31" s="272" t="str">
        <f t="shared" si="6"/>
        <v/>
      </c>
      <c r="AD31" s="272" t="str">
        <f t="shared" si="6"/>
        <v/>
      </c>
      <c r="AE31" s="272" t="str">
        <f t="shared" si="6"/>
        <v/>
      </c>
      <c r="AF31" s="272">
        <f t="shared" si="6"/>
        <v>0</v>
      </c>
      <c r="AG31" s="272" t="str">
        <f t="shared" si="6"/>
        <v/>
      </c>
      <c r="AI31" s="272"/>
      <c r="AJ31" s="272"/>
      <c r="AK31" s="272"/>
      <c r="AL31" s="272"/>
      <c r="AM31" s="272"/>
      <c r="AN31" s="272"/>
      <c r="AO31" s="272"/>
      <c r="AP31" s="272"/>
      <c r="AQ31" s="272"/>
      <c r="AR31" s="272"/>
      <c r="AS31" s="272"/>
      <c r="AT31" s="272">
        <v>1</v>
      </c>
      <c r="AU31" s="272"/>
      <c r="AV31" s="272"/>
      <c r="AW31" s="272"/>
      <c r="AX31" s="272"/>
      <c r="AY31" s="272"/>
      <c r="AZ31" s="272">
        <v>3</v>
      </c>
      <c r="BA31" s="272"/>
      <c r="BC31" s="272" t="str">
        <f t="shared" si="10"/>
        <v/>
      </c>
      <c r="BD31" s="272" t="str">
        <f t="shared" si="10"/>
        <v/>
      </c>
      <c r="BE31" s="272" t="str">
        <f t="shared" si="10"/>
        <v/>
      </c>
      <c r="BF31" s="272" t="str">
        <f t="shared" si="10"/>
        <v/>
      </c>
      <c r="BG31" s="272" t="str">
        <f t="shared" si="10"/>
        <v/>
      </c>
      <c r="BH31" s="272" t="str">
        <f t="shared" si="10"/>
        <v/>
      </c>
      <c r="BI31" s="272" t="str">
        <f t="shared" si="10"/>
        <v/>
      </c>
      <c r="BJ31" s="272" t="str">
        <f t="shared" si="10"/>
        <v/>
      </c>
      <c r="BK31" s="272" t="str">
        <f t="shared" si="10"/>
        <v/>
      </c>
      <c r="BL31" s="272" t="str">
        <f t="shared" si="10"/>
        <v/>
      </c>
      <c r="BM31" s="272" t="str">
        <f t="shared" si="10"/>
        <v/>
      </c>
      <c r="BN31" s="272">
        <f t="shared" si="10"/>
        <v>0</v>
      </c>
      <c r="BO31" s="272" t="str">
        <f t="shared" si="10"/>
        <v/>
      </c>
      <c r="BP31" s="272" t="str">
        <f t="shared" si="10"/>
        <v/>
      </c>
      <c r="BQ31" s="272" t="str">
        <f t="shared" si="10"/>
        <v/>
      </c>
      <c r="BR31" s="272" t="str">
        <f t="shared" si="10"/>
        <v/>
      </c>
      <c r="BS31" s="272" t="str">
        <f t="shared" si="11"/>
        <v/>
      </c>
      <c r="BT31" s="272">
        <f t="shared" si="7"/>
        <v>0</v>
      </c>
      <c r="BU31" s="272"/>
      <c r="BX31" s="272">
        <v>0</v>
      </c>
      <c r="BY31" s="272">
        <v>0</v>
      </c>
      <c r="BZ31" s="272">
        <v>0</v>
      </c>
      <c r="CA31" s="272">
        <v>0</v>
      </c>
      <c r="CB31" s="272">
        <v>0</v>
      </c>
      <c r="CC31" s="272">
        <v>1</v>
      </c>
      <c r="CD31" s="272">
        <v>0</v>
      </c>
    </row>
    <row r="32" spans="1:82" s="303" customFormat="1" ht="20.25" customHeight="1">
      <c r="A32" s="862"/>
      <c r="B32" s="211" t="str">
        <f t="shared" si="0"/>
        <v>SIMULATOR 3</v>
      </c>
      <c r="C32" s="210" t="s">
        <v>82</v>
      </c>
      <c r="D32" s="210" t="s">
        <v>615</v>
      </c>
      <c r="E32" s="298" t="s">
        <v>26</v>
      </c>
      <c r="F32" s="325"/>
      <c r="G32" s="298" t="s">
        <v>35</v>
      </c>
      <c r="H32" s="326">
        <v>1</v>
      </c>
      <c r="I32" s="517">
        <v>2.23</v>
      </c>
      <c r="J32" s="494">
        <v>80</v>
      </c>
      <c r="K32" s="41"/>
      <c r="L32" s="42"/>
      <c r="M32" s="43"/>
      <c r="N32" s="44"/>
      <c r="O32" s="45"/>
      <c r="P32" s="46"/>
      <c r="Q32" s="47"/>
      <c r="R32" s="48"/>
      <c r="S32" s="49"/>
      <c r="T32" s="50"/>
      <c r="U32" s="51"/>
      <c r="V32" s="52"/>
      <c r="W32" s="53"/>
      <c r="X32" s="104">
        <f t="shared" si="1"/>
        <v>0</v>
      </c>
      <c r="Y32" s="351">
        <f t="shared" si="2"/>
        <v>0</v>
      </c>
      <c r="Z32" s="272">
        <f t="shared" si="3"/>
        <v>0</v>
      </c>
      <c r="AA32" s="272" t="str">
        <f t="shared" si="6"/>
        <v/>
      </c>
      <c r="AB32" s="272" t="str">
        <f t="shared" si="6"/>
        <v/>
      </c>
      <c r="AC32" s="272" t="str">
        <f t="shared" si="6"/>
        <v/>
      </c>
      <c r="AD32" s="272" t="str">
        <f t="shared" si="6"/>
        <v/>
      </c>
      <c r="AE32" s="272" t="str">
        <f t="shared" si="6"/>
        <v/>
      </c>
      <c r="AF32" s="272">
        <f t="shared" si="6"/>
        <v>0</v>
      </c>
      <c r="AG32" s="272" t="str">
        <f t="shared" si="6"/>
        <v/>
      </c>
      <c r="AI32" s="272"/>
      <c r="AJ32" s="272"/>
      <c r="AK32" s="272"/>
      <c r="AL32" s="272"/>
      <c r="AM32" s="272"/>
      <c r="AN32" s="272"/>
      <c r="AO32" s="272"/>
      <c r="AP32" s="272"/>
      <c r="AQ32" s="272">
        <v>1</v>
      </c>
      <c r="AR32" s="272"/>
      <c r="AS32" s="272"/>
      <c r="AT32" s="272"/>
      <c r="AU32" s="272"/>
      <c r="AV32" s="272"/>
      <c r="AW32" s="272"/>
      <c r="AX32" s="272"/>
      <c r="AY32" s="272"/>
      <c r="AZ32" s="272">
        <v>3</v>
      </c>
      <c r="BA32" s="272"/>
      <c r="BC32" s="272" t="str">
        <f t="shared" si="10"/>
        <v/>
      </c>
      <c r="BD32" s="272" t="str">
        <f t="shared" si="10"/>
        <v/>
      </c>
      <c r="BE32" s="272" t="str">
        <f t="shared" si="10"/>
        <v/>
      </c>
      <c r="BF32" s="272" t="str">
        <f t="shared" si="10"/>
        <v/>
      </c>
      <c r="BG32" s="272" t="str">
        <f t="shared" si="10"/>
        <v/>
      </c>
      <c r="BH32" s="272" t="str">
        <f t="shared" si="10"/>
        <v/>
      </c>
      <c r="BI32" s="272" t="str">
        <f t="shared" si="10"/>
        <v/>
      </c>
      <c r="BJ32" s="272" t="str">
        <f t="shared" si="10"/>
        <v/>
      </c>
      <c r="BK32" s="272">
        <f t="shared" si="10"/>
        <v>0</v>
      </c>
      <c r="BL32" s="272" t="str">
        <f t="shared" si="10"/>
        <v/>
      </c>
      <c r="BM32" s="272" t="str">
        <f t="shared" si="10"/>
        <v/>
      </c>
      <c r="BN32" s="272" t="str">
        <f t="shared" si="10"/>
        <v/>
      </c>
      <c r="BO32" s="272" t="str">
        <f t="shared" si="10"/>
        <v/>
      </c>
      <c r="BP32" s="272" t="str">
        <f t="shared" si="10"/>
        <v/>
      </c>
      <c r="BQ32" s="272" t="str">
        <f t="shared" si="10"/>
        <v/>
      </c>
      <c r="BR32" s="272" t="str">
        <f t="shared" si="10"/>
        <v/>
      </c>
      <c r="BS32" s="272" t="str">
        <f t="shared" si="11"/>
        <v/>
      </c>
      <c r="BT32" s="272">
        <f t="shared" si="7"/>
        <v>0</v>
      </c>
      <c r="BU32" s="272"/>
      <c r="BX32" s="272">
        <v>0</v>
      </c>
      <c r="BY32" s="272">
        <v>0</v>
      </c>
      <c r="BZ32" s="272">
        <v>0</v>
      </c>
      <c r="CA32" s="272">
        <v>0</v>
      </c>
      <c r="CB32" s="272">
        <v>0</v>
      </c>
      <c r="CC32" s="272">
        <v>1</v>
      </c>
      <c r="CD32" s="272">
        <v>0</v>
      </c>
    </row>
    <row r="33" spans="1:82" s="303" customFormat="1" ht="17.25" customHeight="1">
      <c r="A33" s="862"/>
      <c r="B33" s="211" t="str">
        <f t="shared" si="0"/>
        <v>SIMULATOR 4</v>
      </c>
      <c r="C33" s="210" t="s">
        <v>83</v>
      </c>
      <c r="D33" s="210" t="s">
        <v>616</v>
      </c>
      <c r="E33" s="298" t="s">
        <v>26</v>
      </c>
      <c r="F33" s="325"/>
      <c r="G33" s="298" t="s">
        <v>35</v>
      </c>
      <c r="H33" s="326">
        <v>1</v>
      </c>
      <c r="I33" s="517">
        <v>2.1</v>
      </c>
      <c r="J33" s="494">
        <v>80</v>
      </c>
      <c r="K33" s="41"/>
      <c r="L33" s="42"/>
      <c r="M33" s="43"/>
      <c r="N33" s="44"/>
      <c r="O33" s="45"/>
      <c r="P33" s="46"/>
      <c r="Q33" s="47"/>
      <c r="R33" s="48"/>
      <c r="S33" s="49"/>
      <c r="T33" s="50"/>
      <c r="U33" s="51"/>
      <c r="V33" s="52"/>
      <c r="W33" s="53"/>
      <c r="X33" s="104">
        <f t="shared" si="1"/>
        <v>0</v>
      </c>
      <c r="Y33" s="351">
        <f t="shared" si="2"/>
        <v>0</v>
      </c>
      <c r="Z33" s="272">
        <f t="shared" si="3"/>
        <v>0</v>
      </c>
      <c r="AA33" s="272" t="str">
        <f t="shared" si="6"/>
        <v/>
      </c>
      <c r="AB33" s="272" t="str">
        <f t="shared" si="6"/>
        <v/>
      </c>
      <c r="AC33" s="272" t="str">
        <f t="shared" si="6"/>
        <v/>
      </c>
      <c r="AD33" s="272" t="str">
        <f t="shared" si="6"/>
        <v/>
      </c>
      <c r="AE33" s="272" t="str">
        <f t="shared" si="6"/>
        <v/>
      </c>
      <c r="AF33" s="272">
        <f t="shared" si="6"/>
        <v>0</v>
      </c>
      <c r="AG33" s="272" t="str">
        <f t="shared" si="6"/>
        <v/>
      </c>
      <c r="AI33" s="272"/>
      <c r="AJ33" s="272"/>
      <c r="AK33" s="272"/>
      <c r="AL33" s="272"/>
      <c r="AM33" s="272"/>
      <c r="AN33" s="272"/>
      <c r="AO33" s="272"/>
      <c r="AP33" s="272"/>
      <c r="AQ33" s="272">
        <v>1</v>
      </c>
      <c r="AR33" s="272"/>
      <c r="AS33" s="272"/>
      <c r="AT33" s="272"/>
      <c r="AU33" s="272"/>
      <c r="AV33" s="272"/>
      <c r="AW33" s="272"/>
      <c r="AX33" s="272"/>
      <c r="AY33" s="272"/>
      <c r="AZ33" s="272">
        <v>3</v>
      </c>
      <c r="BA33" s="272"/>
      <c r="BC33" s="272" t="str">
        <f t="shared" si="10"/>
        <v/>
      </c>
      <c r="BD33" s="272" t="str">
        <f t="shared" si="10"/>
        <v/>
      </c>
      <c r="BE33" s="272" t="str">
        <f t="shared" si="10"/>
        <v/>
      </c>
      <c r="BF33" s="272" t="str">
        <f t="shared" si="10"/>
        <v/>
      </c>
      <c r="BG33" s="272" t="str">
        <f t="shared" si="10"/>
        <v/>
      </c>
      <c r="BH33" s="272" t="str">
        <f t="shared" si="10"/>
        <v/>
      </c>
      <c r="BI33" s="272" t="str">
        <f t="shared" si="10"/>
        <v/>
      </c>
      <c r="BJ33" s="272" t="str">
        <f t="shared" si="10"/>
        <v/>
      </c>
      <c r="BK33" s="272">
        <f t="shared" si="10"/>
        <v>0</v>
      </c>
      <c r="BL33" s="272" t="str">
        <f t="shared" si="10"/>
        <v/>
      </c>
      <c r="BM33" s="272" t="str">
        <f t="shared" si="10"/>
        <v/>
      </c>
      <c r="BN33" s="272" t="str">
        <f t="shared" si="10"/>
        <v/>
      </c>
      <c r="BO33" s="272" t="str">
        <f t="shared" si="10"/>
        <v/>
      </c>
      <c r="BP33" s="272" t="str">
        <f t="shared" si="10"/>
        <v/>
      </c>
      <c r="BQ33" s="272" t="str">
        <f t="shared" si="10"/>
        <v/>
      </c>
      <c r="BR33" s="272" t="str">
        <f t="shared" si="10"/>
        <v/>
      </c>
      <c r="BS33" s="272" t="str">
        <f t="shared" si="11"/>
        <v/>
      </c>
      <c r="BT33" s="272">
        <f t="shared" si="7"/>
        <v>0</v>
      </c>
      <c r="BU33" s="272"/>
      <c r="BX33" s="272">
        <v>0</v>
      </c>
      <c r="BY33" s="272">
        <v>0</v>
      </c>
      <c r="BZ33" s="272">
        <v>0</v>
      </c>
      <c r="CA33" s="272">
        <v>0</v>
      </c>
      <c r="CB33" s="272">
        <v>0</v>
      </c>
      <c r="CC33" s="272">
        <v>1</v>
      </c>
      <c r="CD33" s="272">
        <v>0</v>
      </c>
    </row>
    <row r="34" spans="1:82" s="303" customFormat="1" ht="19.5" customHeight="1">
      <c r="A34" s="862"/>
      <c r="B34" s="211" t="str">
        <f t="shared" si="0"/>
        <v>SIMULATOR 5</v>
      </c>
      <c r="C34" s="210" t="s">
        <v>84</v>
      </c>
      <c r="D34" s="210" t="s">
        <v>617</v>
      </c>
      <c r="E34" s="298" t="s">
        <v>26</v>
      </c>
      <c r="F34" s="325"/>
      <c r="G34" s="298" t="s">
        <v>35</v>
      </c>
      <c r="H34" s="326">
        <v>2</v>
      </c>
      <c r="I34" s="517">
        <v>3.24</v>
      </c>
      <c r="J34" s="494">
        <v>100</v>
      </c>
      <c r="K34" s="41"/>
      <c r="L34" s="42"/>
      <c r="M34" s="43"/>
      <c r="N34" s="44"/>
      <c r="O34" s="45"/>
      <c r="P34" s="46"/>
      <c r="Q34" s="47"/>
      <c r="R34" s="48"/>
      <c r="S34" s="49"/>
      <c r="T34" s="50"/>
      <c r="U34" s="51"/>
      <c r="V34" s="52"/>
      <c r="W34" s="53"/>
      <c r="X34" s="104">
        <f t="shared" si="1"/>
        <v>0</v>
      </c>
      <c r="Y34" s="351">
        <f t="shared" si="2"/>
        <v>0</v>
      </c>
      <c r="Z34" s="272">
        <f t="shared" si="3"/>
        <v>0</v>
      </c>
      <c r="AA34" s="272" t="str">
        <f t="shared" si="6"/>
        <v/>
      </c>
      <c r="AB34" s="272" t="str">
        <f t="shared" si="6"/>
        <v/>
      </c>
      <c r="AC34" s="272" t="str">
        <f t="shared" si="6"/>
        <v/>
      </c>
      <c r="AD34" s="272" t="str">
        <f t="shared" si="6"/>
        <v/>
      </c>
      <c r="AE34" s="272" t="str">
        <f t="shared" si="6"/>
        <v/>
      </c>
      <c r="AF34" s="272">
        <f t="shared" si="6"/>
        <v>0</v>
      </c>
      <c r="AG34" s="272" t="str">
        <f t="shared" si="6"/>
        <v/>
      </c>
      <c r="AI34" s="272"/>
      <c r="AJ34" s="272"/>
      <c r="AK34" s="272"/>
      <c r="AL34" s="272"/>
      <c r="AM34" s="272"/>
      <c r="AN34" s="272"/>
      <c r="AO34" s="272">
        <v>2</v>
      </c>
      <c r="AP34" s="272"/>
      <c r="AQ34" s="272"/>
      <c r="AR34" s="272"/>
      <c r="AS34" s="272"/>
      <c r="AT34" s="272"/>
      <c r="AU34" s="272"/>
      <c r="AV34" s="272"/>
      <c r="AW34" s="272"/>
      <c r="AX34" s="272"/>
      <c r="AY34" s="272"/>
      <c r="AZ34" s="272">
        <v>5</v>
      </c>
      <c r="BA34" s="272"/>
      <c r="BC34" s="272" t="str">
        <f t="shared" si="10"/>
        <v/>
      </c>
      <c r="BD34" s="272" t="str">
        <f t="shared" si="10"/>
        <v/>
      </c>
      <c r="BE34" s="272" t="str">
        <f t="shared" si="10"/>
        <v/>
      </c>
      <c r="BF34" s="272" t="str">
        <f t="shared" si="10"/>
        <v/>
      </c>
      <c r="BG34" s="272" t="str">
        <f t="shared" si="10"/>
        <v/>
      </c>
      <c r="BH34" s="272" t="str">
        <f t="shared" si="10"/>
        <v/>
      </c>
      <c r="BI34" s="272">
        <f t="shared" si="10"/>
        <v>0</v>
      </c>
      <c r="BJ34" s="272" t="str">
        <f t="shared" si="10"/>
        <v/>
      </c>
      <c r="BK34" s="272" t="str">
        <f t="shared" si="10"/>
        <v/>
      </c>
      <c r="BL34" s="272" t="str">
        <f t="shared" si="10"/>
        <v/>
      </c>
      <c r="BM34" s="272" t="str">
        <f t="shared" si="10"/>
        <v/>
      </c>
      <c r="BN34" s="272" t="str">
        <f t="shared" si="10"/>
        <v/>
      </c>
      <c r="BO34" s="272" t="str">
        <f t="shared" si="10"/>
        <v/>
      </c>
      <c r="BP34" s="272" t="str">
        <f t="shared" si="10"/>
        <v/>
      </c>
      <c r="BQ34" s="272" t="str">
        <f t="shared" si="10"/>
        <v/>
      </c>
      <c r="BR34" s="272" t="str">
        <f t="shared" si="10"/>
        <v/>
      </c>
      <c r="BS34" s="272" t="str">
        <f t="shared" si="11"/>
        <v/>
      </c>
      <c r="BT34" s="272">
        <f t="shared" si="7"/>
        <v>0</v>
      </c>
      <c r="BU34" s="272"/>
      <c r="BX34" s="272">
        <v>0</v>
      </c>
      <c r="BY34" s="272">
        <v>0</v>
      </c>
      <c r="BZ34" s="272">
        <v>0</v>
      </c>
      <c r="CA34" s="272">
        <v>0</v>
      </c>
      <c r="CB34" s="272">
        <v>0</v>
      </c>
      <c r="CC34" s="272">
        <v>2</v>
      </c>
      <c r="CD34" s="272">
        <v>0</v>
      </c>
    </row>
    <row r="35" spans="1:82" s="303" customFormat="1" ht="18" customHeight="1">
      <c r="A35" s="862"/>
      <c r="B35" s="211" t="str">
        <f t="shared" si="0"/>
        <v>FRENCHFIN</v>
      </c>
      <c r="C35" s="210" t="s">
        <v>85</v>
      </c>
      <c r="D35" s="210" t="s">
        <v>618</v>
      </c>
      <c r="E35" s="298" t="s">
        <v>26</v>
      </c>
      <c r="F35" s="325"/>
      <c r="G35" s="298" t="s">
        <v>60</v>
      </c>
      <c r="H35" s="326">
        <v>1</v>
      </c>
      <c r="I35" s="517">
        <v>2.7</v>
      </c>
      <c r="J35" s="494">
        <v>80</v>
      </c>
      <c r="K35" s="41"/>
      <c r="L35" s="42"/>
      <c r="M35" s="43"/>
      <c r="N35" s="44"/>
      <c r="O35" s="45"/>
      <c r="P35" s="46"/>
      <c r="Q35" s="47"/>
      <c r="R35" s="48"/>
      <c r="S35" s="49"/>
      <c r="T35" s="50"/>
      <c r="U35" s="51"/>
      <c r="V35" s="52"/>
      <c r="W35" s="53"/>
      <c r="X35" s="104">
        <f t="shared" si="1"/>
        <v>0</v>
      </c>
      <c r="Y35" s="351">
        <f t="shared" si="2"/>
        <v>0</v>
      </c>
      <c r="Z35" s="272">
        <f t="shared" si="3"/>
        <v>0</v>
      </c>
      <c r="AA35" s="272" t="str">
        <f t="shared" si="6"/>
        <v/>
      </c>
      <c r="AB35" s="272" t="str">
        <f t="shared" si="6"/>
        <v/>
      </c>
      <c r="AC35" s="272" t="str">
        <f t="shared" si="6"/>
        <v/>
      </c>
      <c r="AD35" s="272" t="str">
        <f t="shared" si="6"/>
        <v/>
      </c>
      <c r="AE35" s="272" t="str">
        <f t="shared" si="6"/>
        <v/>
      </c>
      <c r="AF35" s="272">
        <f t="shared" si="6"/>
        <v>0</v>
      </c>
      <c r="AG35" s="272" t="str">
        <f t="shared" si="6"/>
        <v/>
      </c>
      <c r="AI35" s="272"/>
      <c r="AJ35" s="272"/>
      <c r="AK35" s="272">
        <v>1</v>
      </c>
      <c r="AL35" s="272"/>
      <c r="AM35" s="272"/>
      <c r="AN35" s="272"/>
      <c r="AO35" s="272"/>
      <c r="AP35" s="272"/>
      <c r="AQ35" s="272"/>
      <c r="AR35" s="272"/>
      <c r="AS35" s="272"/>
      <c r="AT35" s="272"/>
      <c r="AU35" s="272"/>
      <c r="AV35" s="272"/>
      <c r="AW35" s="272"/>
      <c r="AX35" s="272"/>
      <c r="AY35" s="272"/>
      <c r="AZ35" s="272">
        <v>1</v>
      </c>
      <c r="BA35" s="272"/>
      <c r="BC35" s="272" t="str">
        <f t="shared" si="10"/>
        <v/>
      </c>
      <c r="BD35" s="272" t="str">
        <f t="shared" si="10"/>
        <v/>
      </c>
      <c r="BE35" s="272">
        <f t="shared" si="10"/>
        <v>0</v>
      </c>
      <c r="BF35" s="272" t="str">
        <f t="shared" si="10"/>
        <v/>
      </c>
      <c r="BG35" s="272" t="str">
        <f t="shared" si="10"/>
        <v/>
      </c>
      <c r="BH35" s="272" t="str">
        <f t="shared" si="10"/>
        <v/>
      </c>
      <c r="BI35" s="272" t="str">
        <f t="shared" si="10"/>
        <v/>
      </c>
      <c r="BJ35" s="272" t="str">
        <f t="shared" si="10"/>
        <v/>
      </c>
      <c r="BK35" s="272" t="str">
        <f t="shared" si="10"/>
        <v/>
      </c>
      <c r="BL35" s="272" t="str">
        <f t="shared" si="10"/>
        <v/>
      </c>
      <c r="BM35" s="272" t="str">
        <f t="shared" si="10"/>
        <v/>
      </c>
      <c r="BN35" s="272" t="str">
        <f t="shared" si="10"/>
        <v/>
      </c>
      <c r="BO35" s="272" t="str">
        <f t="shared" si="10"/>
        <v/>
      </c>
      <c r="BP35" s="272" t="str">
        <f t="shared" si="10"/>
        <v/>
      </c>
      <c r="BQ35" s="272" t="str">
        <f t="shared" si="10"/>
        <v/>
      </c>
      <c r="BR35" s="272" t="str">
        <f t="shared" si="10"/>
        <v/>
      </c>
      <c r="BS35" s="272" t="str">
        <f t="shared" si="11"/>
        <v/>
      </c>
      <c r="BT35" s="272">
        <f t="shared" si="7"/>
        <v>0</v>
      </c>
      <c r="BU35" s="272"/>
      <c r="BX35" s="272">
        <v>0</v>
      </c>
      <c r="BY35" s="272">
        <v>0</v>
      </c>
      <c r="BZ35" s="272">
        <v>0</v>
      </c>
      <c r="CA35" s="272">
        <v>0</v>
      </c>
      <c r="CB35" s="272">
        <v>0</v>
      </c>
      <c r="CC35" s="272">
        <v>1</v>
      </c>
      <c r="CD35" s="272">
        <v>0</v>
      </c>
    </row>
    <row r="36" spans="1:82" s="303" customFormat="1" ht="18" customHeight="1" thickBot="1">
      <c r="A36" s="862"/>
      <c r="B36" s="211" t="str">
        <f t="shared" si="0"/>
        <v>Frenchfin 2</v>
      </c>
      <c r="C36" s="210" t="s">
        <v>465</v>
      </c>
      <c r="D36" s="210" t="s">
        <v>619</v>
      </c>
      <c r="E36" s="298" t="s">
        <v>757</v>
      </c>
      <c r="F36" s="355"/>
      <c r="G36" s="298" t="s">
        <v>60</v>
      </c>
      <c r="H36" s="326">
        <v>1</v>
      </c>
      <c r="I36" s="517">
        <v>4.4000000000000004</v>
      </c>
      <c r="J36" s="494">
        <v>100</v>
      </c>
      <c r="K36" s="41"/>
      <c r="L36" s="42"/>
      <c r="M36" s="43"/>
      <c r="N36" s="44"/>
      <c r="O36" s="45"/>
      <c r="P36" s="46"/>
      <c r="Q36" s="47"/>
      <c r="R36" s="48"/>
      <c r="S36" s="49"/>
      <c r="T36" s="50"/>
      <c r="U36" s="51"/>
      <c r="V36" s="52"/>
      <c r="W36" s="53"/>
      <c r="X36" s="104">
        <f t="shared" si="1"/>
        <v>0</v>
      </c>
      <c r="Y36" s="351">
        <f t="shared" si="2"/>
        <v>0</v>
      </c>
      <c r="Z36" s="272">
        <f t="shared" si="3"/>
        <v>0</v>
      </c>
      <c r="AA36" s="272" t="str">
        <f t="shared" si="6"/>
        <v/>
      </c>
      <c r="AB36" s="272" t="str">
        <f t="shared" si="6"/>
        <v/>
      </c>
      <c r="AC36" s="272" t="str">
        <f t="shared" si="6"/>
        <v/>
      </c>
      <c r="AD36" s="272" t="str">
        <f t="shared" si="6"/>
        <v/>
      </c>
      <c r="AE36" s="272" t="str">
        <f t="shared" si="6"/>
        <v/>
      </c>
      <c r="AF36" s="272" t="str">
        <f t="shared" si="6"/>
        <v/>
      </c>
      <c r="AG36" s="272">
        <f t="shared" si="6"/>
        <v>0</v>
      </c>
      <c r="AI36" s="272"/>
      <c r="AJ36" s="272"/>
      <c r="AK36" s="272"/>
      <c r="AL36" s="272"/>
      <c r="AM36" s="272"/>
      <c r="AN36" s="272">
        <v>1</v>
      </c>
      <c r="AO36" s="272"/>
      <c r="AP36" s="272"/>
      <c r="AQ36" s="272"/>
      <c r="AR36" s="272"/>
      <c r="AS36" s="272"/>
      <c r="AT36" s="272"/>
      <c r="AU36" s="272"/>
      <c r="AV36" s="272"/>
      <c r="AW36" s="272"/>
      <c r="AX36" s="272"/>
      <c r="AY36" s="272"/>
      <c r="AZ36" s="272">
        <v>6</v>
      </c>
      <c r="BA36" s="272"/>
      <c r="BC36" s="272" t="str">
        <f t="shared" si="10"/>
        <v/>
      </c>
      <c r="BD36" s="272" t="str">
        <f t="shared" si="10"/>
        <v/>
      </c>
      <c r="BE36" s="272" t="str">
        <f t="shared" si="10"/>
        <v/>
      </c>
      <c r="BF36" s="272" t="str">
        <f t="shared" si="10"/>
        <v/>
      </c>
      <c r="BG36" s="272" t="str">
        <f t="shared" si="10"/>
        <v/>
      </c>
      <c r="BH36" s="272">
        <f t="shared" si="10"/>
        <v>0</v>
      </c>
      <c r="BI36" s="272" t="str">
        <f t="shared" si="10"/>
        <v/>
      </c>
      <c r="BJ36" s="272" t="str">
        <f t="shared" si="10"/>
        <v/>
      </c>
      <c r="BK36" s="272" t="str">
        <f t="shared" si="10"/>
        <v/>
      </c>
      <c r="BL36" s="272" t="str">
        <f t="shared" si="10"/>
        <v/>
      </c>
      <c r="BM36" s="272" t="str">
        <f t="shared" si="10"/>
        <v/>
      </c>
      <c r="BN36" s="272" t="str">
        <f t="shared" si="10"/>
        <v/>
      </c>
      <c r="BO36" s="272" t="str">
        <f t="shared" si="10"/>
        <v/>
      </c>
      <c r="BP36" s="272" t="str">
        <f t="shared" si="10"/>
        <v/>
      </c>
      <c r="BQ36" s="272" t="str">
        <f t="shared" si="10"/>
        <v/>
      </c>
      <c r="BR36" s="272" t="str">
        <f t="shared" si="10"/>
        <v/>
      </c>
      <c r="BS36" s="272" t="str">
        <f t="shared" si="11"/>
        <v/>
      </c>
      <c r="BT36" s="272">
        <f t="shared" si="7"/>
        <v>0</v>
      </c>
      <c r="BU36" s="272"/>
      <c r="BX36" s="272">
        <v>0</v>
      </c>
      <c r="BY36" s="272">
        <v>0</v>
      </c>
      <c r="BZ36" s="272">
        <v>0</v>
      </c>
      <c r="CA36" s="272">
        <v>0</v>
      </c>
      <c r="CB36" s="272">
        <v>0</v>
      </c>
      <c r="CC36" s="272">
        <v>0</v>
      </c>
      <c r="CD36" s="272">
        <v>1</v>
      </c>
    </row>
    <row r="37" spans="1:82" s="359" customFormat="1" ht="12" customHeight="1" thickBot="1">
      <c r="A37" s="811"/>
      <c r="B37" s="389"/>
      <c r="C37" s="805"/>
      <c r="D37" s="805"/>
      <c r="E37" s="806"/>
      <c r="F37" s="390"/>
      <c r="G37" s="807"/>
      <c r="H37" s="669"/>
      <c r="I37" s="503"/>
      <c r="J37" s="495" t="s">
        <v>1105</v>
      </c>
      <c r="K37" s="225"/>
      <c r="L37" s="225"/>
      <c r="M37" s="225"/>
      <c r="N37" s="566"/>
      <c r="O37" s="225"/>
      <c r="P37" s="225"/>
      <c r="Q37" s="567"/>
      <c r="R37" s="225"/>
      <c r="S37" s="226"/>
      <c r="T37" s="225"/>
      <c r="U37" s="225"/>
      <c r="V37" s="225"/>
      <c r="W37" s="225"/>
      <c r="X37" s="808"/>
      <c r="Y37" s="808"/>
      <c r="Z37" s="808"/>
      <c r="AA37" s="392"/>
      <c r="AB37" s="392"/>
      <c r="AC37" s="392"/>
      <c r="AD37" s="392"/>
      <c r="AE37" s="392"/>
      <c r="AF37" s="392"/>
      <c r="AG37" s="666"/>
      <c r="AH37" s="303"/>
      <c r="AI37" s="309"/>
      <c r="AJ37" s="309"/>
      <c r="AK37" s="309"/>
      <c r="AL37" s="309"/>
      <c r="AM37" s="309"/>
      <c r="AN37" s="309"/>
      <c r="AO37" s="309"/>
      <c r="AP37" s="309"/>
      <c r="AQ37" s="309"/>
      <c r="AR37" s="309"/>
      <c r="AS37" s="309"/>
      <c r="AT37" s="309"/>
      <c r="AU37" s="309"/>
      <c r="AV37" s="309"/>
      <c r="AW37" s="309"/>
      <c r="AX37" s="309"/>
      <c r="AY37" s="309"/>
      <c r="AZ37" s="309"/>
      <c r="BA37" s="309"/>
      <c r="BC37" s="309"/>
      <c r="BD37" s="309"/>
      <c r="BE37" s="309"/>
      <c r="BF37" s="309"/>
      <c r="BG37" s="309"/>
      <c r="BH37" s="309"/>
      <c r="BI37" s="309"/>
      <c r="BJ37" s="309"/>
      <c r="BK37" s="309"/>
      <c r="BL37" s="309"/>
      <c r="BM37" s="309"/>
      <c r="BN37" s="309"/>
      <c r="BO37" s="309"/>
      <c r="BP37" s="309"/>
      <c r="BQ37" s="309"/>
      <c r="BR37" s="309"/>
      <c r="BS37" s="309"/>
      <c r="BT37" s="309"/>
      <c r="BU37" s="309"/>
      <c r="BX37" s="490"/>
      <c r="BY37" s="490"/>
      <c r="BZ37" s="490"/>
      <c r="CA37" s="490"/>
      <c r="CB37" s="490"/>
      <c r="CC37" s="490"/>
      <c r="CD37" s="665"/>
    </row>
    <row r="38" spans="1:82" s="834" customFormat="1" ht="66.599999999999994" customHeight="1" thickBot="1">
      <c r="A38" s="812" t="s">
        <v>359</v>
      </c>
      <c r="B38" s="813" t="str">
        <f t="shared" ref="B38:B52" si="12">HYPERLINK(D38,C38)</f>
        <v>Pack Compétition PURE</v>
      </c>
      <c r="C38" s="664" t="s">
        <v>468</v>
      </c>
      <c r="D38" s="664" t="s">
        <v>752</v>
      </c>
      <c r="E38" s="814" t="s">
        <v>761</v>
      </c>
      <c r="F38" s="630" t="s">
        <v>332</v>
      </c>
      <c r="G38" s="631" t="s">
        <v>59</v>
      </c>
      <c r="H38" s="631">
        <v>50</v>
      </c>
      <c r="I38" s="815">
        <v>51.1</v>
      </c>
      <c r="J38" s="816">
        <v>1245</v>
      </c>
      <c r="K38" s="817"/>
      <c r="L38" s="818"/>
      <c r="M38" s="819"/>
      <c r="N38" s="820"/>
      <c r="O38" s="821"/>
      <c r="P38" s="822"/>
      <c r="Q38" s="823"/>
      <c r="R38" s="824"/>
      <c r="S38" s="825"/>
      <c r="T38" s="826"/>
      <c r="U38" s="827"/>
      <c r="V38" s="828"/>
      <c r="W38" s="829"/>
      <c r="X38" s="830">
        <f>SUM(K38:W38)*J38</f>
        <v>0</v>
      </c>
      <c r="Y38" s="831">
        <f>SUM(K38:W38)*H38</f>
        <v>0</v>
      </c>
      <c r="Z38" s="832">
        <f>SUM(K38:W38)</f>
        <v>0</v>
      </c>
      <c r="AA38" s="832" t="str">
        <f t="shared" ref="AA38:AG38" si="13">IF(BX38=0,"",$Z38*BX38)</f>
        <v/>
      </c>
      <c r="AB38" s="832">
        <f t="shared" si="13"/>
        <v>0</v>
      </c>
      <c r="AC38" s="832">
        <f t="shared" si="13"/>
        <v>0</v>
      </c>
      <c r="AD38" s="832">
        <f t="shared" si="13"/>
        <v>0</v>
      </c>
      <c r="AE38" s="832">
        <f t="shared" si="13"/>
        <v>0</v>
      </c>
      <c r="AF38" s="832">
        <f t="shared" si="13"/>
        <v>0</v>
      </c>
      <c r="AG38" s="833" t="str">
        <f t="shared" si="13"/>
        <v/>
      </c>
      <c r="AI38" s="272"/>
      <c r="AJ38" s="272"/>
      <c r="AK38" s="272">
        <v>5</v>
      </c>
      <c r="AL38" s="272">
        <v>11</v>
      </c>
      <c r="AM38" s="272">
        <v>4</v>
      </c>
      <c r="AN38" s="272">
        <v>5</v>
      </c>
      <c r="AO38" s="272">
        <v>3</v>
      </c>
      <c r="AP38" s="272">
        <v>4</v>
      </c>
      <c r="AQ38" s="272"/>
      <c r="AR38" s="272"/>
      <c r="AS38" s="272"/>
      <c r="AT38" s="272"/>
      <c r="AU38" s="272"/>
      <c r="AV38" s="272"/>
      <c r="AW38" s="272"/>
      <c r="AX38" s="272"/>
      <c r="AY38" s="272"/>
      <c r="AZ38" s="272">
        <v>133</v>
      </c>
      <c r="BA38" s="272"/>
      <c r="BC38" s="661" t="str">
        <f t="shared" ref="BC38:BT38" si="14">IF(AI38="","",$Z38*AI38)</f>
        <v/>
      </c>
      <c r="BD38" s="661" t="str">
        <f t="shared" si="14"/>
        <v/>
      </c>
      <c r="BE38" s="661">
        <f t="shared" si="14"/>
        <v>0</v>
      </c>
      <c r="BF38" s="661">
        <f t="shared" si="14"/>
        <v>0</v>
      </c>
      <c r="BG38" s="661">
        <f t="shared" si="14"/>
        <v>0</v>
      </c>
      <c r="BH38" s="661">
        <f t="shared" si="14"/>
        <v>0</v>
      </c>
      <c r="BI38" s="661">
        <f t="shared" si="14"/>
        <v>0</v>
      </c>
      <c r="BJ38" s="661">
        <f t="shared" si="14"/>
        <v>0</v>
      </c>
      <c r="BK38" s="661" t="str">
        <f t="shared" si="14"/>
        <v/>
      </c>
      <c r="BL38" s="661" t="str">
        <f t="shared" si="14"/>
        <v/>
      </c>
      <c r="BM38" s="661" t="str">
        <f t="shared" si="14"/>
        <v/>
      </c>
      <c r="BN38" s="661" t="str">
        <f t="shared" si="14"/>
        <v/>
      </c>
      <c r="BO38" s="661" t="str">
        <f t="shared" si="14"/>
        <v/>
      </c>
      <c r="BP38" s="661" t="str">
        <f t="shared" si="14"/>
        <v/>
      </c>
      <c r="BQ38" s="661" t="str">
        <f t="shared" si="14"/>
        <v/>
      </c>
      <c r="BR38" s="661" t="str">
        <f t="shared" si="14"/>
        <v/>
      </c>
      <c r="BS38" s="661" t="str">
        <f t="shared" si="14"/>
        <v/>
      </c>
      <c r="BT38" s="661">
        <f t="shared" si="14"/>
        <v>0</v>
      </c>
      <c r="BU38" s="661"/>
      <c r="BX38" s="661">
        <v>0</v>
      </c>
      <c r="BY38" s="661">
        <v>10</v>
      </c>
      <c r="BZ38" s="661">
        <v>20</v>
      </c>
      <c r="CA38" s="661">
        <v>10</v>
      </c>
      <c r="CB38" s="661">
        <v>5</v>
      </c>
      <c r="CC38" s="661">
        <v>5</v>
      </c>
      <c r="CD38" s="661">
        <v>0</v>
      </c>
    </row>
    <row r="39" spans="1:82" s="362" customFormat="1" ht="12" customHeight="1" thickBot="1">
      <c r="B39" s="809"/>
      <c r="C39" s="810"/>
      <c r="D39" s="810"/>
      <c r="E39" s="696"/>
      <c r="F39" s="697"/>
      <c r="G39" s="698"/>
      <c r="H39" s="699"/>
      <c r="I39" s="696"/>
      <c r="J39" s="497" t="s">
        <v>1105</v>
      </c>
      <c r="K39" s="700"/>
      <c r="L39" s="701"/>
      <c r="M39" s="701"/>
      <c r="N39" s="702"/>
      <c r="O39" s="703"/>
      <c r="P39" s="704"/>
      <c r="Q39" s="705"/>
      <c r="R39" s="706"/>
      <c r="S39" s="707"/>
      <c r="T39" s="708"/>
      <c r="U39" s="709"/>
      <c r="V39" s="710"/>
      <c r="W39" s="711"/>
      <c r="X39" s="835"/>
      <c r="Y39" s="835"/>
      <c r="Z39" s="835"/>
      <c r="AA39" s="492"/>
      <c r="AB39" s="492"/>
      <c r="AC39" s="492"/>
      <c r="AD39" s="492"/>
      <c r="AE39" s="492"/>
      <c r="AF39" s="492"/>
      <c r="AG39" s="668"/>
      <c r="AH39" s="303"/>
      <c r="AI39" s="366"/>
      <c r="AJ39" s="366"/>
      <c r="AK39" s="366"/>
      <c r="AL39" s="366"/>
      <c r="AM39" s="366"/>
      <c r="AN39" s="366"/>
      <c r="AO39" s="366"/>
      <c r="AP39" s="366"/>
      <c r="AQ39" s="366"/>
      <c r="AR39" s="366"/>
      <c r="AS39" s="366"/>
      <c r="AT39" s="366"/>
      <c r="AU39" s="366"/>
      <c r="AV39" s="366"/>
      <c r="AW39" s="366"/>
      <c r="AX39" s="366"/>
      <c r="AY39" s="366"/>
      <c r="AZ39" s="366"/>
      <c r="BA39" s="366"/>
      <c r="BC39" s="366"/>
      <c r="BD39" s="366"/>
      <c r="BE39" s="366"/>
      <c r="BF39" s="366"/>
      <c r="BG39" s="366"/>
      <c r="BH39" s="366"/>
      <c r="BI39" s="366"/>
      <c r="BJ39" s="366"/>
      <c r="BK39" s="366"/>
      <c r="BL39" s="366"/>
      <c r="BM39" s="366"/>
      <c r="BN39" s="366"/>
      <c r="BO39" s="366"/>
      <c r="BP39" s="366"/>
      <c r="BQ39" s="366"/>
      <c r="BR39" s="366"/>
      <c r="BS39" s="366"/>
      <c r="BT39" s="366"/>
      <c r="BU39" s="366"/>
      <c r="BX39" s="490"/>
      <c r="BY39" s="490"/>
      <c r="BZ39" s="490"/>
      <c r="CA39" s="490"/>
      <c r="CB39" s="490"/>
      <c r="CC39" s="490"/>
      <c r="CD39" s="665"/>
    </row>
    <row r="40" spans="1:82" s="303" customFormat="1" ht="21" customHeight="1">
      <c r="A40" s="886" t="s">
        <v>1106</v>
      </c>
      <c r="B40" s="211" t="str">
        <f t="shared" si="12"/>
        <v>ASTEROID</v>
      </c>
      <c r="C40" s="210" t="s">
        <v>45</v>
      </c>
      <c r="D40" s="210" t="s">
        <v>620</v>
      </c>
      <c r="E40" s="298" t="s">
        <v>24</v>
      </c>
      <c r="F40" s="360"/>
      <c r="G40" s="361" t="s">
        <v>58</v>
      </c>
      <c r="H40" s="361">
        <v>4</v>
      </c>
      <c r="I40" s="521">
        <v>3.96</v>
      </c>
      <c r="J40" s="499">
        <v>97.5</v>
      </c>
      <c r="K40" s="41"/>
      <c r="L40" s="42"/>
      <c r="M40" s="43"/>
      <c r="N40" s="44"/>
      <c r="O40" s="45"/>
      <c r="P40" s="46"/>
      <c r="Q40" s="47"/>
      <c r="R40" s="48"/>
      <c r="S40" s="49"/>
      <c r="T40" s="50"/>
      <c r="U40" s="51"/>
      <c r="V40" s="52"/>
      <c r="W40" s="53"/>
      <c r="X40" s="104">
        <f t="shared" ref="X40:X52" si="15">SUM(K40:W40)*J40</f>
        <v>0</v>
      </c>
      <c r="Y40" s="351">
        <f t="shared" ref="Y40:Y52" si="16">SUM(K40:W40)*H40</f>
        <v>0</v>
      </c>
      <c r="Z40" s="272">
        <f t="shared" ref="Z40:Z52" si="17">SUM(K40:W40)</f>
        <v>0</v>
      </c>
      <c r="AA40" s="272" t="str">
        <f t="shared" ref="AA40:AG52" si="18">IF(BX40=0,"",$Z40*BX40)</f>
        <v/>
      </c>
      <c r="AB40" s="272" t="str">
        <f t="shared" si="18"/>
        <v/>
      </c>
      <c r="AC40" s="272" t="str">
        <f t="shared" si="18"/>
        <v/>
      </c>
      <c r="AD40" s="272">
        <f t="shared" si="18"/>
        <v>0</v>
      </c>
      <c r="AE40" s="272" t="str">
        <f t="shared" si="18"/>
        <v/>
      </c>
      <c r="AF40" s="272" t="str">
        <f t="shared" si="18"/>
        <v/>
      </c>
      <c r="AG40" s="272" t="str">
        <f t="shared" si="18"/>
        <v/>
      </c>
      <c r="AI40" s="272"/>
      <c r="AJ40" s="272">
        <v>2</v>
      </c>
      <c r="AK40" s="272"/>
      <c r="AL40" s="272"/>
      <c r="AM40" s="272"/>
      <c r="AN40" s="272"/>
      <c r="AO40" s="272"/>
      <c r="AP40" s="272"/>
      <c r="AQ40" s="272"/>
      <c r="AR40" s="272"/>
      <c r="AS40" s="272"/>
      <c r="AT40" s="272"/>
      <c r="AU40" s="272"/>
      <c r="AV40" s="272"/>
      <c r="AW40" s="272"/>
      <c r="AX40" s="272"/>
      <c r="AY40" s="272"/>
      <c r="AZ40" s="272">
        <v>12</v>
      </c>
      <c r="BA40" s="272"/>
      <c r="BC40" s="272" t="str">
        <f t="shared" ref="BC40:BR48" si="19">IF(AI40="","",$Z40*AI40)</f>
        <v/>
      </c>
      <c r="BD40" s="272">
        <f t="shared" si="19"/>
        <v>0</v>
      </c>
      <c r="BE40" s="272" t="str">
        <f t="shared" si="19"/>
        <v/>
      </c>
      <c r="BF40" s="272" t="str">
        <f t="shared" si="19"/>
        <v/>
      </c>
      <c r="BG40" s="272" t="str">
        <f t="shared" si="19"/>
        <v/>
      </c>
      <c r="BH40" s="272" t="str">
        <f t="shared" si="19"/>
        <v/>
      </c>
      <c r="BI40" s="272" t="str">
        <f t="shared" si="19"/>
        <v/>
      </c>
      <c r="BJ40" s="272" t="str">
        <f t="shared" si="19"/>
        <v/>
      </c>
      <c r="BK40" s="272" t="str">
        <f t="shared" si="19"/>
        <v/>
      </c>
      <c r="BL40" s="272" t="str">
        <f t="shared" si="19"/>
        <v/>
      </c>
      <c r="BM40" s="272" t="str">
        <f t="shared" si="19"/>
        <v/>
      </c>
      <c r="BN40" s="272" t="str">
        <f t="shared" si="19"/>
        <v/>
      </c>
      <c r="BO40" s="272" t="str">
        <f t="shared" si="19"/>
        <v/>
      </c>
      <c r="BP40" s="272" t="str">
        <f t="shared" si="19"/>
        <v/>
      </c>
      <c r="BQ40" s="272" t="str">
        <f t="shared" si="19"/>
        <v/>
      </c>
      <c r="BR40" s="272" t="str">
        <f t="shared" si="19"/>
        <v/>
      </c>
      <c r="BS40" s="272" t="str">
        <f t="shared" ref="BS40:BT47" si="20">IF(AY40="","",$Z40*AY40)</f>
        <v/>
      </c>
      <c r="BT40" s="272">
        <f t="shared" si="20"/>
        <v>0</v>
      </c>
      <c r="BU40" s="272"/>
      <c r="BX40" s="272">
        <v>0</v>
      </c>
      <c r="BY40" s="272">
        <v>0</v>
      </c>
      <c r="BZ40" s="272">
        <v>0</v>
      </c>
      <c r="CA40" s="272">
        <v>4</v>
      </c>
      <c r="CB40" s="272">
        <v>0</v>
      </c>
      <c r="CC40" s="272">
        <v>0</v>
      </c>
      <c r="CD40" s="272">
        <v>0</v>
      </c>
    </row>
    <row r="41" spans="1:82" s="303" customFormat="1" ht="21" customHeight="1">
      <c r="A41" s="887"/>
      <c r="B41" s="211" t="str">
        <f t="shared" si="12"/>
        <v>EQUINOX</v>
      </c>
      <c r="C41" s="210" t="s">
        <v>46</v>
      </c>
      <c r="D41" s="210" t="s">
        <v>621</v>
      </c>
      <c r="E41" s="298" t="s">
        <v>25</v>
      </c>
      <c r="F41" s="360"/>
      <c r="G41" s="361" t="s">
        <v>58</v>
      </c>
      <c r="H41" s="361">
        <v>4</v>
      </c>
      <c r="I41" s="521">
        <v>5.38</v>
      </c>
      <c r="J41" s="499">
        <v>112.5</v>
      </c>
      <c r="K41" s="41"/>
      <c r="L41" s="42"/>
      <c r="M41" s="43"/>
      <c r="N41" s="44"/>
      <c r="O41" s="45"/>
      <c r="P41" s="46"/>
      <c r="Q41" s="47"/>
      <c r="R41" s="48"/>
      <c r="S41" s="49"/>
      <c r="T41" s="50"/>
      <c r="U41" s="51"/>
      <c r="V41" s="52"/>
      <c r="W41" s="53"/>
      <c r="X41" s="104">
        <f t="shared" si="15"/>
        <v>0</v>
      </c>
      <c r="Y41" s="351">
        <f t="shared" si="16"/>
        <v>0</v>
      </c>
      <c r="Z41" s="272">
        <f t="shared" si="17"/>
        <v>0</v>
      </c>
      <c r="AA41" s="272" t="str">
        <f t="shared" si="18"/>
        <v/>
      </c>
      <c r="AB41" s="272" t="str">
        <f t="shared" si="18"/>
        <v/>
      </c>
      <c r="AC41" s="272" t="str">
        <f t="shared" si="18"/>
        <v/>
      </c>
      <c r="AD41" s="272" t="str">
        <f t="shared" si="18"/>
        <v/>
      </c>
      <c r="AE41" s="272">
        <f t="shared" si="18"/>
        <v>0</v>
      </c>
      <c r="AF41" s="272" t="str">
        <f t="shared" si="18"/>
        <v/>
      </c>
      <c r="AG41" s="272" t="str">
        <f t="shared" si="18"/>
        <v/>
      </c>
      <c r="AI41" s="272"/>
      <c r="AJ41" s="272"/>
      <c r="AK41" s="272">
        <v>2</v>
      </c>
      <c r="AL41" s="272"/>
      <c r="AM41" s="272"/>
      <c r="AN41" s="272"/>
      <c r="AO41" s="272"/>
      <c r="AP41" s="272"/>
      <c r="AQ41" s="272"/>
      <c r="AR41" s="272"/>
      <c r="AS41" s="272"/>
      <c r="AT41" s="272"/>
      <c r="AU41" s="272"/>
      <c r="AV41" s="272"/>
      <c r="AW41" s="272"/>
      <c r="AX41" s="272"/>
      <c r="AY41" s="272"/>
      <c r="AZ41" s="272">
        <v>12</v>
      </c>
      <c r="BA41" s="272"/>
      <c r="BC41" s="272" t="str">
        <f t="shared" si="19"/>
        <v/>
      </c>
      <c r="BD41" s="272" t="str">
        <f t="shared" si="19"/>
        <v/>
      </c>
      <c r="BE41" s="272">
        <f t="shared" si="19"/>
        <v>0</v>
      </c>
      <c r="BF41" s="272" t="str">
        <f t="shared" si="19"/>
        <v/>
      </c>
      <c r="BG41" s="272" t="str">
        <f t="shared" si="19"/>
        <v/>
      </c>
      <c r="BH41" s="272" t="str">
        <f t="shared" si="19"/>
        <v/>
      </c>
      <c r="BI41" s="272" t="str">
        <f t="shared" si="19"/>
        <v/>
      </c>
      <c r="BJ41" s="272" t="str">
        <f t="shared" si="19"/>
        <v/>
      </c>
      <c r="BK41" s="272" t="str">
        <f t="shared" si="19"/>
        <v/>
      </c>
      <c r="BL41" s="272" t="str">
        <f t="shared" si="19"/>
        <v/>
      </c>
      <c r="BM41" s="272" t="str">
        <f t="shared" si="19"/>
        <v/>
      </c>
      <c r="BN41" s="272" t="str">
        <f t="shared" si="19"/>
        <v/>
      </c>
      <c r="BO41" s="272" t="str">
        <f t="shared" si="19"/>
        <v/>
      </c>
      <c r="BP41" s="272" t="str">
        <f t="shared" si="19"/>
        <v/>
      </c>
      <c r="BQ41" s="272" t="str">
        <f t="shared" si="19"/>
        <v/>
      </c>
      <c r="BR41" s="272" t="str">
        <f t="shared" si="19"/>
        <v/>
      </c>
      <c r="BS41" s="272" t="str">
        <f t="shared" si="20"/>
        <v/>
      </c>
      <c r="BT41" s="272">
        <f t="shared" si="20"/>
        <v>0</v>
      </c>
      <c r="BU41" s="272"/>
      <c r="BX41" s="272">
        <v>0</v>
      </c>
      <c r="BY41" s="272">
        <v>0</v>
      </c>
      <c r="BZ41" s="272">
        <v>0</v>
      </c>
      <c r="CA41" s="272">
        <v>0</v>
      </c>
      <c r="CB41" s="272">
        <v>4</v>
      </c>
      <c r="CC41" s="272">
        <v>0</v>
      </c>
      <c r="CD41" s="272">
        <v>0</v>
      </c>
    </row>
    <row r="42" spans="1:82" s="303" customFormat="1" ht="21" customHeight="1">
      <c r="A42" s="887"/>
      <c r="B42" s="211" t="str">
        <f t="shared" si="12"/>
        <v>SIRIUS</v>
      </c>
      <c r="C42" s="210" t="s">
        <v>86</v>
      </c>
      <c r="D42" s="210" t="s">
        <v>622</v>
      </c>
      <c r="E42" s="298" t="s">
        <v>25</v>
      </c>
      <c r="F42" s="360"/>
      <c r="G42" s="361" t="s">
        <v>65</v>
      </c>
      <c r="H42" s="361">
        <v>5</v>
      </c>
      <c r="I42" s="521">
        <v>5.77</v>
      </c>
      <c r="J42" s="499">
        <v>125</v>
      </c>
      <c r="K42" s="41"/>
      <c r="L42" s="42"/>
      <c r="M42" s="43"/>
      <c r="N42" s="44"/>
      <c r="O42" s="45"/>
      <c r="P42" s="46"/>
      <c r="Q42" s="47"/>
      <c r="R42" s="48"/>
      <c r="S42" s="49"/>
      <c r="T42" s="50"/>
      <c r="U42" s="51"/>
      <c r="V42" s="52"/>
      <c r="W42" s="53"/>
      <c r="X42" s="104">
        <f t="shared" si="15"/>
        <v>0</v>
      </c>
      <c r="Y42" s="351">
        <f t="shared" si="16"/>
        <v>0</v>
      </c>
      <c r="Z42" s="272">
        <f t="shared" si="17"/>
        <v>0</v>
      </c>
      <c r="AA42" s="272" t="str">
        <f t="shared" si="18"/>
        <v/>
      </c>
      <c r="AB42" s="272" t="str">
        <f t="shared" si="18"/>
        <v/>
      </c>
      <c r="AC42" s="272" t="str">
        <f t="shared" si="18"/>
        <v/>
      </c>
      <c r="AD42" s="272" t="str">
        <f t="shared" si="18"/>
        <v/>
      </c>
      <c r="AE42" s="272">
        <f t="shared" si="18"/>
        <v>0</v>
      </c>
      <c r="AF42" s="272" t="str">
        <f t="shared" si="18"/>
        <v/>
      </c>
      <c r="AG42" s="272" t="str">
        <f t="shared" si="18"/>
        <v/>
      </c>
      <c r="AI42" s="272"/>
      <c r="AJ42" s="272"/>
      <c r="AK42" s="272">
        <v>3</v>
      </c>
      <c r="AL42" s="272"/>
      <c r="AM42" s="272">
        <v>2</v>
      </c>
      <c r="AN42" s="272"/>
      <c r="AO42" s="272"/>
      <c r="AP42" s="272"/>
      <c r="AQ42" s="272"/>
      <c r="AR42" s="272"/>
      <c r="AS42" s="272"/>
      <c r="AT42" s="272"/>
      <c r="AU42" s="272"/>
      <c r="AV42" s="272"/>
      <c r="AW42" s="272"/>
      <c r="AX42" s="272"/>
      <c r="AY42" s="272"/>
      <c r="AZ42" s="272">
        <v>5</v>
      </c>
      <c r="BA42" s="272"/>
      <c r="BC42" s="272" t="str">
        <f t="shared" si="19"/>
        <v/>
      </c>
      <c r="BD42" s="272" t="str">
        <f t="shared" si="19"/>
        <v/>
      </c>
      <c r="BE42" s="272">
        <f t="shared" si="19"/>
        <v>0</v>
      </c>
      <c r="BF42" s="272" t="str">
        <f t="shared" si="19"/>
        <v/>
      </c>
      <c r="BG42" s="272">
        <f t="shared" si="19"/>
        <v>0</v>
      </c>
      <c r="BH42" s="272" t="str">
        <f t="shared" si="19"/>
        <v/>
      </c>
      <c r="BI42" s="272" t="str">
        <f t="shared" si="19"/>
        <v/>
      </c>
      <c r="BJ42" s="272" t="str">
        <f t="shared" si="19"/>
        <v/>
      </c>
      <c r="BK42" s="272" t="str">
        <f t="shared" si="19"/>
        <v/>
      </c>
      <c r="BL42" s="272" t="str">
        <f t="shared" si="19"/>
        <v/>
      </c>
      <c r="BM42" s="272" t="str">
        <f t="shared" si="19"/>
        <v/>
      </c>
      <c r="BN42" s="272" t="str">
        <f t="shared" si="19"/>
        <v/>
      </c>
      <c r="BO42" s="272" t="str">
        <f t="shared" si="19"/>
        <v/>
      </c>
      <c r="BP42" s="272" t="str">
        <f t="shared" si="19"/>
        <v/>
      </c>
      <c r="BQ42" s="272" t="str">
        <f t="shared" si="19"/>
        <v/>
      </c>
      <c r="BR42" s="272" t="str">
        <f t="shared" si="19"/>
        <v/>
      </c>
      <c r="BS42" s="272" t="str">
        <f t="shared" si="20"/>
        <v/>
      </c>
      <c r="BT42" s="272">
        <f t="shared" si="20"/>
        <v>0</v>
      </c>
      <c r="BU42" s="272"/>
      <c r="BX42" s="272">
        <v>0</v>
      </c>
      <c r="BY42" s="272">
        <v>0</v>
      </c>
      <c r="BZ42" s="272">
        <v>0</v>
      </c>
      <c r="CA42" s="272">
        <v>0</v>
      </c>
      <c r="CB42" s="272">
        <v>5</v>
      </c>
      <c r="CC42" s="272">
        <v>0</v>
      </c>
      <c r="CD42" s="272">
        <v>0</v>
      </c>
    </row>
    <row r="43" spans="1:82" s="303" customFormat="1" ht="21" customHeight="1">
      <c r="A43" s="887"/>
      <c r="B43" s="211" t="str">
        <f t="shared" si="12"/>
        <v>CASSIOPEIA</v>
      </c>
      <c r="C43" s="210" t="s">
        <v>87</v>
      </c>
      <c r="D43" s="210" t="s">
        <v>623</v>
      </c>
      <c r="E43" s="298" t="s">
        <v>25</v>
      </c>
      <c r="F43" s="360"/>
      <c r="G43" s="361" t="s">
        <v>65</v>
      </c>
      <c r="H43" s="361">
        <v>5</v>
      </c>
      <c r="I43" s="521">
        <v>4.8</v>
      </c>
      <c r="J43" s="499">
        <v>125</v>
      </c>
      <c r="K43" s="41"/>
      <c r="L43" s="42"/>
      <c r="M43" s="43"/>
      <c r="N43" s="44"/>
      <c r="O43" s="45"/>
      <c r="P43" s="46"/>
      <c r="Q43" s="47"/>
      <c r="R43" s="48"/>
      <c r="S43" s="49"/>
      <c r="T43" s="50"/>
      <c r="U43" s="51"/>
      <c r="V43" s="52"/>
      <c r="W43" s="53"/>
      <c r="X43" s="104">
        <f t="shared" si="15"/>
        <v>0</v>
      </c>
      <c r="Y43" s="351">
        <f t="shared" si="16"/>
        <v>0</v>
      </c>
      <c r="Z43" s="272">
        <f t="shared" si="17"/>
        <v>0</v>
      </c>
      <c r="AA43" s="272" t="str">
        <f t="shared" si="18"/>
        <v/>
      </c>
      <c r="AB43" s="272" t="str">
        <f t="shared" si="18"/>
        <v/>
      </c>
      <c r="AC43" s="272" t="str">
        <f t="shared" si="18"/>
        <v/>
      </c>
      <c r="AD43" s="272" t="str">
        <f t="shared" si="18"/>
        <v/>
      </c>
      <c r="AE43" s="272">
        <f t="shared" si="18"/>
        <v>0</v>
      </c>
      <c r="AF43" s="272" t="str">
        <f t="shared" si="18"/>
        <v/>
      </c>
      <c r="AG43" s="272" t="str">
        <f t="shared" si="18"/>
        <v/>
      </c>
      <c r="AI43" s="272"/>
      <c r="AJ43" s="272">
        <v>10</v>
      </c>
      <c r="AK43" s="272"/>
      <c r="AL43" s="272">
        <v>4</v>
      </c>
      <c r="AM43" s="272">
        <v>1</v>
      </c>
      <c r="AN43" s="272"/>
      <c r="AO43" s="272"/>
      <c r="AP43" s="272"/>
      <c r="AQ43" s="272"/>
      <c r="AR43" s="272"/>
      <c r="AS43" s="272"/>
      <c r="AT43" s="272"/>
      <c r="AU43" s="272"/>
      <c r="AV43" s="272"/>
      <c r="AW43" s="272"/>
      <c r="AX43" s="272"/>
      <c r="AY43" s="272"/>
      <c r="AZ43" s="272">
        <v>5</v>
      </c>
      <c r="BA43" s="272"/>
      <c r="BC43" s="272" t="str">
        <f t="shared" si="19"/>
        <v/>
      </c>
      <c r="BD43" s="272">
        <f t="shared" si="19"/>
        <v>0</v>
      </c>
      <c r="BE43" s="272" t="str">
        <f t="shared" si="19"/>
        <v/>
      </c>
      <c r="BF43" s="272">
        <f t="shared" si="19"/>
        <v>0</v>
      </c>
      <c r="BG43" s="272">
        <f t="shared" si="19"/>
        <v>0</v>
      </c>
      <c r="BH43" s="272" t="str">
        <f t="shared" si="19"/>
        <v/>
      </c>
      <c r="BI43" s="272" t="str">
        <f t="shared" si="19"/>
        <v/>
      </c>
      <c r="BJ43" s="272" t="str">
        <f t="shared" si="19"/>
        <v/>
      </c>
      <c r="BK43" s="272" t="str">
        <f t="shared" si="19"/>
        <v/>
      </c>
      <c r="BL43" s="272" t="str">
        <f t="shared" si="19"/>
        <v/>
      </c>
      <c r="BM43" s="272" t="str">
        <f t="shared" si="19"/>
        <v/>
      </c>
      <c r="BN43" s="272" t="str">
        <f t="shared" si="19"/>
        <v/>
      </c>
      <c r="BO43" s="272" t="str">
        <f t="shared" si="19"/>
        <v/>
      </c>
      <c r="BP43" s="272" t="str">
        <f t="shared" si="19"/>
        <v/>
      </c>
      <c r="BQ43" s="272" t="str">
        <f t="shared" si="19"/>
        <v/>
      </c>
      <c r="BR43" s="272" t="str">
        <f t="shared" si="19"/>
        <v/>
      </c>
      <c r="BS43" s="272" t="str">
        <f t="shared" si="20"/>
        <v/>
      </c>
      <c r="BT43" s="272">
        <f t="shared" si="20"/>
        <v>0</v>
      </c>
      <c r="BU43" s="272"/>
      <c r="BX43" s="272">
        <v>0</v>
      </c>
      <c r="BY43" s="272">
        <v>0</v>
      </c>
      <c r="BZ43" s="272">
        <v>0</v>
      </c>
      <c r="CA43" s="272">
        <v>0</v>
      </c>
      <c r="CB43" s="272">
        <v>5</v>
      </c>
      <c r="CC43" s="272">
        <v>0</v>
      </c>
      <c r="CD43" s="272">
        <v>0</v>
      </c>
    </row>
    <row r="44" spans="1:82" s="303" customFormat="1" ht="21" customHeight="1">
      <c r="A44" s="887"/>
      <c r="B44" s="211" t="str">
        <f t="shared" si="12"/>
        <v>LYRA</v>
      </c>
      <c r="C44" s="210" t="s">
        <v>248</v>
      </c>
      <c r="D44" s="210" t="s">
        <v>624</v>
      </c>
      <c r="E44" s="298" t="s">
        <v>23</v>
      </c>
      <c r="F44" s="355"/>
      <c r="G44" s="361" t="s">
        <v>62</v>
      </c>
      <c r="H44" s="361">
        <v>10</v>
      </c>
      <c r="I44" s="521">
        <v>1.9</v>
      </c>
      <c r="J44" s="499">
        <v>80</v>
      </c>
      <c r="K44" s="41"/>
      <c r="L44" s="42"/>
      <c r="M44" s="43"/>
      <c r="N44" s="44"/>
      <c r="O44" s="45"/>
      <c r="P44" s="46"/>
      <c r="Q44" s="47"/>
      <c r="R44" s="48"/>
      <c r="S44" s="49"/>
      <c r="T44" s="50"/>
      <c r="U44" s="51"/>
      <c r="V44" s="52"/>
      <c r="W44" s="53"/>
      <c r="X44" s="104">
        <f t="shared" si="15"/>
        <v>0</v>
      </c>
      <c r="Y44" s="351">
        <f t="shared" si="16"/>
        <v>0</v>
      </c>
      <c r="Z44" s="272">
        <f t="shared" si="17"/>
        <v>0</v>
      </c>
      <c r="AA44" s="272" t="str">
        <f t="shared" si="18"/>
        <v/>
      </c>
      <c r="AB44" s="272" t="str">
        <f t="shared" si="18"/>
        <v/>
      </c>
      <c r="AC44" s="272">
        <f t="shared" si="18"/>
        <v>0</v>
      </c>
      <c r="AD44" s="272" t="str">
        <f t="shared" si="18"/>
        <v/>
      </c>
      <c r="AE44" s="272" t="str">
        <f t="shared" si="18"/>
        <v/>
      </c>
      <c r="AF44" s="272" t="str">
        <f t="shared" si="18"/>
        <v/>
      </c>
      <c r="AG44" s="272" t="str">
        <f t="shared" si="18"/>
        <v/>
      </c>
      <c r="AI44" s="272"/>
      <c r="AJ44" s="272">
        <v>10</v>
      </c>
      <c r="AK44" s="272"/>
      <c r="AL44" s="272"/>
      <c r="AM44" s="272"/>
      <c r="AN44" s="272"/>
      <c r="AO44" s="272"/>
      <c r="AP44" s="272"/>
      <c r="AQ44" s="272"/>
      <c r="AR44" s="272"/>
      <c r="AS44" s="272"/>
      <c r="AT44" s="272"/>
      <c r="AU44" s="272"/>
      <c r="AV44" s="272"/>
      <c r="AW44" s="272"/>
      <c r="AX44" s="272"/>
      <c r="AY44" s="272"/>
      <c r="AZ44" s="272">
        <v>20</v>
      </c>
      <c r="BA44" s="272"/>
      <c r="BC44" s="272" t="str">
        <f t="shared" si="19"/>
        <v/>
      </c>
      <c r="BD44" s="272">
        <f t="shared" si="19"/>
        <v>0</v>
      </c>
      <c r="BE44" s="272" t="str">
        <f t="shared" si="19"/>
        <v/>
      </c>
      <c r="BF44" s="272" t="str">
        <f t="shared" si="19"/>
        <v/>
      </c>
      <c r="BG44" s="272" t="str">
        <f t="shared" si="19"/>
        <v/>
      </c>
      <c r="BH44" s="272" t="str">
        <f t="shared" si="19"/>
        <v/>
      </c>
      <c r="BI44" s="272" t="str">
        <f t="shared" si="19"/>
        <v/>
      </c>
      <c r="BJ44" s="272" t="str">
        <f t="shared" si="19"/>
        <v/>
      </c>
      <c r="BK44" s="272" t="str">
        <f t="shared" si="19"/>
        <v/>
      </c>
      <c r="BL44" s="272" t="str">
        <f t="shared" si="19"/>
        <v/>
      </c>
      <c r="BM44" s="272" t="str">
        <f t="shared" si="19"/>
        <v/>
      </c>
      <c r="BN44" s="272" t="str">
        <f t="shared" si="19"/>
        <v/>
      </c>
      <c r="BO44" s="272" t="str">
        <f t="shared" si="19"/>
        <v/>
      </c>
      <c r="BP44" s="272" t="str">
        <f t="shared" si="19"/>
        <v/>
      </c>
      <c r="BQ44" s="272" t="str">
        <f t="shared" si="19"/>
        <v/>
      </c>
      <c r="BR44" s="272" t="str">
        <f t="shared" si="19"/>
        <v/>
      </c>
      <c r="BS44" s="272" t="str">
        <f t="shared" si="20"/>
        <v/>
      </c>
      <c r="BT44" s="272">
        <f t="shared" si="20"/>
        <v>0</v>
      </c>
      <c r="BU44" s="272"/>
      <c r="BX44" s="272">
        <v>0</v>
      </c>
      <c r="BY44" s="272">
        <v>0</v>
      </c>
      <c r="BZ44" s="272">
        <v>10</v>
      </c>
      <c r="CA44" s="272">
        <v>0</v>
      </c>
      <c r="CB44" s="272">
        <v>0</v>
      </c>
      <c r="CC44" s="272">
        <v>0</v>
      </c>
      <c r="CD44" s="272">
        <v>0</v>
      </c>
    </row>
    <row r="45" spans="1:82" s="303" customFormat="1" ht="21" customHeight="1">
      <c r="A45" s="887"/>
      <c r="B45" s="211" t="str">
        <f t="shared" si="12"/>
        <v>CENTAURUS</v>
      </c>
      <c r="C45" s="210" t="s">
        <v>249</v>
      </c>
      <c r="D45" s="210" t="s">
        <v>625</v>
      </c>
      <c r="E45" s="298" t="s">
        <v>23</v>
      </c>
      <c r="F45" s="355"/>
      <c r="G45" s="361" t="s">
        <v>62</v>
      </c>
      <c r="H45" s="361">
        <v>10</v>
      </c>
      <c r="I45" s="521">
        <v>2.4</v>
      </c>
      <c r="J45" s="499">
        <v>85</v>
      </c>
      <c r="K45" s="41"/>
      <c r="L45" s="42"/>
      <c r="M45" s="43"/>
      <c r="N45" s="44"/>
      <c r="O45" s="45"/>
      <c r="P45" s="46"/>
      <c r="Q45" s="47"/>
      <c r="R45" s="48"/>
      <c r="S45" s="49"/>
      <c r="T45" s="50"/>
      <c r="U45" s="51"/>
      <c r="V45" s="52"/>
      <c r="W45" s="53"/>
      <c r="X45" s="104">
        <f t="shared" si="15"/>
        <v>0</v>
      </c>
      <c r="Y45" s="351">
        <f t="shared" si="16"/>
        <v>0</v>
      </c>
      <c r="Z45" s="272">
        <f t="shared" si="17"/>
        <v>0</v>
      </c>
      <c r="AA45" s="272" t="str">
        <f t="shared" si="18"/>
        <v/>
      </c>
      <c r="AB45" s="272" t="str">
        <f t="shared" si="18"/>
        <v/>
      </c>
      <c r="AC45" s="272">
        <f t="shared" si="18"/>
        <v>0</v>
      </c>
      <c r="AD45" s="272" t="str">
        <f t="shared" si="18"/>
        <v/>
      </c>
      <c r="AE45" s="272" t="str">
        <f t="shared" si="18"/>
        <v/>
      </c>
      <c r="AF45" s="272" t="str">
        <f t="shared" si="18"/>
        <v/>
      </c>
      <c r="AG45" s="272" t="str">
        <f t="shared" si="18"/>
        <v/>
      </c>
      <c r="AI45" s="272"/>
      <c r="AJ45" s="272"/>
      <c r="AK45" s="272"/>
      <c r="AL45" s="272"/>
      <c r="AM45" s="272"/>
      <c r="AN45" s="272"/>
      <c r="AO45" s="272"/>
      <c r="AP45" s="272"/>
      <c r="AQ45" s="272"/>
      <c r="AR45" s="272"/>
      <c r="AS45" s="272"/>
      <c r="AT45" s="272"/>
      <c r="AU45" s="272"/>
      <c r="AV45" s="272"/>
      <c r="AW45" s="272"/>
      <c r="AX45" s="272"/>
      <c r="AY45" s="272"/>
      <c r="AZ45" s="272">
        <v>20</v>
      </c>
      <c r="BA45" s="272"/>
      <c r="BC45" s="272" t="str">
        <f t="shared" si="19"/>
        <v/>
      </c>
      <c r="BD45" s="272" t="str">
        <f t="shared" si="19"/>
        <v/>
      </c>
      <c r="BE45" s="272" t="str">
        <f t="shared" si="19"/>
        <v/>
      </c>
      <c r="BF45" s="272" t="str">
        <f t="shared" si="19"/>
        <v/>
      </c>
      <c r="BG45" s="272" t="str">
        <f t="shared" si="19"/>
        <v/>
      </c>
      <c r="BH45" s="272" t="str">
        <f t="shared" si="19"/>
        <v/>
      </c>
      <c r="BI45" s="272" t="str">
        <f t="shared" si="19"/>
        <v/>
      </c>
      <c r="BJ45" s="272" t="str">
        <f t="shared" si="19"/>
        <v/>
      </c>
      <c r="BK45" s="272" t="str">
        <f t="shared" si="19"/>
        <v/>
      </c>
      <c r="BL45" s="272" t="str">
        <f t="shared" si="19"/>
        <v/>
      </c>
      <c r="BM45" s="272" t="str">
        <f t="shared" si="19"/>
        <v/>
      </c>
      <c r="BN45" s="272" t="str">
        <f t="shared" si="19"/>
        <v/>
      </c>
      <c r="BO45" s="272" t="str">
        <f t="shared" si="19"/>
        <v/>
      </c>
      <c r="BP45" s="272" t="str">
        <f t="shared" si="19"/>
        <v/>
      </c>
      <c r="BQ45" s="272" t="str">
        <f t="shared" si="19"/>
        <v/>
      </c>
      <c r="BR45" s="272" t="str">
        <f t="shared" si="19"/>
        <v/>
      </c>
      <c r="BS45" s="272" t="str">
        <f t="shared" si="20"/>
        <v/>
      </c>
      <c r="BT45" s="272">
        <f t="shared" si="20"/>
        <v>0</v>
      </c>
      <c r="BU45" s="272"/>
      <c r="BX45" s="272">
        <v>0</v>
      </c>
      <c r="BY45" s="272">
        <v>0</v>
      </c>
      <c r="BZ45" s="272">
        <v>10</v>
      </c>
      <c r="CA45" s="272">
        <v>0</v>
      </c>
      <c r="CB45" s="272">
        <v>0</v>
      </c>
      <c r="CC45" s="272">
        <v>0</v>
      </c>
      <c r="CD45" s="272">
        <v>0</v>
      </c>
    </row>
    <row r="46" spans="1:82" s="303" customFormat="1" ht="21" customHeight="1">
      <c r="A46" s="887"/>
      <c r="B46" s="211" t="str">
        <f t="shared" si="12"/>
        <v>DRACO</v>
      </c>
      <c r="C46" s="210" t="s">
        <v>250</v>
      </c>
      <c r="D46" s="210" t="s">
        <v>626</v>
      </c>
      <c r="E46" s="298" t="s">
        <v>24</v>
      </c>
      <c r="F46" s="355"/>
      <c r="G46" s="361" t="s">
        <v>63</v>
      </c>
      <c r="H46" s="361">
        <v>10</v>
      </c>
      <c r="I46" s="521">
        <v>6.3</v>
      </c>
      <c r="J46" s="499">
        <v>140</v>
      </c>
      <c r="K46" s="41"/>
      <c r="L46" s="42"/>
      <c r="M46" s="43"/>
      <c r="N46" s="44"/>
      <c r="O46" s="45"/>
      <c r="P46" s="46"/>
      <c r="Q46" s="47"/>
      <c r="R46" s="48"/>
      <c r="S46" s="49"/>
      <c r="T46" s="50"/>
      <c r="U46" s="51"/>
      <c r="V46" s="52"/>
      <c r="W46" s="53"/>
      <c r="X46" s="104">
        <f t="shared" si="15"/>
        <v>0</v>
      </c>
      <c r="Y46" s="351">
        <f t="shared" si="16"/>
        <v>0</v>
      </c>
      <c r="Z46" s="272">
        <f t="shared" si="17"/>
        <v>0</v>
      </c>
      <c r="AA46" s="272" t="str">
        <f t="shared" si="18"/>
        <v/>
      </c>
      <c r="AB46" s="272" t="str">
        <f t="shared" si="18"/>
        <v/>
      </c>
      <c r="AC46" s="272" t="str">
        <f t="shared" si="18"/>
        <v/>
      </c>
      <c r="AD46" s="272">
        <f t="shared" si="18"/>
        <v>0</v>
      </c>
      <c r="AE46" s="272" t="str">
        <f t="shared" si="18"/>
        <v/>
      </c>
      <c r="AF46" s="272" t="str">
        <f t="shared" si="18"/>
        <v/>
      </c>
      <c r="AG46" s="272" t="str">
        <f t="shared" si="18"/>
        <v/>
      </c>
      <c r="AI46" s="272"/>
      <c r="AJ46" s="272"/>
      <c r="AK46" s="272">
        <v>10</v>
      </c>
      <c r="AL46" s="272"/>
      <c r="AM46" s="272"/>
      <c r="AN46" s="272"/>
      <c r="AO46" s="272"/>
      <c r="AP46" s="272"/>
      <c r="AQ46" s="272"/>
      <c r="AR46" s="272"/>
      <c r="AS46" s="272"/>
      <c r="AT46" s="272"/>
      <c r="AU46" s="272"/>
      <c r="AV46" s="272"/>
      <c r="AW46" s="272"/>
      <c r="AX46" s="272"/>
      <c r="AY46" s="272"/>
      <c r="AZ46" s="272">
        <v>20</v>
      </c>
      <c r="BA46" s="272"/>
      <c r="BC46" s="272" t="str">
        <f t="shared" si="19"/>
        <v/>
      </c>
      <c r="BD46" s="272" t="str">
        <f t="shared" si="19"/>
        <v/>
      </c>
      <c r="BE46" s="272">
        <f t="shared" si="19"/>
        <v>0</v>
      </c>
      <c r="BF46" s="272" t="str">
        <f t="shared" si="19"/>
        <v/>
      </c>
      <c r="BG46" s="272" t="str">
        <f t="shared" si="19"/>
        <v/>
      </c>
      <c r="BH46" s="272" t="str">
        <f t="shared" si="19"/>
        <v/>
      </c>
      <c r="BI46" s="272" t="str">
        <f t="shared" si="19"/>
        <v/>
      </c>
      <c r="BJ46" s="272" t="str">
        <f t="shared" si="19"/>
        <v/>
      </c>
      <c r="BK46" s="272" t="str">
        <f t="shared" si="19"/>
        <v/>
      </c>
      <c r="BL46" s="272" t="str">
        <f t="shared" si="19"/>
        <v/>
      </c>
      <c r="BM46" s="272" t="str">
        <f t="shared" si="19"/>
        <v/>
      </c>
      <c r="BN46" s="272" t="str">
        <f t="shared" si="19"/>
        <v/>
      </c>
      <c r="BO46" s="272" t="str">
        <f t="shared" si="19"/>
        <v/>
      </c>
      <c r="BP46" s="272" t="str">
        <f t="shared" si="19"/>
        <v/>
      </c>
      <c r="BQ46" s="272" t="str">
        <f t="shared" si="19"/>
        <v/>
      </c>
      <c r="BR46" s="272" t="str">
        <f t="shared" si="19"/>
        <v/>
      </c>
      <c r="BS46" s="272" t="str">
        <f t="shared" si="20"/>
        <v/>
      </c>
      <c r="BT46" s="272">
        <f t="shared" si="20"/>
        <v>0</v>
      </c>
      <c r="BU46" s="272"/>
      <c r="BX46" s="272">
        <v>0</v>
      </c>
      <c r="BY46" s="272">
        <v>0</v>
      </c>
      <c r="BZ46" s="272">
        <v>0</v>
      </c>
      <c r="CA46" s="272">
        <v>10</v>
      </c>
      <c r="CB46" s="272">
        <v>0</v>
      </c>
      <c r="CC46" s="272">
        <v>0</v>
      </c>
      <c r="CD46" s="272">
        <v>0</v>
      </c>
    </row>
    <row r="47" spans="1:82" s="303" customFormat="1" ht="21" customHeight="1">
      <c r="A47" s="887"/>
      <c r="B47" s="211" t="str">
        <f t="shared" si="12"/>
        <v>MIMAS</v>
      </c>
      <c r="C47" s="210" t="s">
        <v>251</v>
      </c>
      <c r="D47" s="210" t="s">
        <v>627</v>
      </c>
      <c r="E47" s="298" t="s">
        <v>25</v>
      </c>
      <c r="F47" s="355"/>
      <c r="G47" s="361" t="s">
        <v>123</v>
      </c>
      <c r="H47" s="361">
        <v>1</v>
      </c>
      <c r="I47" s="521">
        <v>2.9</v>
      </c>
      <c r="J47" s="499">
        <v>87.5</v>
      </c>
      <c r="K47" s="41"/>
      <c r="L47" s="42"/>
      <c r="M47" s="43"/>
      <c r="N47" s="44"/>
      <c r="O47" s="45"/>
      <c r="P47" s="46"/>
      <c r="Q47" s="47"/>
      <c r="R47" s="48"/>
      <c r="S47" s="49"/>
      <c r="T47" s="50"/>
      <c r="U47" s="51"/>
      <c r="V47" s="52"/>
      <c r="W47" s="53"/>
      <c r="X47" s="104">
        <f t="shared" si="15"/>
        <v>0</v>
      </c>
      <c r="Y47" s="351">
        <f t="shared" si="16"/>
        <v>0</v>
      </c>
      <c r="Z47" s="272">
        <f t="shared" si="17"/>
        <v>0</v>
      </c>
      <c r="AA47" s="272" t="str">
        <f t="shared" si="18"/>
        <v/>
      </c>
      <c r="AB47" s="272" t="str">
        <f t="shared" si="18"/>
        <v/>
      </c>
      <c r="AC47" s="272" t="str">
        <f t="shared" si="18"/>
        <v/>
      </c>
      <c r="AD47" s="272" t="str">
        <f t="shared" si="18"/>
        <v/>
      </c>
      <c r="AE47" s="272">
        <f t="shared" si="18"/>
        <v>0</v>
      </c>
      <c r="AF47" s="272" t="str">
        <f t="shared" si="18"/>
        <v/>
      </c>
      <c r="AG47" s="272" t="str">
        <f t="shared" si="18"/>
        <v/>
      </c>
      <c r="AI47" s="272"/>
      <c r="AJ47" s="272"/>
      <c r="AK47" s="272"/>
      <c r="AL47" s="272"/>
      <c r="AM47" s="272"/>
      <c r="AN47" s="272"/>
      <c r="AO47" s="272"/>
      <c r="AP47" s="272"/>
      <c r="AQ47" s="272"/>
      <c r="AR47" s="272"/>
      <c r="AS47" s="272"/>
      <c r="AT47" s="272"/>
      <c r="AU47" s="272"/>
      <c r="AV47" s="272"/>
      <c r="AW47" s="272"/>
      <c r="AX47" s="272"/>
      <c r="AY47" s="272"/>
      <c r="AZ47" s="272">
        <v>4</v>
      </c>
      <c r="BA47" s="272"/>
      <c r="BC47" s="272" t="str">
        <f t="shared" si="19"/>
        <v/>
      </c>
      <c r="BD47" s="272" t="str">
        <f t="shared" si="19"/>
        <v/>
      </c>
      <c r="BE47" s="272" t="str">
        <f t="shared" si="19"/>
        <v/>
      </c>
      <c r="BF47" s="272" t="str">
        <f t="shared" si="19"/>
        <v/>
      </c>
      <c r="BG47" s="272" t="str">
        <f t="shared" si="19"/>
        <v/>
      </c>
      <c r="BH47" s="272" t="str">
        <f t="shared" si="19"/>
        <v/>
      </c>
      <c r="BI47" s="272" t="str">
        <f t="shared" si="19"/>
        <v/>
      </c>
      <c r="BJ47" s="272" t="str">
        <f t="shared" si="19"/>
        <v/>
      </c>
      <c r="BK47" s="272" t="str">
        <f t="shared" si="19"/>
        <v/>
      </c>
      <c r="BL47" s="272" t="str">
        <f t="shared" si="19"/>
        <v/>
      </c>
      <c r="BM47" s="272" t="str">
        <f t="shared" si="19"/>
        <v/>
      </c>
      <c r="BN47" s="272" t="str">
        <f t="shared" si="19"/>
        <v/>
      </c>
      <c r="BO47" s="272" t="str">
        <f t="shared" si="19"/>
        <v/>
      </c>
      <c r="BP47" s="272" t="str">
        <f t="shared" si="19"/>
        <v/>
      </c>
      <c r="BQ47" s="272" t="str">
        <f t="shared" si="19"/>
        <v/>
      </c>
      <c r="BR47" s="272" t="str">
        <f t="shared" si="19"/>
        <v/>
      </c>
      <c r="BS47" s="272" t="str">
        <f t="shared" si="20"/>
        <v/>
      </c>
      <c r="BT47" s="272">
        <f t="shared" si="20"/>
        <v>0</v>
      </c>
      <c r="BU47" s="272"/>
      <c r="BX47" s="272">
        <v>0</v>
      </c>
      <c r="BY47" s="272">
        <v>0</v>
      </c>
      <c r="BZ47" s="272">
        <v>0</v>
      </c>
      <c r="CA47" s="272">
        <v>0</v>
      </c>
      <c r="CB47" s="272">
        <v>1</v>
      </c>
      <c r="CC47" s="272">
        <v>0</v>
      </c>
      <c r="CD47" s="272">
        <v>0</v>
      </c>
    </row>
    <row r="48" spans="1:82" s="303" customFormat="1" ht="21" customHeight="1">
      <c r="A48" s="887"/>
      <c r="B48" s="211" t="str">
        <f t="shared" si="12"/>
        <v>Starlink</v>
      </c>
      <c r="C48" s="210" t="s">
        <v>473</v>
      </c>
      <c r="D48" s="210" t="s">
        <v>628</v>
      </c>
      <c r="E48" s="298" t="s">
        <v>26</v>
      </c>
      <c r="F48" s="314" t="s">
        <v>332</v>
      </c>
      <c r="G48" s="361" t="s">
        <v>64</v>
      </c>
      <c r="H48" s="361">
        <v>3</v>
      </c>
      <c r="I48" s="521">
        <v>10.5</v>
      </c>
      <c r="J48" s="499">
        <v>280</v>
      </c>
      <c r="K48" s="41"/>
      <c r="L48" s="42"/>
      <c r="M48" s="43"/>
      <c r="N48" s="44"/>
      <c r="O48" s="45"/>
      <c r="P48" s="46"/>
      <c r="Q48" s="47"/>
      <c r="R48" s="48"/>
      <c r="S48" s="49"/>
      <c r="T48" s="50"/>
      <c r="U48" s="51"/>
      <c r="V48" s="52"/>
      <c r="W48" s="53"/>
      <c r="X48" s="104">
        <f t="shared" si="15"/>
        <v>0</v>
      </c>
      <c r="Y48" s="351">
        <f t="shared" si="16"/>
        <v>0</v>
      </c>
      <c r="Z48" s="272">
        <f t="shared" si="17"/>
        <v>0</v>
      </c>
      <c r="AA48" s="272" t="str">
        <f t="shared" si="18"/>
        <v/>
      </c>
      <c r="AB48" s="272" t="str">
        <f t="shared" si="18"/>
        <v/>
      </c>
      <c r="AC48" s="272" t="str">
        <f t="shared" si="18"/>
        <v/>
      </c>
      <c r="AD48" s="272" t="str">
        <f t="shared" si="18"/>
        <v/>
      </c>
      <c r="AE48" s="272" t="str">
        <f t="shared" si="18"/>
        <v/>
      </c>
      <c r="AF48" s="272">
        <f t="shared" si="18"/>
        <v>0</v>
      </c>
      <c r="AG48" s="272" t="str">
        <f t="shared" si="18"/>
        <v/>
      </c>
      <c r="AI48" s="272"/>
      <c r="AJ48" s="272"/>
      <c r="AK48" s="272"/>
      <c r="AL48" s="272">
        <v>1</v>
      </c>
      <c r="AM48" s="272">
        <v>1</v>
      </c>
      <c r="AN48" s="272"/>
      <c r="AO48" s="272"/>
      <c r="AP48" s="272">
        <v>1</v>
      </c>
      <c r="AQ48" s="272"/>
      <c r="AR48" s="272"/>
      <c r="AS48" s="272"/>
      <c r="AT48" s="272"/>
      <c r="AU48" s="272"/>
      <c r="AV48" s="272"/>
      <c r="AW48" s="272"/>
      <c r="AX48" s="272"/>
      <c r="AY48" s="272"/>
      <c r="AZ48" s="272">
        <v>5</v>
      </c>
      <c r="BA48" s="272">
        <v>10</v>
      </c>
      <c r="BC48" s="272"/>
      <c r="BD48" s="272"/>
      <c r="BE48" s="272"/>
      <c r="BF48" s="272">
        <f t="shared" si="19"/>
        <v>0</v>
      </c>
      <c r="BG48" s="272">
        <f t="shared" si="19"/>
        <v>0</v>
      </c>
      <c r="BH48" s="272" t="str">
        <f t="shared" si="19"/>
        <v/>
      </c>
      <c r="BI48" s="272" t="str">
        <f t="shared" si="19"/>
        <v/>
      </c>
      <c r="BJ48" s="272">
        <f t="shared" si="19"/>
        <v>0</v>
      </c>
      <c r="BK48" s="272" t="str">
        <f t="shared" si="19"/>
        <v/>
      </c>
      <c r="BL48" s="272"/>
      <c r="BM48" s="272"/>
      <c r="BN48" s="272"/>
      <c r="BO48" s="272"/>
      <c r="BP48" s="272"/>
      <c r="BQ48" s="272"/>
      <c r="BR48" s="272"/>
      <c r="BS48" s="272"/>
      <c r="BT48" s="272">
        <f>IF(AZ48="","",$Z48*AZ48)</f>
        <v>0</v>
      </c>
      <c r="BU48" s="272">
        <f>IF(BA48="","",$Z48*BA48)</f>
        <v>0</v>
      </c>
      <c r="BX48" s="272">
        <v>0</v>
      </c>
      <c r="BY48" s="272">
        <v>0</v>
      </c>
      <c r="BZ48" s="272">
        <v>0</v>
      </c>
      <c r="CA48" s="272">
        <v>0</v>
      </c>
      <c r="CB48" s="272">
        <v>0</v>
      </c>
      <c r="CC48" s="272">
        <v>3</v>
      </c>
      <c r="CD48" s="272">
        <v>0</v>
      </c>
    </row>
    <row r="49" spans="1:82" s="303" customFormat="1" ht="21" customHeight="1">
      <c r="A49" s="887"/>
      <c r="B49" s="211" t="str">
        <f t="shared" si="12"/>
        <v>Hubble</v>
      </c>
      <c r="C49" s="210" t="s">
        <v>481</v>
      </c>
      <c r="D49" s="210" t="s">
        <v>629</v>
      </c>
      <c r="E49" s="298" t="s">
        <v>25</v>
      </c>
      <c r="F49" s="367" t="s">
        <v>332</v>
      </c>
      <c r="G49" s="361" t="s">
        <v>64</v>
      </c>
      <c r="H49" s="361">
        <v>5</v>
      </c>
      <c r="I49" s="521">
        <v>6.6</v>
      </c>
      <c r="J49" s="499">
        <v>160</v>
      </c>
      <c r="K49" s="41"/>
      <c r="L49" s="42"/>
      <c r="M49" s="43"/>
      <c r="N49" s="44"/>
      <c r="O49" s="45"/>
      <c r="P49" s="46"/>
      <c r="Q49" s="47"/>
      <c r="R49" s="48"/>
      <c r="S49" s="49"/>
      <c r="T49" s="50"/>
      <c r="U49" s="51"/>
      <c r="V49" s="52"/>
      <c r="W49" s="53"/>
      <c r="X49" s="104">
        <f t="shared" si="15"/>
        <v>0</v>
      </c>
      <c r="Y49" s="351">
        <f t="shared" si="16"/>
        <v>0</v>
      </c>
      <c r="Z49" s="272">
        <f t="shared" si="17"/>
        <v>0</v>
      </c>
      <c r="AA49" s="272" t="str">
        <f t="shared" si="18"/>
        <v/>
      </c>
      <c r="AB49" s="272" t="str">
        <f t="shared" si="18"/>
        <v/>
      </c>
      <c r="AC49" s="272" t="str">
        <f t="shared" si="18"/>
        <v/>
      </c>
      <c r="AD49" s="272" t="str">
        <f t="shared" si="18"/>
        <v/>
      </c>
      <c r="AE49" s="272">
        <f t="shared" si="18"/>
        <v>0</v>
      </c>
      <c r="AF49" s="272" t="str">
        <f t="shared" si="18"/>
        <v/>
      </c>
      <c r="AG49" s="272" t="str">
        <f t="shared" si="18"/>
        <v/>
      </c>
      <c r="AI49" s="272"/>
      <c r="AJ49" s="272"/>
      <c r="AK49" s="272"/>
      <c r="AL49" s="272"/>
      <c r="AM49" s="272">
        <v>5</v>
      </c>
      <c r="AN49" s="272"/>
      <c r="AO49" s="272"/>
      <c r="AP49" s="272"/>
      <c r="AQ49" s="272"/>
      <c r="AR49" s="272"/>
      <c r="AS49" s="272"/>
      <c r="AT49" s="272"/>
      <c r="AU49" s="272"/>
      <c r="AV49" s="272"/>
      <c r="AW49" s="272"/>
      <c r="AX49" s="272"/>
      <c r="AY49" s="272"/>
      <c r="AZ49" s="272"/>
      <c r="BA49" s="272"/>
      <c r="BC49" s="272"/>
      <c r="BD49" s="272"/>
      <c r="BE49" s="272"/>
      <c r="BF49" s="272"/>
      <c r="BG49" s="272"/>
      <c r="BH49" s="272"/>
      <c r="BI49" s="272"/>
      <c r="BJ49" s="272"/>
      <c r="BK49" s="272"/>
      <c r="BL49" s="272"/>
      <c r="BM49" s="272"/>
      <c r="BN49" s="272"/>
      <c r="BO49" s="272"/>
      <c r="BP49" s="272"/>
      <c r="BQ49" s="272"/>
      <c r="BR49" s="272"/>
      <c r="BS49" s="272"/>
      <c r="BT49" s="272"/>
      <c r="BU49" s="272"/>
      <c r="BX49" s="272">
        <v>0</v>
      </c>
      <c r="BY49" s="272">
        <v>0</v>
      </c>
      <c r="BZ49" s="272">
        <v>0</v>
      </c>
      <c r="CA49" s="272">
        <v>0</v>
      </c>
      <c r="CB49" s="272">
        <v>5</v>
      </c>
      <c r="CC49" s="272">
        <v>0</v>
      </c>
      <c r="CD49" s="272">
        <v>0</v>
      </c>
    </row>
    <row r="50" spans="1:82" s="303" customFormat="1" ht="21" customHeight="1">
      <c r="A50" s="887"/>
      <c r="B50" s="211" t="str">
        <f t="shared" si="12"/>
        <v>Voyager</v>
      </c>
      <c r="C50" s="210" t="s">
        <v>482</v>
      </c>
      <c r="D50" s="210" t="s">
        <v>630</v>
      </c>
      <c r="E50" s="298" t="s">
        <v>25</v>
      </c>
      <c r="F50" s="367" t="s">
        <v>332</v>
      </c>
      <c r="G50" s="361" t="s">
        <v>64</v>
      </c>
      <c r="H50" s="361">
        <v>5</v>
      </c>
      <c r="I50" s="521">
        <v>6.5</v>
      </c>
      <c r="J50" s="499">
        <v>165</v>
      </c>
      <c r="K50" s="41"/>
      <c r="L50" s="42"/>
      <c r="M50" s="43"/>
      <c r="N50" s="44"/>
      <c r="O50" s="45"/>
      <c r="P50" s="46"/>
      <c r="Q50" s="47"/>
      <c r="R50" s="48"/>
      <c r="S50" s="49"/>
      <c r="T50" s="50"/>
      <c r="U50" s="51"/>
      <c r="V50" s="52"/>
      <c r="W50" s="53"/>
      <c r="X50" s="104">
        <f t="shared" si="15"/>
        <v>0</v>
      </c>
      <c r="Y50" s="351">
        <f t="shared" si="16"/>
        <v>0</v>
      </c>
      <c r="Z50" s="272">
        <f t="shared" si="17"/>
        <v>0</v>
      </c>
      <c r="AA50" s="272" t="str">
        <f t="shared" si="18"/>
        <v/>
      </c>
      <c r="AB50" s="272" t="str">
        <f t="shared" si="18"/>
        <v/>
      </c>
      <c r="AC50" s="272" t="str">
        <f t="shared" si="18"/>
        <v/>
      </c>
      <c r="AD50" s="272" t="str">
        <f t="shared" si="18"/>
        <v/>
      </c>
      <c r="AE50" s="272">
        <f t="shared" si="18"/>
        <v>0</v>
      </c>
      <c r="AF50" s="272" t="str">
        <f t="shared" si="18"/>
        <v/>
      </c>
      <c r="AG50" s="272" t="str">
        <f t="shared" si="18"/>
        <v/>
      </c>
      <c r="AI50" s="272"/>
      <c r="AJ50" s="272"/>
      <c r="AK50" s="272"/>
      <c r="AL50" s="272"/>
      <c r="AM50" s="272">
        <v>3</v>
      </c>
      <c r="AN50" s="272">
        <v>2</v>
      </c>
      <c r="AO50" s="272"/>
      <c r="AP50" s="272"/>
      <c r="AQ50" s="272"/>
      <c r="AR50" s="272"/>
      <c r="AS50" s="272"/>
      <c r="AT50" s="272"/>
      <c r="AU50" s="272"/>
      <c r="AV50" s="272"/>
      <c r="AW50" s="272"/>
      <c r="AX50" s="272"/>
      <c r="AY50" s="272"/>
      <c r="AZ50" s="272"/>
      <c r="BA50" s="272"/>
      <c r="BC50" s="272"/>
      <c r="BD50" s="272"/>
      <c r="BE50" s="272"/>
      <c r="BF50" s="272"/>
      <c r="BG50" s="272"/>
      <c r="BH50" s="272"/>
      <c r="BI50" s="272"/>
      <c r="BJ50" s="272"/>
      <c r="BK50" s="272"/>
      <c r="BL50" s="272"/>
      <c r="BM50" s="272"/>
      <c r="BN50" s="272"/>
      <c r="BO50" s="272"/>
      <c r="BP50" s="272"/>
      <c r="BQ50" s="272"/>
      <c r="BR50" s="272"/>
      <c r="BS50" s="272"/>
      <c r="BT50" s="272"/>
      <c r="BU50" s="272"/>
      <c r="BX50" s="272">
        <v>0</v>
      </c>
      <c r="BY50" s="272">
        <v>0</v>
      </c>
      <c r="BZ50" s="272">
        <v>0</v>
      </c>
      <c r="CA50" s="272">
        <v>0</v>
      </c>
      <c r="CB50" s="272">
        <v>5</v>
      </c>
      <c r="CC50" s="272">
        <v>0</v>
      </c>
      <c r="CD50" s="272">
        <v>0</v>
      </c>
    </row>
    <row r="51" spans="1:82" s="303" customFormat="1" ht="21" customHeight="1">
      <c r="A51" s="887"/>
      <c r="B51" s="211" t="str">
        <f t="shared" si="12"/>
        <v>RHEA</v>
      </c>
      <c r="C51" s="624" t="s">
        <v>252</v>
      </c>
      <c r="D51" s="210" t="s">
        <v>631</v>
      </c>
      <c r="E51" s="298" t="s">
        <v>25</v>
      </c>
      <c r="F51" s="355"/>
      <c r="G51" s="361" t="s">
        <v>123</v>
      </c>
      <c r="H51" s="361">
        <v>1</v>
      </c>
      <c r="I51" s="521">
        <v>2.5</v>
      </c>
      <c r="J51" s="499">
        <v>87.5</v>
      </c>
      <c r="K51" s="41"/>
      <c r="L51" s="42"/>
      <c r="M51" s="43"/>
      <c r="N51" s="44"/>
      <c r="O51" s="45"/>
      <c r="P51" s="46"/>
      <c r="Q51" s="47"/>
      <c r="R51" s="48"/>
      <c r="S51" s="49"/>
      <c r="T51" s="50"/>
      <c r="U51" s="51"/>
      <c r="V51" s="52"/>
      <c r="W51" s="53"/>
      <c r="X51" s="104">
        <f t="shared" si="15"/>
        <v>0</v>
      </c>
      <c r="Y51" s="351">
        <f t="shared" si="16"/>
        <v>0</v>
      </c>
      <c r="Z51" s="272">
        <f t="shared" si="17"/>
        <v>0</v>
      </c>
      <c r="AA51" s="272" t="str">
        <f t="shared" si="18"/>
        <v/>
      </c>
      <c r="AB51" s="272" t="str">
        <f t="shared" si="18"/>
        <v/>
      </c>
      <c r="AC51" s="272" t="str">
        <f t="shared" si="18"/>
        <v/>
      </c>
      <c r="AD51" s="272" t="str">
        <f t="shared" si="18"/>
        <v/>
      </c>
      <c r="AE51" s="272">
        <f t="shared" si="18"/>
        <v>0</v>
      </c>
      <c r="AF51" s="272" t="str">
        <f t="shared" si="18"/>
        <v/>
      </c>
      <c r="AG51" s="272" t="str">
        <f t="shared" si="18"/>
        <v/>
      </c>
      <c r="AI51" s="272"/>
      <c r="AJ51" s="272"/>
      <c r="AK51" s="272"/>
      <c r="AL51" s="272"/>
      <c r="AM51" s="272"/>
      <c r="AN51" s="272"/>
      <c r="AO51" s="272"/>
      <c r="AP51" s="272"/>
      <c r="AQ51" s="272"/>
      <c r="AR51" s="272"/>
      <c r="AS51" s="272"/>
      <c r="AT51" s="272"/>
      <c r="AU51" s="272"/>
      <c r="AV51" s="272"/>
      <c r="AW51" s="272"/>
      <c r="AX51" s="272"/>
      <c r="AY51" s="272"/>
      <c r="AZ51" s="272">
        <v>4</v>
      </c>
      <c r="BA51" s="272"/>
      <c r="BC51" s="272" t="str">
        <f t="shared" ref="BC51:BR52" si="21">IF(AI51="","",$Z51*AI51)</f>
        <v/>
      </c>
      <c r="BD51" s="272" t="str">
        <f t="shared" si="21"/>
        <v/>
      </c>
      <c r="BE51" s="272" t="str">
        <f t="shared" si="21"/>
        <v/>
      </c>
      <c r="BF51" s="272" t="str">
        <f t="shared" si="21"/>
        <v/>
      </c>
      <c r="BG51" s="272" t="str">
        <f t="shared" si="21"/>
        <v/>
      </c>
      <c r="BH51" s="272" t="str">
        <f t="shared" si="21"/>
        <v/>
      </c>
      <c r="BI51" s="272" t="str">
        <f t="shared" si="21"/>
        <v/>
      </c>
      <c r="BJ51" s="272" t="str">
        <f t="shared" si="21"/>
        <v/>
      </c>
      <c r="BK51" s="272" t="str">
        <f t="shared" si="21"/>
        <v/>
      </c>
      <c r="BL51" s="272" t="str">
        <f t="shared" si="21"/>
        <v/>
      </c>
      <c r="BM51" s="272" t="str">
        <f t="shared" si="21"/>
        <v/>
      </c>
      <c r="BN51" s="272" t="str">
        <f t="shared" si="21"/>
        <v/>
      </c>
      <c r="BO51" s="272" t="str">
        <f t="shared" si="21"/>
        <v/>
      </c>
      <c r="BP51" s="272" t="str">
        <f t="shared" si="21"/>
        <v/>
      </c>
      <c r="BQ51" s="272" t="str">
        <f t="shared" si="21"/>
        <v/>
      </c>
      <c r="BR51" s="272" t="str">
        <f t="shared" si="21"/>
        <v/>
      </c>
      <c r="BS51" s="272" t="str">
        <f t="shared" ref="BM51:BT52" si="22">IF(AY51="","",$Z51*AY51)</f>
        <v/>
      </c>
      <c r="BT51" s="272">
        <f t="shared" si="22"/>
        <v>0</v>
      </c>
      <c r="BU51" s="272"/>
      <c r="BX51" s="272">
        <v>0</v>
      </c>
      <c r="BY51" s="272">
        <v>0</v>
      </c>
      <c r="BZ51" s="272">
        <v>0</v>
      </c>
      <c r="CA51" s="272">
        <v>0</v>
      </c>
      <c r="CB51" s="272">
        <v>1</v>
      </c>
      <c r="CC51" s="272">
        <v>0</v>
      </c>
      <c r="CD51" s="272">
        <v>0</v>
      </c>
    </row>
    <row r="52" spans="1:82" s="303" customFormat="1" ht="21" customHeight="1" thickBot="1">
      <c r="A52" s="888"/>
      <c r="B52" s="211" t="str">
        <f t="shared" si="12"/>
        <v>TITAN</v>
      </c>
      <c r="C52" s="624" t="s">
        <v>253</v>
      </c>
      <c r="D52" s="210" t="s">
        <v>632</v>
      </c>
      <c r="E52" s="298" t="s">
        <v>25</v>
      </c>
      <c r="F52" s="355"/>
      <c r="G52" s="361" t="s">
        <v>254</v>
      </c>
      <c r="H52" s="361">
        <v>1</v>
      </c>
      <c r="I52" s="521">
        <v>3.12</v>
      </c>
      <c r="J52" s="499">
        <v>87.5</v>
      </c>
      <c r="K52" s="41"/>
      <c r="L52" s="42"/>
      <c r="M52" s="43"/>
      <c r="N52" s="44"/>
      <c r="O52" s="45"/>
      <c r="P52" s="46"/>
      <c r="Q52" s="47"/>
      <c r="R52" s="48"/>
      <c r="S52" s="49"/>
      <c r="T52" s="50"/>
      <c r="U52" s="51"/>
      <c r="V52" s="52"/>
      <c r="W52" s="53"/>
      <c r="X52" s="104">
        <f t="shared" si="15"/>
        <v>0</v>
      </c>
      <c r="Y52" s="351">
        <f t="shared" si="16"/>
        <v>0</v>
      </c>
      <c r="Z52" s="272">
        <f t="shared" si="17"/>
        <v>0</v>
      </c>
      <c r="AA52" s="272" t="str">
        <f t="shared" si="18"/>
        <v/>
      </c>
      <c r="AB52" s="272" t="str">
        <f t="shared" si="18"/>
        <v/>
      </c>
      <c r="AC52" s="272" t="str">
        <f t="shared" si="18"/>
        <v/>
      </c>
      <c r="AD52" s="272" t="str">
        <f t="shared" si="18"/>
        <v/>
      </c>
      <c r="AE52" s="272">
        <f t="shared" si="18"/>
        <v>0</v>
      </c>
      <c r="AF52" s="272" t="str">
        <f t="shared" si="18"/>
        <v/>
      </c>
      <c r="AG52" s="272" t="str">
        <f t="shared" si="18"/>
        <v/>
      </c>
      <c r="AI52" s="272"/>
      <c r="AJ52" s="272"/>
      <c r="AK52" s="272"/>
      <c r="AL52" s="272"/>
      <c r="AM52" s="272"/>
      <c r="AN52" s="272"/>
      <c r="AO52" s="272"/>
      <c r="AP52" s="272"/>
      <c r="AQ52" s="272"/>
      <c r="AR52" s="272"/>
      <c r="AS52" s="272"/>
      <c r="AT52" s="272"/>
      <c r="AU52" s="272"/>
      <c r="AV52" s="272"/>
      <c r="AW52" s="272"/>
      <c r="AX52" s="272"/>
      <c r="AY52" s="272"/>
      <c r="AZ52" s="272">
        <v>4</v>
      </c>
      <c r="BA52" s="272"/>
      <c r="BC52" s="272" t="str">
        <f t="shared" si="21"/>
        <v/>
      </c>
      <c r="BD52" s="272" t="str">
        <f t="shared" si="21"/>
        <v/>
      </c>
      <c r="BE52" s="272" t="str">
        <f t="shared" si="21"/>
        <v/>
      </c>
      <c r="BF52" s="272" t="str">
        <f t="shared" si="21"/>
        <v/>
      </c>
      <c r="BG52" s="272" t="str">
        <f t="shared" si="21"/>
        <v/>
      </c>
      <c r="BH52" s="272" t="str">
        <f t="shared" si="21"/>
        <v/>
      </c>
      <c r="BI52" s="272" t="str">
        <f t="shared" si="21"/>
        <v/>
      </c>
      <c r="BJ52" s="272" t="str">
        <f t="shared" si="21"/>
        <v/>
      </c>
      <c r="BK52" s="272" t="str">
        <f t="shared" si="21"/>
        <v/>
      </c>
      <c r="BL52" s="272" t="str">
        <f t="shared" si="21"/>
        <v/>
      </c>
      <c r="BM52" s="272" t="str">
        <f t="shared" si="22"/>
        <v/>
      </c>
      <c r="BN52" s="272" t="str">
        <f t="shared" si="22"/>
        <v/>
      </c>
      <c r="BO52" s="272" t="str">
        <f t="shared" si="22"/>
        <v/>
      </c>
      <c r="BP52" s="272" t="str">
        <f t="shared" si="22"/>
        <v/>
      </c>
      <c r="BQ52" s="272" t="str">
        <f t="shared" si="22"/>
        <v/>
      </c>
      <c r="BR52" s="272" t="str">
        <f t="shared" si="22"/>
        <v/>
      </c>
      <c r="BS52" s="272" t="str">
        <f t="shared" si="22"/>
        <v/>
      </c>
      <c r="BT52" s="272">
        <f t="shared" si="22"/>
        <v>0</v>
      </c>
      <c r="BU52" s="272"/>
      <c r="BX52" s="272">
        <v>0</v>
      </c>
      <c r="BY52" s="272">
        <v>0</v>
      </c>
      <c r="BZ52" s="272">
        <v>0</v>
      </c>
      <c r="CA52" s="272">
        <v>0</v>
      </c>
      <c r="CB52" s="272">
        <v>1</v>
      </c>
      <c r="CC52" s="272">
        <v>0</v>
      </c>
      <c r="CD52" s="272">
        <v>0</v>
      </c>
    </row>
    <row r="53" spans="1:82" s="362" customFormat="1" ht="11.1" customHeight="1" thickBot="1">
      <c r="B53" s="373"/>
      <c r="C53" s="608"/>
      <c r="D53" s="608"/>
      <c r="E53" s="363"/>
      <c r="F53" s="364"/>
      <c r="G53" s="346"/>
      <c r="H53" s="836"/>
      <c r="I53" s="504"/>
      <c r="J53" s="501" t="s">
        <v>1105</v>
      </c>
      <c r="K53" s="213"/>
      <c r="L53" s="214"/>
      <c r="M53" s="214"/>
      <c r="N53" s="215"/>
      <c r="O53" s="216"/>
      <c r="P53" s="217"/>
      <c r="Q53" s="218"/>
      <c r="R53" s="219"/>
      <c r="S53" s="220"/>
      <c r="T53" s="221"/>
      <c r="U53" s="222"/>
      <c r="V53" s="223"/>
      <c r="W53" s="224"/>
      <c r="X53" s="365"/>
      <c r="Y53" s="365"/>
      <c r="Z53" s="368"/>
      <c r="AA53" s="490"/>
      <c r="AB53" s="490"/>
      <c r="AC53" s="490"/>
      <c r="AD53" s="490"/>
      <c r="AE53" s="490"/>
      <c r="AF53" s="490"/>
      <c r="AG53" s="665"/>
      <c r="AH53" s="303"/>
      <c r="AI53" s="366"/>
      <c r="AJ53" s="366"/>
      <c r="AK53" s="366"/>
      <c r="AL53" s="366"/>
      <c r="AM53" s="366"/>
      <c r="AN53" s="366"/>
      <c r="AO53" s="366"/>
      <c r="AP53" s="366"/>
      <c r="AQ53" s="366"/>
      <c r="AR53" s="366"/>
      <c r="AS53" s="366"/>
      <c r="AT53" s="366"/>
      <c r="AU53" s="366"/>
      <c r="AV53" s="366"/>
      <c r="AW53" s="366"/>
      <c r="AX53" s="366"/>
      <c r="AY53" s="366"/>
      <c r="AZ53" s="366"/>
      <c r="BA53" s="366"/>
      <c r="BC53" s="366"/>
      <c r="BD53" s="366"/>
      <c r="BE53" s="366"/>
      <c r="BF53" s="366"/>
      <c r="BG53" s="366"/>
      <c r="BH53" s="366"/>
      <c r="BI53" s="366"/>
      <c r="BJ53" s="366"/>
      <c r="BK53" s="366"/>
      <c r="BL53" s="366"/>
      <c r="BM53" s="366"/>
      <c r="BN53" s="366"/>
      <c r="BO53" s="366"/>
      <c r="BP53" s="366"/>
      <c r="BQ53" s="366"/>
      <c r="BR53" s="366"/>
      <c r="BS53" s="366"/>
      <c r="BT53" s="366"/>
      <c r="BU53" s="366"/>
      <c r="BX53" s="490"/>
      <c r="BY53" s="490"/>
      <c r="BZ53" s="490"/>
      <c r="CA53" s="490"/>
      <c r="CB53" s="490"/>
      <c r="CC53" s="490"/>
      <c r="CD53" s="665"/>
    </row>
    <row r="54" spans="1:82" s="834" customFormat="1" ht="22.8" customHeight="1">
      <c r="A54" s="889" t="s">
        <v>1107</v>
      </c>
      <c r="B54" s="837" t="str">
        <f t="shared" ref="B54:B65" si="23">HYPERLINK(D54,C54)</f>
        <v>EDGES M</v>
      </c>
      <c r="C54" s="838" t="s">
        <v>47</v>
      </c>
      <c r="D54" s="838" t="s">
        <v>633</v>
      </c>
      <c r="E54" s="326" t="s">
        <v>24</v>
      </c>
      <c r="F54" s="839"/>
      <c r="G54" s="326" t="s">
        <v>63</v>
      </c>
      <c r="H54" s="326">
        <v>4</v>
      </c>
      <c r="I54" s="517">
        <v>0.89200000000000002</v>
      </c>
      <c r="J54" s="499">
        <v>40</v>
      </c>
      <c r="K54" s="23"/>
      <c r="L54" s="24"/>
      <c r="M54" s="25"/>
      <c r="N54" s="26"/>
      <c r="O54" s="27"/>
      <c r="P54" s="28"/>
      <c r="Q54" s="30"/>
      <c r="R54" s="39"/>
      <c r="S54" s="40"/>
      <c r="T54" s="34"/>
      <c r="U54" s="35"/>
      <c r="V54" s="36"/>
      <c r="W54" s="37"/>
      <c r="X54" s="840">
        <f t="shared" ref="X54:X58" si="24">SUM(K54:W54)*J54</f>
        <v>0</v>
      </c>
      <c r="Y54" s="841">
        <f t="shared" ref="Y54:Y58" si="25">SUM(K54:W54)*H54</f>
        <v>0</v>
      </c>
      <c r="Z54" s="661">
        <f t="shared" ref="Z54:Z58" si="26">SUM(K54:W54)</f>
        <v>0</v>
      </c>
      <c r="AA54" s="661" t="str">
        <f t="shared" ref="AA54:AG58" si="27">IF(BX54=0,"",$Z54*BX54)</f>
        <v/>
      </c>
      <c r="AB54" s="661" t="str">
        <f t="shared" si="27"/>
        <v/>
      </c>
      <c r="AC54" s="661" t="str">
        <f t="shared" si="27"/>
        <v/>
      </c>
      <c r="AD54" s="661">
        <f t="shared" si="27"/>
        <v>0</v>
      </c>
      <c r="AE54" s="661" t="str">
        <f t="shared" si="27"/>
        <v/>
      </c>
      <c r="AF54" s="661" t="str">
        <f t="shared" si="27"/>
        <v/>
      </c>
      <c r="AG54" s="661" t="str">
        <f t="shared" si="27"/>
        <v/>
      </c>
      <c r="AI54" s="272"/>
      <c r="AJ54" s="272"/>
      <c r="AK54" s="272">
        <v>4</v>
      </c>
      <c r="AL54" s="272"/>
      <c r="AM54" s="272"/>
      <c r="AN54" s="272"/>
      <c r="AO54" s="272"/>
      <c r="AP54" s="272"/>
      <c r="AQ54" s="272"/>
      <c r="AR54" s="272"/>
      <c r="AS54" s="272"/>
      <c r="AT54" s="272"/>
      <c r="AU54" s="272"/>
      <c r="AV54" s="272"/>
      <c r="AW54" s="272"/>
      <c r="AX54" s="272"/>
      <c r="AY54" s="272"/>
      <c r="AZ54" s="272">
        <v>4</v>
      </c>
      <c r="BA54" s="272"/>
      <c r="BC54" s="661" t="str">
        <f t="shared" ref="BC54:BR58" si="28">IF(AI54="","",$Z54*AI54)</f>
        <v/>
      </c>
      <c r="BD54" s="661" t="str">
        <f t="shared" si="28"/>
        <v/>
      </c>
      <c r="BE54" s="661">
        <f t="shared" si="28"/>
        <v>0</v>
      </c>
      <c r="BF54" s="661" t="str">
        <f t="shared" si="28"/>
        <v/>
      </c>
      <c r="BG54" s="661" t="str">
        <f t="shared" si="28"/>
        <v/>
      </c>
      <c r="BH54" s="661" t="str">
        <f t="shared" si="28"/>
        <v/>
      </c>
      <c r="BI54" s="661" t="str">
        <f t="shared" si="28"/>
        <v/>
      </c>
      <c r="BJ54" s="661" t="str">
        <f t="shared" si="28"/>
        <v/>
      </c>
      <c r="BK54" s="661" t="str">
        <f t="shared" si="28"/>
        <v/>
      </c>
      <c r="BL54" s="661" t="str">
        <f t="shared" si="28"/>
        <v/>
      </c>
      <c r="BM54" s="661" t="str">
        <f t="shared" si="28"/>
        <v/>
      </c>
      <c r="BN54" s="661" t="str">
        <f t="shared" si="28"/>
        <v/>
      </c>
      <c r="BO54" s="661" t="str">
        <f t="shared" si="28"/>
        <v/>
      </c>
      <c r="BP54" s="661" t="str">
        <f t="shared" si="28"/>
        <v/>
      </c>
      <c r="BQ54" s="661" t="str">
        <f t="shared" si="28"/>
        <v/>
      </c>
      <c r="BR54" s="661" t="str">
        <f t="shared" si="28"/>
        <v/>
      </c>
      <c r="BS54" s="661" t="str">
        <f t="shared" ref="BM54:BT58" si="29">IF(AY54="","",$Z54*AY54)</f>
        <v/>
      </c>
      <c r="BT54" s="661">
        <f t="shared" si="29"/>
        <v>0</v>
      </c>
      <c r="BU54" s="661"/>
      <c r="BX54" s="661">
        <v>0</v>
      </c>
      <c r="BY54" s="661">
        <v>0</v>
      </c>
      <c r="BZ54" s="661">
        <v>0</v>
      </c>
      <c r="CA54" s="661">
        <v>4</v>
      </c>
      <c r="CB54" s="661">
        <v>0</v>
      </c>
      <c r="CC54" s="661">
        <v>0</v>
      </c>
      <c r="CD54" s="661">
        <v>0</v>
      </c>
    </row>
    <row r="55" spans="1:82" s="834" customFormat="1" ht="22.8" customHeight="1">
      <c r="A55" s="890"/>
      <c r="B55" s="837" t="str">
        <f t="shared" si="23"/>
        <v>EDGES L</v>
      </c>
      <c r="C55" s="838" t="s">
        <v>48</v>
      </c>
      <c r="D55" s="838" t="s">
        <v>634</v>
      </c>
      <c r="E55" s="326" t="s">
        <v>24</v>
      </c>
      <c r="F55" s="839"/>
      <c r="G55" s="326" t="s">
        <v>63</v>
      </c>
      <c r="H55" s="326">
        <v>4</v>
      </c>
      <c r="I55" s="517">
        <v>1.58</v>
      </c>
      <c r="J55" s="499">
        <v>55</v>
      </c>
      <c r="K55" s="23"/>
      <c r="L55" s="24"/>
      <c r="M55" s="25"/>
      <c r="N55" s="26"/>
      <c r="O55" s="27"/>
      <c r="P55" s="28"/>
      <c r="Q55" s="30"/>
      <c r="R55" s="39"/>
      <c r="S55" s="40"/>
      <c r="T55" s="34"/>
      <c r="U55" s="35"/>
      <c r="V55" s="36"/>
      <c r="W55" s="37"/>
      <c r="X55" s="840">
        <f t="shared" si="24"/>
        <v>0</v>
      </c>
      <c r="Y55" s="841">
        <f t="shared" si="25"/>
        <v>0</v>
      </c>
      <c r="Z55" s="661">
        <f t="shared" si="26"/>
        <v>0</v>
      </c>
      <c r="AA55" s="661" t="str">
        <f t="shared" si="27"/>
        <v/>
      </c>
      <c r="AB55" s="661" t="str">
        <f t="shared" si="27"/>
        <v/>
      </c>
      <c r="AC55" s="661" t="str">
        <f t="shared" si="27"/>
        <v/>
      </c>
      <c r="AD55" s="661">
        <f t="shared" si="27"/>
        <v>0</v>
      </c>
      <c r="AE55" s="661" t="str">
        <f t="shared" si="27"/>
        <v/>
      </c>
      <c r="AF55" s="661" t="str">
        <f t="shared" si="27"/>
        <v/>
      </c>
      <c r="AG55" s="661" t="str">
        <f t="shared" si="27"/>
        <v/>
      </c>
      <c r="AI55" s="272"/>
      <c r="AJ55" s="272"/>
      <c r="AK55" s="272">
        <v>4</v>
      </c>
      <c r="AL55" s="272"/>
      <c r="AM55" s="272"/>
      <c r="AN55" s="272"/>
      <c r="AO55" s="272"/>
      <c r="AP55" s="272"/>
      <c r="AQ55" s="272"/>
      <c r="AR55" s="272"/>
      <c r="AS55" s="272"/>
      <c r="AT55" s="272"/>
      <c r="AU55" s="272"/>
      <c r="AV55" s="272"/>
      <c r="AW55" s="272"/>
      <c r="AX55" s="272"/>
      <c r="AY55" s="272"/>
      <c r="AZ55" s="272">
        <v>4</v>
      </c>
      <c r="BA55" s="272"/>
      <c r="BC55" s="661" t="str">
        <f t="shared" si="28"/>
        <v/>
      </c>
      <c r="BD55" s="661" t="str">
        <f t="shared" si="28"/>
        <v/>
      </c>
      <c r="BE55" s="661">
        <f t="shared" si="28"/>
        <v>0</v>
      </c>
      <c r="BF55" s="661" t="str">
        <f t="shared" si="28"/>
        <v/>
      </c>
      <c r="BG55" s="661" t="str">
        <f t="shared" si="28"/>
        <v/>
      </c>
      <c r="BH55" s="661" t="str">
        <f t="shared" si="28"/>
        <v/>
      </c>
      <c r="BI55" s="661" t="str">
        <f t="shared" si="28"/>
        <v/>
      </c>
      <c r="BJ55" s="661" t="str">
        <f t="shared" si="28"/>
        <v/>
      </c>
      <c r="BK55" s="661" t="str">
        <f t="shared" si="28"/>
        <v/>
      </c>
      <c r="BL55" s="661" t="str">
        <f t="shared" si="28"/>
        <v/>
      </c>
      <c r="BM55" s="661" t="str">
        <f t="shared" si="29"/>
        <v/>
      </c>
      <c r="BN55" s="661" t="str">
        <f t="shared" si="29"/>
        <v/>
      </c>
      <c r="BO55" s="661" t="str">
        <f t="shared" si="29"/>
        <v/>
      </c>
      <c r="BP55" s="661" t="str">
        <f t="shared" si="29"/>
        <v/>
      </c>
      <c r="BQ55" s="661" t="str">
        <f t="shared" si="29"/>
        <v/>
      </c>
      <c r="BR55" s="661" t="str">
        <f t="shared" si="29"/>
        <v/>
      </c>
      <c r="BS55" s="661" t="str">
        <f t="shared" si="29"/>
        <v/>
      </c>
      <c r="BT55" s="661">
        <f t="shared" si="29"/>
        <v>0</v>
      </c>
      <c r="BU55" s="661"/>
      <c r="BX55" s="661">
        <v>0</v>
      </c>
      <c r="BY55" s="661">
        <v>0</v>
      </c>
      <c r="BZ55" s="661">
        <v>0</v>
      </c>
      <c r="CA55" s="661">
        <v>4</v>
      </c>
      <c r="CB55" s="661">
        <v>0</v>
      </c>
      <c r="CC55" s="661">
        <v>0</v>
      </c>
      <c r="CD55" s="661">
        <v>0</v>
      </c>
    </row>
    <row r="56" spans="1:82" s="834" customFormat="1" ht="22.8" customHeight="1">
      <c r="A56" s="890"/>
      <c r="B56" s="837" t="str">
        <f t="shared" si="23"/>
        <v>SLOPERS</v>
      </c>
      <c r="C56" s="838" t="s">
        <v>49</v>
      </c>
      <c r="D56" s="838" t="s">
        <v>635</v>
      </c>
      <c r="E56" s="326" t="s">
        <v>24</v>
      </c>
      <c r="F56" s="839"/>
      <c r="G56" s="326" t="s">
        <v>35</v>
      </c>
      <c r="H56" s="326">
        <v>4</v>
      </c>
      <c r="I56" s="517">
        <v>0.95199999999999996</v>
      </c>
      <c r="J56" s="499">
        <v>40</v>
      </c>
      <c r="K56" s="23"/>
      <c r="L56" s="24"/>
      <c r="M56" s="25"/>
      <c r="N56" s="26"/>
      <c r="O56" s="27"/>
      <c r="P56" s="28"/>
      <c r="Q56" s="30"/>
      <c r="R56" s="39"/>
      <c r="S56" s="40"/>
      <c r="T56" s="34"/>
      <c r="U56" s="35"/>
      <c r="V56" s="36"/>
      <c r="W56" s="37"/>
      <c r="X56" s="840">
        <f t="shared" si="24"/>
        <v>0</v>
      </c>
      <c r="Y56" s="841">
        <f t="shared" si="25"/>
        <v>0</v>
      </c>
      <c r="Z56" s="661">
        <f t="shared" si="26"/>
        <v>0</v>
      </c>
      <c r="AA56" s="661" t="str">
        <f t="shared" si="27"/>
        <v/>
      </c>
      <c r="AB56" s="661" t="str">
        <f t="shared" si="27"/>
        <v/>
      </c>
      <c r="AC56" s="661" t="str">
        <f t="shared" si="27"/>
        <v/>
      </c>
      <c r="AD56" s="661">
        <f t="shared" si="27"/>
        <v>0</v>
      </c>
      <c r="AE56" s="661" t="str">
        <f t="shared" si="27"/>
        <v/>
      </c>
      <c r="AF56" s="661" t="str">
        <f t="shared" si="27"/>
        <v/>
      </c>
      <c r="AG56" s="661" t="str">
        <f t="shared" si="27"/>
        <v/>
      </c>
      <c r="AI56" s="272"/>
      <c r="AJ56" s="272"/>
      <c r="AK56" s="272">
        <v>4</v>
      </c>
      <c r="AL56" s="272"/>
      <c r="AM56" s="272"/>
      <c r="AN56" s="272"/>
      <c r="AO56" s="272"/>
      <c r="AP56" s="272"/>
      <c r="AQ56" s="272"/>
      <c r="AR56" s="272"/>
      <c r="AS56" s="272"/>
      <c r="AT56" s="272"/>
      <c r="AU56" s="272"/>
      <c r="AV56" s="272"/>
      <c r="AW56" s="272"/>
      <c r="AX56" s="272"/>
      <c r="AY56" s="272"/>
      <c r="AZ56" s="272">
        <v>4</v>
      </c>
      <c r="BA56" s="272"/>
      <c r="BC56" s="661" t="str">
        <f t="shared" si="28"/>
        <v/>
      </c>
      <c r="BD56" s="661" t="str">
        <f t="shared" si="28"/>
        <v/>
      </c>
      <c r="BE56" s="661">
        <f t="shared" si="28"/>
        <v>0</v>
      </c>
      <c r="BF56" s="661" t="str">
        <f t="shared" si="28"/>
        <v/>
      </c>
      <c r="BG56" s="661" t="str">
        <f t="shared" si="28"/>
        <v/>
      </c>
      <c r="BH56" s="661" t="str">
        <f t="shared" si="28"/>
        <v/>
      </c>
      <c r="BI56" s="661" t="str">
        <f t="shared" si="28"/>
        <v/>
      </c>
      <c r="BJ56" s="661" t="str">
        <f t="shared" si="28"/>
        <v/>
      </c>
      <c r="BK56" s="661" t="str">
        <f t="shared" si="28"/>
        <v/>
      </c>
      <c r="BL56" s="661" t="str">
        <f t="shared" si="28"/>
        <v/>
      </c>
      <c r="BM56" s="661" t="str">
        <f t="shared" si="29"/>
        <v/>
      </c>
      <c r="BN56" s="661" t="str">
        <f t="shared" si="29"/>
        <v/>
      </c>
      <c r="BO56" s="661" t="str">
        <f t="shared" si="29"/>
        <v/>
      </c>
      <c r="BP56" s="661" t="str">
        <f t="shared" si="29"/>
        <v/>
      </c>
      <c r="BQ56" s="661" t="str">
        <f t="shared" si="29"/>
        <v/>
      </c>
      <c r="BR56" s="661" t="str">
        <f t="shared" si="29"/>
        <v/>
      </c>
      <c r="BS56" s="661" t="str">
        <f t="shared" si="29"/>
        <v/>
      </c>
      <c r="BT56" s="661">
        <f t="shared" si="29"/>
        <v>0</v>
      </c>
      <c r="BU56" s="661"/>
      <c r="BX56" s="661">
        <v>0</v>
      </c>
      <c r="BY56" s="661">
        <v>0</v>
      </c>
      <c r="BZ56" s="661">
        <v>0</v>
      </c>
      <c r="CA56" s="661">
        <v>4</v>
      </c>
      <c r="CB56" s="661">
        <v>0</v>
      </c>
      <c r="CC56" s="661">
        <v>0</v>
      </c>
      <c r="CD56" s="661">
        <v>0</v>
      </c>
    </row>
    <row r="57" spans="1:82" s="834" customFormat="1" ht="22.8" customHeight="1">
      <c r="A57" s="890"/>
      <c r="B57" s="837" t="str">
        <f t="shared" si="23"/>
        <v>FIREBALL L</v>
      </c>
      <c r="C57" s="838" t="s">
        <v>50</v>
      </c>
      <c r="D57" s="838" t="s">
        <v>636</v>
      </c>
      <c r="E57" s="326" t="s">
        <v>24</v>
      </c>
      <c r="F57" s="839"/>
      <c r="G57" s="326" t="s">
        <v>89</v>
      </c>
      <c r="H57" s="326">
        <v>4</v>
      </c>
      <c r="I57" s="517">
        <v>4.21</v>
      </c>
      <c r="J57" s="499">
        <v>90</v>
      </c>
      <c r="K57" s="23"/>
      <c r="L57" s="24"/>
      <c r="M57" s="25"/>
      <c r="N57" s="26"/>
      <c r="O57" s="27"/>
      <c r="P57" s="28"/>
      <c r="Q57" s="30"/>
      <c r="R57" s="39"/>
      <c r="S57" s="40"/>
      <c r="T57" s="34"/>
      <c r="U57" s="35"/>
      <c r="V57" s="36"/>
      <c r="W57" s="37"/>
      <c r="X57" s="840">
        <f t="shared" si="24"/>
        <v>0</v>
      </c>
      <c r="Y57" s="841">
        <f t="shared" si="25"/>
        <v>0</v>
      </c>
      <c r="Z57" s="661">
        <f t="shared" si="26"/>
        <v>0</v>
      </c>
      <c r="AA57" s="661" t="str">
        <f t="shared" si="27"/>
        <v/>
      </c>
      <c r="AB57" s="661" t="str">
        <f t="shared" si="27"/>
        <v/>
      </c>
      <c r="AC57" s="661" t="str">
        <f t="shared" si="27"/>
        <v/>
      </c>
      <c r="AD57" s="661">
        <f t="shared" si="27"/>
        <v>0</v>
      </c>
      <c r="AE57" s="661" t="str">
        <f t="shared" si="27"/>
        <v/>
      </c>
      <c r="AF57" s="661" t="str">
        <f t="shared" si="27"/>
        <v/>
      </c>
      <c r="AG57" s="661" t="str">
        <f t="shared" si="27"/>
        <v/>
      </c>
      <c r="AI57" s="272"/>
      <c r="AJ57" s="272"/>
      <c r="AK57" s="272"/>
      <c r="AL57" s="272"/>
      <c r="AM57" s="272">
        <v>4</v>
      </c>
      <c r="AN57" s="272"/>
      <c r="AO57" s="272"/>
      <c r="AP57" s="272"/>
      <c r="AQ57" s="272"/>
      <c r="AR57" s="272"/>
      <c r="AS57" s="272"/>
      <c r="AT57" s="272"/>
      <c r="AU57" s="272"/>
      <c r="AV57" s="272"/>
      <c r="AW57" s="272"/>
      <c r="AX57" s="272"/>
      <c r="AY57" s="272"/>
      <c r="AZ57" s="272"/>
      <c r="BA57" s="272"/>
      <c r="BC57" s="661" t="str">
        <f t="shared" si="28"/>
        <v/>
      </c>
      <c r="BD57" s="661" t="str">
        <f t="shared" si="28"/>
        <v/>
      </c>
      <c r="BE57" s="661" t="str">
        <f t="shared" si="28"/>
        <v/>
      </c>
      <c r="BF57" s="661" t="str">
        <f t="shared" si="28"/>
        <v/>
      </c>
      <c r="BG57" s="661">
        <f t="shared" si="28"/>
        <v>0</v>
      </c>
      <c r="BH57" s="661" t="str">
        <f t="shared" si="28"/>
        <v/>
      </c>
      <c r="BI57" s="661" t="str">
        <f t="shared" si="28"/>
        <v/>
      </c>
      <c r="BJ57" s="661" t="str">
        <f t="shared" si="28"/>
        <v/>
      </c>
      <c r="BK57" s="661" t="str">
        <f t="shared" si="28"/>
        <v/>
      </c>
      <c r="BL57" s="661" t="str">
        <f t="shared" si="28"/>
        <v/>
      </c>
      <c r="BM57" s="661" t="str">
        <f t="shared" si="29"/>
        <v/>
      </c>
      <c r="BN57" s="661" t="str">
        <f t="shared" si="29"/>
        <v/>
      </c>
      <c r="BO57" s="661" t="str">
        <f t="shared" si="29"/>
        <v/>
      </c>
      <c r="BP57" s="661" t="str">
        <f t="shared" si="29"/>
        <v/>
      </c>
      <c r="BQ57" s="661" t="str">
        <f t="shared" si="29"/>
        <v/>
      </c>
      <c r="BR57" s="661" t="str">
        <f t="shared" si="29"/>
        <v/>
      </c>
      <c r="BS57" s="661" t="str">
        <f t="shared" si="29"/>
        <v/>
      </c>
      <c r="BT57" s="661" t="str">
        <f t="shared" si="29"/>
        <v/>
      </c>
      <c r="BU57" s="661"/>
      <c r="BX57" s="661">
        <v>0</v>
      </c>
      <c r="BY57" s="661">
        <v>0</v>
      </c>
      <c r="BZ57" s="661">
        <v>0</v>
      </c>
      <c r="CA57" s="661">
        <v>4</v>
      </c>
      <c r="CB57" s="661">
        <v>0</v>
      </c>
      <c r="CC57" s="661">
        <v>0</v>
      </c>
      <c r="CD57" s="661">
        <v>0</v>
      </c>
    </row>
    <row r="58" spans="1:82" s="834" customFormat="1" ht="22.8" customHeight="1" thickBot="1">
      <c r="A58" s="891"/>
      <c r="B58" s="837" t="str">
        <f t="shared" si="23"/>
        <v>FIREBALL XL</v>
      </c>
      <c r="C58" s="842" t="s">
        <v>51</v>
      </c>
      <c r="D58" s="838" t="s">
        <v>637</v>
      </c>
      <c r="E58" s="327" t="s">
        <v>24</v>
      </c>
      <c r="F58" s="843"/>
      <c r="G58" s="327" t="s">
        <v>89</v>
      </c>
      <c r="H58" s="327">
        <v>4</v>
      </c>
      <c r="I58" s="518">
        <v>6.38</v>
      </c>
      <c r="J58" s="500">
        <v>110</v>
      </c>
      <c r="K58" s="85"/>
      <c r="L58" s="86"/>
      <c r="M58" s="87"/>
      <c r="N58" s="88"/>
      <c r="O58" s="89"/>
      <c r="P58" s="90"/>
      <c r="Q58" s="91"/>
      <c r="R58" s="92"/>
      <c r="S58" s="93"/>
      <c r="T58" s="94"/>
      <c r="U58" s="95"/>
      <c r="V58" s="96"/>
      <c r="W58" s="97"/>
      <c r="X58" s="844">
        <f t="shared" si="24"/>
        <v>0</v>
      </c>
      <c r="Y58" s="841">
        <f t="shared" si="25"/>
        <v>0</v>
      </c>
      <c r="Z58" s="660">
        <f t="shared" si="26"/>
        <v>0</v>
      </c>
      <c r="AA58" s="661" t="str">
        <f t="shared" si="27"/>
        <v/>
      </c>
      <c r="AB58" s="661" t="str">
        <f t="shared" si="27"/>
        <v/>
      </c>
      <c r="AC58" s="661" t="str">
        <f t="shared" si="27"/>
        <v/>
      </c>
      <c r="AD58" s="661">
        <f t="shared" si="27"/>
        <v>0</v>
      </c>
      <c r="AE58" s="661" t="str">
        <f t="shared" si="27"/>
        <v/>
      </c>
      <c r="AF58" s="661" t="str">
        <f t="shared" si="27"/>
        <v/>
      </c>
      <c r="AG58" s="661" t="str">
        <f t="shared" si="27"/>
        <v/>
      </c>
      <c r="AI58" s="272"/>
      <c r="AJ58" s="272"/>
      <c r="AK58" s="272"/>
      <c r="AL58" s="272">
        <v>4</v>
      </c>
      <c r="AM58" s="272"/>
      <c r="AN58" s="272"/>
      <c r="AO58" s="272"/>
      <c r="AP58" s="272"/>
      <c r="AQ58" s="272"/>
      <c r="AR58" s="272"/>
      <c r="AS58" s="272"/>
      <c r="AT58" s="272"/>
      <c r="AU58" s="272"/>
      <c r="AV58" s="272"/>
      <c r="AW58" s="272"/>
      <c r="AX58" s="272"/>
      <c r="AY58" s="272"/>
      <c r="AZ58" s="272"/>
      <c r="BA58" s="272"/>
      <c r="BC58" s="661" t="str">
        <f t="shared" si="28"/>
        <v/>
      </c>
      <c r="BD58" s="661" t="str">
        <f t="shared" si="28"/>
        <v/>
      </c>
      <c r="BE58" s="661" t="str">
        <f t="shared" si="28"/>
        <v/>
      </c>
      <c r="BF58" s="661">
        <f t="shared" si="28"/>
        <v>0</v>
      </c>
      <c r="BG58" s="661" t="str">
        <f t="shared" si="28"/>
        <v/>
      </c>
      <c r="BH58" s="661" t="str">
        <f t="shared" si="28"/>
        <v/>
      </c>
      <c r="BI58" s="661" t="str">
        <f t="shared" si="28"/>
        <v/>
      </c>
      <c r="BJ58" s="661" t="str">
        <f t="shared" si="28"/>
        <v/>
      </c>
      <c r="BK58" s="661" t="str">
        <f t="shared" si="28"/>
        <v/>
      </c>
      <c r="BL58" s="661" t="str">
        <f t="shared" si="28"/>
        <v/>
      </c>
      <c r="BM58" s="661" t="str">
        <f t="shared" si="29"/>
        <v/>
      </c>
      <c r="BN58" s="661" t="str">
        <f t="shared" si="29"/>
        <v/>
      </c>
      <c r="BO58" s="661" t="str">
        <f t="shared" si="29"/>
        <v/>
      </c>
      <c r="BP58" s="661" t="str">
        <f t="shared" si="29"/>
        <v/>
      </c>
      <c r="BQ58" s="661" t="str">
        <f t="shared" si="29"/>
        <v/>
      </c>
      <c r="BR58" s="661" t="str">
        <f t="shared" si="29"/>
        <v/>
      </c>
      <c r="BS58" s="661" t="str">
        <f t="shared" si="29"/>
        <v/>
      </c>
      <c r="BT58" s="661" t="str">
        <f t="shared" si="29"/>
        <v/>
      </c>
      <c r="BU58" s="661"/>
      <c r="BX58" s="661">
        <v>0</v>
      </c>
      <c r="BY58" s="661">
        <v>0</v>
      </c>
      <c r="BZ58" s="661">
        <v>0</v>
      </c>
      <c r="CA58" s="661">
        <v>4</v>
      </c>
      <c r="CB58" s="661">
        <v>0</v>
      </c>
      <c r="CC58" s="661">
        <v>0</v>
      </c>
      <c r="CD58" s="661">
        <v>0</v>
      </c>
    </row>
    <row r="59" spans="1:82" s="362" customFormat="1" ht="11.1" customHeight="1" thickBot="1">
      <c r="B59" s="374"/>
      <c r="C59" s="609"/>
      <c r="D59" s="609"/>
      <c r="E59" s="363"/>
      <c r="F59" s="364"/>
      <c r="G59" s="346"/>
      <c r="H59" s="836"/>
      <c r="I59" s="504"/>
      <c r="J59" s="501" t="s">
        <v>1105</v>
      </c>
      <c r="K59" s="213"/>
      <c r="L59" s="214"/>
      <c r="M59" s="214"/>
      <c r="N59" s="215"/>
      <c r="O59" s="216"/>
      <c r="P59" s="217"/>
      <c r="Q59" s="218"/>
      <c r="R59" s="219"/>
      <c r="S59" s="220"/>
      <c r="T59" s="221"/>
      <c r="U59" s="222"/>
      <c r="V59" s="223"/>
      <c r="W59" s="224"/>
      <c r="X59" s="365"/>
      <c r="Y59" s="365"/>
      <c r="Z59" s="368"/>
      <c r="AA59" s="490"/>
      <c r="AB59" s="490"/>
      <c r="AC59" s="490"/>
      <c r="AD59" s="490"/>
      <c r="AE59" s="490"/>
      <c r="AF59" s="490"/>
      <c r="AG59" s="665"/>
      <c r="AH59" s="303"/>
      <c r="AI59" s="366"/>
      <c r="AJ59" s="366"/>
      <c r="AK59" s="366"/>
      <c r="AL59" s="366"/>
      <c r="AM59" s="366"/>
      <c r="AN59" s="366"/>
      <c r="AO59" s="366"/>
      <c r="AP59" s="366"/>
      <c r="AQ59" s="366"/>
      <c r="AR59" s="366"/>
      <c r="AS59" s="366"/>
      <c r="AT59" s="366"/>
      <c r="AU59" s="366"/>
      <c r="AV59" s="366"/>
      <c r="AW59" s="366"/>
      <c r="AX59" s="366"/>
      <c r="AY59" s="366"/>
      <c r="AZ59" s="366"/>
      <c r="BA59" s="366"/>
      <c r="BC59" s="366"/>
      <c r="BD59" s="366"/>
      <c r="BE59" s="366"/>
      <c r="BF59" s="366"/>
      <c r="BG59" s="366"/>
      <c r="BH59" s="366"/>
      <c r="BI59" s="366"/>
      <c r="BJ59" s="366"/>
      <c r="BK59" s="366"/>
      <c r="BL59" s="366"/>
      <c r="BM59" s="366"/>
      <c r="BN59" s="366"/>
      <c r="BO59" s="366"/>
      <c r="BP59" s="366"/>
      <c r="BQ59" s="366"/>
      <c r="BR59" s="366"/>
      <c r="BS59" s="366"/>
      <c r="BT59" s="366"/>
      <c r="BU59" s="366"/>
      <c r="BX59" s="490"/>
      <c r="BY59" s="490"/>
      <c r="BZ59" s="490"/>
      <c r="CA59" s="490"/>
      <c r="CB59" s="490"/>
      <c r="CC59" s="490"/>
      <c r="CD59" s="665"/>
    </row>
    <row r="60" spans="1:82" s="303" customFormat="1" ht="17.25" customHeight="1">
      <c r="A60" s="889" t="s">
        <v>376</v>
      </c>
      <c r="B60" s="211" t="str">
        <f t="shared" si="23"/>
        <v>Kid 1</v>
      </c>
      <c r="C60" s="210" t="s">
        <v>52</v>
      </c>
      <c r="D60" s="210" t="s">
        <v>638</v>
      </c>
      <c r="E60" s="298" t="s">
        <v>23</v>
      </c>
      <c r="F60" s="369"/>
      <c r="G60" s="310" t="s">
        <v>90</v>
      </c>
      <c r="H60" s="310">
        <v>6</v>
      </c>
      <c r="I60" s="519">
        <v>2.85</v>
      </c>
      <c r="J60" s="498">
        <v>82.5</v>
      </c>
      <c r="K60" s="10"/>
      <c r="L60" s="11"/>
      <c r="M60" s="12"/>
      <c r="N60" s="13"/>
      <c r="O60" s="14"/>
      <c r="P60" s="15"/>
      <c r="Q60" s="16"/>
      <c r="R60" s="83"/>
      <c r="S60" s="84"/>
      <c r="T60" s="19"/>
      <c r="U60" s="20"/>
      <c r="V60" s="21"/>
      <c r="W60" s="22"/>
      <c r="X60" s="102">
        <f t="shared" ref="X60:X65" si="30">SUM(K60:W60)*J60</f>
        <v>0</v>
      </c>
      <c r="Y60" s="351">
        <f t="shared" ref="Y60:Y65" si="31">SUM(K60:W60)*H60</f>
        <v>0</v>
      </c>
      <c r="Z60" s="312">
        <f t="shared" ref="Z60:Z65" si="32">SUM(K60:W60)</f>
        <v>0</v>
      </c>
      <c r="AA60" s="272" t="str">
        <f t="shared" ref="AA60:AG65" si="33">IF(BX60=0,"",$Z60*BX60)</f>
        <v/>
      </c>
      <c r="AB60" s="272" t="str">
        <f t="shared" si="33"/>
        <v/>
      </c>
      <c r="AC60" s="272">
        <f t="shared" si="33"/>
        <v>0</v>
      </c>
      <c r="AD60" s="272" t="str">
        <f t="shared" si="33"/>
        <v/>
      </c>
      <c r="AE60" s="272" t="str">
        <f t="shared" si="33"/>
        <v/>
      </c>
      <c r="AF60" s="272" t="str">
        <f t="shared" si="33"/>
        <v/>
      </c>
      <c r="AG60" s="272" t="str">
        <f t="shared" si="33"/>
        <v/>
      </c>
      <c r="AI60" s="272"/>
      <c r="AJ60" s="272">
        <v>4</v>
      </c>
      <c r="AK60" s="272">
        <v>2</v>
      </c>
      <c r="AL60" s="272"/>
      <c r="AM60" s="272"/>
      <c r="AN60" s="272"/>
      <c r="AO60" s="272"/>
      <c r="AP60" s="272"/>
      <c r="AQ60" s="272"/>
      <c r="AR60" s="272"/>
      <c r="AS60" s="272"/>
      <c r="AT60" s="272"/>
      <c r="AU60" s="272"/>
      <c r="AV60" s="272"/>
      <c r="AW60" s="272"/>
      <c r="AX60" s="272"/>
      <c r="AY60" s="272"/>
      <c r="AZ60" s="272"/>
      <c r="BA60" s="272"/>
      <c r="BC60" s="272" t="str">
        <f t="shared" ref="BC60:BR65" si="34">IF(AI60="","",$Z60*AI60)</f>
        <v/>
      </c>
      <c r="BD60" s="272">
        <f t="shared" si="34"/>
        <v>0</v>
      </c>
      <c r="BE60" s="272">
        <f t="shared" si="34"/>
        <v>0</v>
      </c>
      <c r="BF60" s="272" t="str">
        <f t="shared" si="34"/>
        <v/>
      </c>
      <c r="BG60" s="272" t="str">
        <f t="shared" si="34"/>
        <v/>
      </c>
      <c r="BH60" s="272" t="str">
        <f t="shared" si="34"/>
        <v/>
      </c>
      <c r="BI60" s="272" t="str">
        <f t="shared" si="34"/>
        <v/>
      </c>
      <c r="BJ60" s="272" t="str">
        <f t="shared" si="34"/>
        <v/>
      </c>
      <c r="BK60" s="272" t="str">
        <f t="shared" si="34"/>
        <v/>
      </c>
      <c r="BL60" s="272" t="str">
        <f t="shared" si="34"/>
        <v/>
      </c>
      <c r="BM60" s="272" t="str">
        <f t="shared" si="34"/>
        <v/>
      </c>
      <c r="BN60" s="272" t="str">
        <f t="shared" si="34"/>
        <v/>
      </c>
      <c r="BO60" s="272" t="str">
        <f t="shared" si="34"/>
        <v/>
      </c>
      <c r="BP60" s="272" t="str">
        <f t="shared" si="34"/>
        <v/>
      </c>
      <c r="BQ60" s="272" t="str">
        <f t="shared" si="34"/>
        <v/>
      </c>
      <c r="BR60" s="272" t="str">
        <f t="shared" si="34"/>
        <v/>
      </c>
      <c r="BS60" s="272" t="str">
        <f t="shared" ref="BM60:BT65" si="35">IF(AY60="","",$Z60*AY60)</f>
        <v/>
      </c>
      <c r="BT60" s="272" t="str">
        <f t="shared" si="35"/>
        <v/>
      </c>
      <c r="BU60" s="272"/>
      <c r="BX60" s="272">
        <v>0</v>
      </c>
      <c r="BY60" s="272">
        <v>0</v>
      </c>
      <c r="BZ60" s="272">
        <v>6</v>
      </c>
      <c r="CA60" s="272">
        <v>0</v>
      </c>
      <c r="CB60" s="272">
        <v>0</v>
      </c>
      <c r="CC60" s="272">
        <v>0</v>
      </c>
      <c r="CD60" s="272">
        <v>0</v>
      </c>
    </row>
    <row r="61" spans="1:82" s="303" customFormat="1" ht="16.5" customHeight="1">
      <c r="A61" s="890"/>
      <c r="B61" s="211" t="str">
        <f t="shared" si="23"/>
        <v>Kid 2</v>
      </c>
      <c r="C61" s="210" t="s">
        <v>53</v>
      </c>
      <c r="D61" s="210" t="s">
        <v>639</v>
      </c>
      <c r="E61" s="298" t="s">
        <v>23</v>
      </c>
      <c r="F61" s="370"/>
      <c r="G61" s="298" t="s">
        <v>90</v>
      </c>
      <c r="H61" s="298">
        <v>6</v>
      </c>
      <c r="I61" s="520">
        <v>3.11</v>
      </c>
      <c r="J61" s="499">
        <v>82.5</v>
      </c>
      <c r="K61" s="23"/>
      <c r="L61" s="24"/>
      <c r="M61" s="25"/>
      <c r="N61" s="26"/>
      <c r="O61" s="27"/>
      <c r="P61" s="28"/>
      <c r="Q61" s="30"/>
      <c r="R61" s="39"/>
      <c r="S61" s="40"/>
      <c r="T61" s="34"/>
      <c r="U61" s="35"/>
      <c r="V61" s="36"/>
      <c r="W61" s="37"/>
      <c r="X61" s="104">
        <f t="shared" si="30"/>
        <v>0</v>
      </c>
      <c r="Y61" s="351">
        <f t="shared" si="31"/>
        <v>0</v>
      </c>
      <c r="Z61" s="272">
        <f t="shared" si="32"/>
        <v>0</v>
      </c>
      <c r="AA61" s="272" t="str">
        <f t="shared" si="33"/>
        <v/>
      </c>
      <c r="AB61" s="272" t="str">
        <f t="shared" si="33"/>
        <v/>
      </c>
      <c r="AC61" s="272">
        <f t="shared" si="33"/>
        <v>0</v>
      </c>
      <c r="AD61" s="272" t="str">
        <f t="shared" si="33"/>
        <v/>
      </c>
      <c r="AE61" s="272" t="str">
        <f t="shared" si="33"/>
        <v/>
      </c>
      <c r="AF61" s="272" t="str">
        <f t="shared" si="33"/>
        <v/>
      </c>
      <c r="AG61" s="272" t="str">
        <f t="shared" si="33"/>
        <v/>
      </c>
      <c r="AI61" s="272"/>
      <c r="AJ61" s="272">
        <v>5</v>
      </c>
      <c r="AK61" s="272">
        <v>2</v>
      </c>
      <c r="AL61" s="272"/>
      <c r="AM61" s="272"/>
      <c r="AN61" s="272"/>
      <c r="AO61" s="272"/>
      <c r="AP61" s="272"/>
      <c r="AQ61" s="272"/>
      <c r="AR61" s="272"/>
      <c r="AS61" s="272"/>
      <c r="AT61" s="272"/>
      <c r="AU61" s="272"/>
      <c r="AV61" s="272"/>
      <c r="AW61" s="272"/>
      <c r="AX61" s="272"/>
      <c r="AY61" s="272"/>
      <c r="AZ61" s="272">
        <v>6</v>
      </c>
      <c r="BA61" s="272"/>
      <c r="BC61" s="272" t="str">
        <f t="shared" si="34"/>
        <v/>
      </c>
      <c r="BD61" s="272">
        <f t="shared" si="34"/>
        <v>0</v>
      </c>
      <c r="BE61" s="272">
        <f t="shared" si="34"/>
        <v>0</v>
      </c>
      <c r="BF61" s="272" t="str">
        <f t="shared" si="34"/>
        <v/>
      </c>
      <c r="BG61" s="272" t="str">
        <f t="shared" si="34"/>
        <v/>
      </c>
      <c r="BH61" s="272" t="str">
        <f t="shared" si="34"/>
        <v/>
      </c>
      <c r="BI61" s="272" t="str">
        <f t="shared" si="34"/>
        <v/>
      </c>
      <c r="BJ61" s="272" t="str">
        <f t="shared" si="34"/>
        <v/>
      </c>
      <c r="BK61" s="272" t="str">
        <f t="shared" si="34"/>
        <v/>
      </c>
      <c r="BL61" s="272" t="str">
        <f t="shared" si="34"/>
        <v/>
      </c>
      <c r="BM61" s="272" t="str">
        <f t="shared" si="35"/>
        <v/>
      </c>
      <c r="BN61" s="272" t="str">
        <f t="shared" si="35"/>
        <v/>
      </c>
      <c r="BO61" s="272" t="str">
        <f t="shared" si="35"/>
        <v/>
      </c>
      <c r="BP61" s="272" t="str">
        <f t="shared" si="35"/>
        <v/>
      </c>
      <c r="BQ61" s="272" t="str">
        <f t="shared" si="35"/>
        <v/>
      </c>
      <c r="BR61" s="272" t="str">
        <f t="shared" si="35"/>
        <v/>
      </c>
      <c r="BS61" s="272" t="str">
        <f t="shared" si="35"/>
        <v/>
      </c>
      <c r="BT61" s="272">
        <f t="shared" si="35"/>
        <v>0</v>
      </c>
      <c r="BU61" s="272"/>
      <c r="BX61" s="272">
        <v>0</v>
      </c>
      <c r="BY61" s="272">
        <v>0</v>
      </c>
      <c r="BZ61" s="272">
        <v>6</v>
      </c>
      <c r="CA61" s="272">
        <v>0</v>
      </c>
      <c r="CB61" s="272">
        <v>0</v>
      </c>
      <c r="CC61" s="272">
        <v>0</v>
      </c>
      <c r="CD61" s="272">
        <v>0</v>
      </c>
    </row>
    <row r="62" spans="1:82" s="303" customFormat="1" ht="17.25" customHeight="1">
      <c r="A62" s="890"/>
      <c r="B62" s="211" t="str">
        <f t="shared" si="23"/>
        <v>Kid 3</v>
      </c>
      <c r="C62" s="210" t="s">
        <v>54</v>
      </c>
      <c r="D62" s="210" t="s">
        <v>640</v>
      </c>
      <c r="E62" s="298" t="s">
        <v>23</v>
      </c>
      <c r="F62" s="370"/>
      <c r="G62" s="298" t="s">
        <v>90</v>
      </c>
      <c r="H62" s="298">
        <v>6</v>
      </c>
      <c r="I62" s="520">
        <v>2.79</v>
      </c>
      <c r="J62" s="499">
        <v>82.5</v>
      </c>
      <c r="K62" s="23"/>
      <c r="L62" s="24"/>
      <c r="M62" s="25"/>
      <c r="N62" s="26"/>
      <c r="O62" s="27"/>
      <c r="P62" s="28"/>
      <c r="Q62" s="30"/>
      <c r="R62" s="39"/>
      <c r="S62" s="40"/>
      <c r="T62" s="34"/>
      <c r="U62" s="35"/>
      <c r="V62" s="36"/>
      <c r="W62" s="37"/>
      <c r="X62" s="104">
        <f t="shared" si="30"/>
        <v>0</v>
      </c>
      <c r="Y62" s="351">
        <f t="shared" si="31"/>
        <v>0</v>
      </c>
      <c r="Z62" s="272">
        <f t="shared" si="32"/>
        <v>0</v>
      </c>
      <c r="AA62" s="272" t="str">
        <f t="shared" si="33"/>
        <v/>
      </c>
      <c r="AB62" s="272" t="str">
        <f t="shared" si="33"/>
        <v/>
      </c>
      <c r="AC62" s="272">
        <f t="shared" si="33"/>
        <v>0</v>
      </c>
      <c r="AD62" s="272" t="str">
        <f t="shared" si="33"/>
        <v/>
      </c>
      <c r="AE62" s="272" t="str">
        <f t="shared" si="33"/>
        <v/>
      </c>
      <c r="AF62" s="272" t="str">
        <f t="shared" si="33"/>
        <v/>
      </c>
      <c r="AG62" s="272" t="str">
        <f t="shared" si="33"/>
        <v/>
      </c>
      <c r="AI62" s="272"/>
      <c r="AJ62" s="272">
        <v>26</v>
      </c>
      <c r="AK62" s="272">
        <v>1</v>
      </c>
      <c r="AL62" s="272"/>
      <c r="AM62" s="272"/>
      <c r="AN62" s="272"/>
      <c r="AO62" s="272"/>
      <c r="AP62" s="272"/>
      <c r="AQ62" s="272"/>
      <c r="AR62" s="272"/>
      <c r="AS62" s="272"/>
      <c r="AT62" s="272"/>
      <c r="AU62" s="272"/>
      <c r="AV62" s="272"/>
      <c r="AW62" s="272"/>
      <c r="AX62" s="272"/>
      <c r="AY62" s="272"/>
      <c r="AZ62" s="272">
        <v>6</v>
      </c>
      <c r="BA62" s="272"/>
      <c r="BC62" s="272" t="str">
        <f t="shared" si="34"/>
        <v/>
      </c>
      <c r="BD62" s="272">
        <f t="shared" si="34"/>
        <v>0</v>
      </c>
      <c r="BE62" s="272">
        <f t="shared" si="34"/>
        <v>0</v>
      </c>
      <c r="BF62" s="272" t="str">
        <f t="shared" si="34"/>
        <v/>
      </c>
      <c r="BG62" s="272" t="str">
        <f t="shared" si="34"/>
        <v/>
      </c>
      <c r="BH62" s="272" t="str">
        <f t="shared" si="34"/>
        <v/>
      </c>
      <c r="BI62" s="272" t="str">
        <f t="shared" si="34"/>
        <v/>
      </c>
      <c r="BJ62" s="272" t="str">
        <f t="shared" si="34"/>
        <v/>
      </c>
      <c r="BK62" s="272" t="str">
        <f t="shared" si="34"/>
        <v/>
      </c>
      <c r="BL62" s="272" t="str">
        <f t="shared" si="34"/>
        <v/>
      </c>
      <c r="BM62" s="272" t="str">
        <f t="shared" si="35"/>
        <v/>
      </c>
      <c r="BN62" s="272" t="str">
        <f t="shared" si="35"/>
        <v/>
      </c>
      <c r="BO62" s="272" t="str">
        <f t="shared" si="35"/>
        <v/>
      </c>
      <c r="BP62" s="272" t="str">
        <f t="shared" si="35"/>
        <v/>
      </c>
      <c r="BQ62" s="272" t="str">
        <f t="shared" si="35"/>
        <v/>
      </c>
      <c r="BR62" s="272" t="str">
        <f t="shared" si="35"/>
        <v/>
      </c>
      <c r="BS62" s="272" t="str">
        <f t="shared" si="35"/>
        <v/>
      </c>
      <c r="BT62" s="272">
        <f t="shared" si="35"/>
        <v>0</v>
      </c>
      <c r="BU62" s="272"/>
      <c r="BX62" s="272">
        <v>0</v>
      </c>
      <c r="BY62" s="272">
        <v>0</v>
      </c>
      <c r="BZ62" s="272">
        <v>6</v>
      </c>
      <c r="CA62" s="272">
        <v>0</v>
      </c>
      <c r="CB62" s="272">
        <v>0</v>
      </c>
      <c r="CC62" s="272">
        <v>0</v>
      </c>
      <c r="CD62" s="272">
        <v>0</v>
      </c>
    </row>
    <row r="63" spans="1:82" s="303" customFormat="1" ht="17.25" customHeight="1">
      <c r="A63" s="890"/>
      <c r="B63" s="211" t="str">
        <f t="shared" si="23"/>
        <v>ALPHABET</v>
      </c>
      <c r="C63" s="210" t="s">
        <v>55</v>
      </c>
      <c r="D63" s="210" t="s">
        <v>641</v>
      </c>
      <c r="E63" s="298" t="s">
        <v>23</v>
      </c>
      <c r="F63" s="370"/>
      <c r="G63" s="298" t="s">
        <v>90</v>
      </c>
      <c r="H63" s="298">
        <v>26</v>
      </c>
      <c r="I63" s="520">
        <v>7.09</v>
      </c>
      <c r="J63" s="499">
        <v>170</v>
      </c>
      <c r="K63" s="23"/>
      <c r="L63" s="24"/>
      <c r="M63" s="25"/>
      <c r="N63" s="26"/>
      <c r="O63" s="27"/>
      <c r="P63" s="28"/>
      <c r="Q63" s="30"/>
      <c r="R63" s="39"/>
      <c r="S63" s="40"/>
      <c r="T63" s="34"/>
      <c r="U63" s="35"/>
      <c r="V63" s="36"/>
      <c r="W63" s="37"/>
      <c r="X63" s="104">
        <f t="shared" si="30"/>
        <v>0</v>
      </c>
      <c r="Y63" s="351">
        <f t="shared" si="31"/>
        <v>0</v>
      </c>
      <c r="Z63" s="272">
        <f t="shared" si="32"/>
        <v>0</v>
      </c>
      <c r="AA63" s="272" t="str">
        <f t="shared" si="33"/>
        <v/>
      </c>
      <c r="AB63" s="272" t="str">
        <f t="shared" si="33"/>
        <v/>
      </c>
      <c r="AC63" s="272">
        <f t="shared" si="33"/>
        <v>0</v>
      </c>
      <c r="AD63" s="272" t="str">
        <f t="shared" si="33"/>
        <v/>
      </c>
      <c r="AE63" s="272" t="str">
        <f t="shared" si="33"/>
        <v/>
      </c>
      <c r="AF63" s="272" t="str">
        <f t="shared" si="33"/>
        <v/>
      </c>
      <c r="AG63" s="272" t="str">
        <f t="shared" si="33"/>
        <v/>
      </c>
      <c r="AI63" s="272"/>
      <c r="AJ63" s="272"/>
      <c r="AK63" s="272"/>
      <c r="AL63" s="272"/>
      <c r="AM63" s="272"/>
      <c r="AN63" s="272"/>
      <c r="AO63" s="272"/>
      <c r="AP63" s="272"/>
      <c r="AQ63" s="272"/>
      <c r="AR63" s="272"/>
      <c r="AS63" s="272"/>
      <c r="AT63" s="272"/>
      <c r="AU63" s="272"/>
      <c r="AV63" s="272"/>
      <c r="AW63" s="272"/>
      <c r="AX63" s="272"/>
      <c r="AY63" s="272"/>
      <c r="AZ63" s="272"/>
      <c r="BA63" s="272"/>
      <c r="BC63" s="272" t="str">
        <f t="shared" si="34"/>
        <v/>
      </c>
      <c r="BD63" s="272" t="str">
        <f t="shared" si="34"/>
        <v/>
      </c>
      <c r="BE63" s="272" t="str">
        <f t="shared" si="34"/>
        <v/>
      </c>
      <c r="BF63" s="272" t="str">
        <f t="shared" si="34"/>
        <v/>
      </c>
      <c r="BG63" s="272" t="str">
        <f t="shared" si="34"/>
        <v/>
      </c>
      <c r="BH63" s="272" t="str">
        <f t="shared" si="34"/>
        <v/>
      </c>
      <c r="BI63" s="272" t="str">
        <f t="shared" si="34"/>
        <v/>
      </c>
      <c r="BJ63" s="272" t="str">
        <f t="shared" si="34"/>
        <v/>
      </c>
      <c r="BK63" s="272" t="str">
        <f t="shared" si="34"/>
        <v/>
      </c>
      <c r="BL63" s="272" t="str">
        <f t="shared" si="34"/>
        <v/>
      </c>
      <c r="BM63" s="272" t="str">
        <f t="shared" si="35"/>
        <v/>
      </c>
      <c r="BN63" s="272" t="str">
        <f t="shared" si="35"/>
        <v/>
      </c>
      <c r="BO63" s="272" t="str">
        <f t="shared" si="35"/>
        <v/>
      </c>
      <c r="BP63" s="272" t="str">
        <f t="shared" si="35"/>
        <v/>
      </c>
      <c r="BQ63" s="272" t="str">
        <f t="shared" si="35"/>
        <v/>
      </c>
      <c r="BR63" s="272" t="str">
        <f t="shared" si="35"/>
        <v/>
      </c>
      <c r="BS63" s="272" t="str">
        <f t="shared" si="35"/>
        <v/>
      </c>
      <c r="BT63" s="272" t="str">
        <f t="shared" si="35"/>
        <v/>
      </c>
      <c r="BU63" s="272"/>
      <c r="BX63" s="272">
        <v>0</v>
      </c>
      <c r="BY63" s="272">
        <v>0</v>
      </c>
      <c r="BZ63" s="272">
        <v>26</v>
      </c>
      <c r="CA63" s="272">
        <v>0</v>
      </c>
      <c r="CB63" s="272">
        <v>0</v>
      </c>
      <c r="CC63" s="272">
        <v>0</v>
      </c>
      <c r="CD63" s="272">
        <v>0</v>
      </c>
    </row>
    <row r="64" spans="1:82" s="303" customFormat="1" ht="17.25" customHeight="1">
      <c r="A64" s="890"/>
      <c r="B64" s="211" t="str">
        <f t="shared" si="23"/>
        <v>V-PARK</v>
      </c>
      <c r="C64" s="210" t="s">
        <v>56</v>
      </c>
      <c r="D64" s="210" t="s">
        <v>642</v>
      </c>
      <c r="E64" s="298" t="s">
        <v>24</v>
      </c>
      <c r="F64" s="370"/>
      <c r="G64" s="298" t="s">
        <v>90</v>
      </c>
      <c r="H64" s="298">
        <v>10</v>
      </c>
      <c r="I64" s="520">
        <v>9.17</v>
      </c>
      <c r="J64" s="499">
        <v>180</v>
      </c>
      <c r="K64" s="23"/>
      <c r="L64" s="24"/>
      <c r="M64" s="25"/>
      <c r="N64" s="26"/>
      <c r="O64" s="27"/>
      <c r="P64" s="28"/>
      <c r="Q64" s="30"/>
      <c r="R64" s="39"/>
      <c r="S64" s="40"/>
      <c r="T64" s="34"/>
      <c r="U64" s="35"/>
      <c r="V64" s="36"/>
      <c r="W64" s="37"/>
      <c r="X64" s="104">
        <f t="shared" si="30"/>
        <v>0</v>
      </c>
      <c r="Y64" s="351">
        <f t="shared" si="31"/>
        <v>0</v>
      </c>
      <c r="Z64" s="272">
        <f t="shared" si="32"/>
        <v>0</v>
      </c>
      <c r="AA64" s="272" t="str">
        <f t="shared" si="33"/>
        <v/>
      </c>
      <c r="AB64" s="272" t="str">
        <f t="shared" si="33"/>
        <v/>
      </c>
      <c r="AC64" s="272" t="str">
        <f t="shared" si="33"/>
        <v/>
      </c>
      <c r="AD64" s="272">
        <f t="shared" si="33"/>
        <v>0</v>
      </c>
      <c r="AE64" s="272" t="str">
        <f t="shared" si="33"/>
        <v/>
      </c>
      <c r="AF64" s="272" t="str">
        <f t="shared" si="33"/>
        <v/>
      </c>
      <c r="AG64" s="272" t="str">
        <f t="shared" si="33"/>
        <v/>
      </c>
      <c r="AI64" s="272"/>
      <c r="AJ64" s="272">
        <v>3</v>
      </c>
      <c r="AK64" s="272">
        <v>10</v>
      </c>
      <c r="AL64" s="272"/>
      <c r="AM64" s="272"/>
      <c r="AN64" s="272"/>
      <c r="AO64" s="272"/>
      <c r="AP64" s="272"/>
      <c r="AQ64" s="272"/>
      <c r="AR64" s="272"/>
      <c r="AS64" s="272"/>
      <c r="AT64" s="272"/>
      <c r="AU64" s="272"/>
      <c r="AV64" s="272"/>
      <c r="AW64" s="272"/>
      <c r="AX64" s="272"/>
      <c r="AY64" s="272"/>
      <c r="AZ64" s="272">
        <v>10</v>
      </c>
      <c r="BA64" s="272"/>
      <c r="BC64" s="272" t="str">
        <f t="shared" si="34"/>
        <v/>
      </c>
      <c r="BD64" s="272">
        <f t="shared" si="34"/>
        <v>0</v>
      </c>
      <c r="BE64" s="272">
        <f t="shared" si="34"/>
        <v>0</v>
      </c>
      <c r="BF64" s="272" t="str">
        <f t="shared" si="34"/>
        <v/>
      </c>
      <c r="BG64" s="272" t="str">
        <f t="shared" si="34"/>
        <v/>
      </c>
      <c r="BH64" s="272" t="str">
        <f t="shared" si="34"/>
        <v/>
      </c>
      <c r="BI64" s="272" t="str">
        <f t="shared" si="34"/>
        <v/>
      </c>
      <c r="BJ64" s="272" t="str">
        <f t="shared" si="34"/>
        <v/>
      </c>
      <c r="BK64" s="272" t="str">
        <f t="shared" si="34"/>
        <v/>
      </c>
      <c r="BL64" s="272" t="str">
        <f t="shared" si="34"/>
        <v/>
      </c>
      <c r="BM64" s="272" t="str">
        <f t="shared" si="35"/>
        <v/>
      </c>
      <c r="BN64" s="272" t="str">
        <f t="shared" si="35"/>
        <v/>
      </c>
      <c r="BO64" s="272" t="str">
        <f t="shared" si="35"/>
        <v/>
      </c>
      <c r="BP64" s="272" t="str">
        <f t="shared" si="35"/>
        <v/>
      </c>
      <c r="BQ64" s="272" t="str">
        <f t="shared" si="35"/>
        <v/>
      </c>
      <c r="BR64" s="272" t="str">
        <f t="shared" si="35"/>
        <v/>
      </c>
      <c r="BS64" s="272" t="str">
        <f t="shared" si="35"/>
        <v/>
      </c>
      <c r="BT64" s="272">
        <f t="shared" si="35"/>
        <v>0</v>
      </c>
      <c r="BU64" s="272"/>
      <c r="BX64" s="272">
        <v>0</v>
      </c>
      <c r="BY64" s="272">
        <v>0</v>
      </c>
      <c r="BZ64" s="272">
        <v>0</v>
      </c>
      <c r="CA64" s="272">
        <v>10</v>
      </c>
      <c r="CB64" s="272">
        <v>0</v>
      </c>
      <c r="CC64" s="272">
        <v>0</v>
      </c>
      <c r="CD64" s="272">
        <v>0</v>
      </c>
    </row>
    <row r="65" spans="1:82" s="303" customFormat="1" ht="19.5" customHeight="1" thickBot="1">
      <c r="A65" s="891"/>
      <c r="B65" s="211" t="str">
        <f t="shared" si="23"/>
        <v>HALLOWEEN</v>
      </c>
      <c r="C65" s="210" t="s">
        <v>88</v>
      </c>
      <c r="D65" s="210" t="s">
        <v>643</v>
      </c>
      <c r="E65" s="298" t="s">
        <v>24</v>
      </c>
      <c r="F65" s="370"/>
      <c r="G65" s="298" t="s">
        <v>90</v>
      </c>
      <c r="H65" s="298">
        <v>10</v>
      </c>
      <c r="I65" s="520">
        <v>9.33</v>
      </c>
      <c r="J65" s="499">
        <v>180</v>
      </c>
      <c r="K65" s="23"/>
      <c r="L65" s="86"/>
      <c r="M65" s="87"/>
      <c r="N65" s="88"/>
      <c r="O65" s="89"/>
      <c r="P65" s="90"/>
      <c r="Q65" s="91"/>
      <c r="R65" s="92"/>
      <c r="S65" s="93"/>
      <c r="T65" s="94"/>
      <c r="U65" s="95"/>
      <c r="V65" s="96"/>
      <c r="W65" s="97"/>
      <c r="X65" s="103">
        <f t="shared" si="30"/>
        <v>0</v>
      </c>
      <c r="Y65" s="351">
        <f t="shared" si="31"/>
        <v>0</v>
      </c>
      <c r="Z65" s="273">
        <f t="shared" si="32"/>
        <v>0</v>
      </c>
      <c r="AA65" s="272" t="str">
        <f t="shared" si="33"/>
        <v/>
      </c>
      <c r="AB65" s="272" t="str">
        <f t="shared" si="33"/>
        <v/>
      </c>
      <c r="AC65" s="272" t="str">
        <f t="shared" si="33"/>
        <v/>
      </c>
      <c r="AD65" s="272">
        <f t="shared" si="33"/>
        <v>0</v>
      </c>
      <c r="AE65" s="272" t="str">
        <f t="shared" si="33"/>
        <v/>
      </c>
      <c r="AF65" s="272" t="str">
        <f t="shared" si="33"/>
        <v/>
      </c>
      <c r="AG65" s="272" t="str">
        <f t="shared" si="33"/>
        <v/>
      </c>
      <c r="AI65" s="272"/>
      <c r="AJ65" s="272">
        <v>3</v>
      </c>
      <c r="AK65" s="272">
        <v>7</v>
      </c>
      <c r="AL65" s="272"/>
      <c r="AM65" s="272"/>
      <c r="AN65" s="272"/>
      <c r="AO65" s="272"/>
      <c r="AP65" s="272"/>
      <c r="AQ65" s="272"/>
      <c r="AR65" s="272"/>
      <c r="AS65" s="272"/>
      <c r="AT65" s="272"/>
      <c r="AU65" s="272"/>
      <c r="AV65" s="272"/>
      <c r="AW65" s="272"/>
      <c r="AX65" s="272"/>
      <c r="AY65" s="272"/>
      <c r="AZ65" s="272">
        <v>10</v>
      </c>
      <c r="BA65" s="272"/>
      <c r="BC65" s="272" t="str">
        <f t="shared" si="34"/>
        <v/>
      </c>
      <c r="BD65" s="272">
        <f t="shared" si="34"/>
        <v>0</v>
      </c>
      <c r="BE65" s="272">
        <f t="shared" si="34"/>
        <v>0</v>
      </c>
      <c r="BF65" s="272" t="str">
        <f t="shared" si="34"/>
        <v/>
      </c>
      <c r="BG65" s="272" t="str">
        <f t="shared" si="34"/>
        <v/>
      </c>
      <c r="BH65" s="272" t="str">
        <f t="shared" si="34"/>
        <v/>
      </c>
      <c r="BI65" s="272" t="str">
        <f t="shared" si="34"/>
        <v/>
      </c>
      <c r="BJ65" s="272" t="str">
        <f t="shared" si="34"/>
        <v/>
      </c>
      <c r="BK65" s="272" t="str">
        <f t="shared" si="34"/>
        <v/>
      </c>
      <c r="BL65" s="272" t="str">
        <f t="shared" si="34"/>
        <v/>
      </c>
      <c r="BM65" s="272" t="str">
        <f t="shared" si="35"/>
        <v/>
      </c>
      <c r="BN65" s="272" t="str">
        <f t="shared" si="35"/>
        <v/>
      </c>
      <c r="BO65" s="272" t="str">
        <f t="shared" si="35"/>
        <v/>
      </c>
      <c r="BP65" s="272" t="str">
        <f t="shared" si="35"/>
        <v/>
      </c>
      <c r="BQ65" s="272" t="str">
        <f t="shared" si="35"/>
        <v/>
      </c>
      <c r="BR65" s="272" t="str">
        <f t="shared" si="35"/>
        <v/>
      </c>
      <c r="BS65" s="272" t="str">
        <f t="shared" si="35"/>
        <v/>
      </c>
      <c r="BT65" s="272">
        <f t="shared" si="35"/>
        <v>0</v>
      </c>
      <c r="BU65" s="272"/>
      <c r="BX65" s="272">
        <v>0</v>
      </c>
      <c r="BY65" s="272">
        <v>0</v>
      </c>
      <c r="BZ65" s="272">
        <v>0</v>
      </c>
      <c r="CA65" s="272">
        <v>10</v>
      </c>
      <c r="CB65" s="272">
        <v>0</v>
      </c>
      <c r="CC65" s="272">
        <v>0</v>
      </c>
      <c r="CD65" s="272">
        <v>0</v>
      </c>
    </row>
    <row r="66" spans="1:82" ht="13.8" thickBot="1">
      <c r="J66" s="529"/>
      <c r="K66" s="429">
        <f t="shared" ref="K66:AG66" si="36">SUM(K3:K65)</f>
        <v>0</v>
      </c>
      <c r="L66" s="330">
        <f t="shared" si="36"/>
        <v>0</v>
      </c>
      <c r="M66" s="330">
        <f t="shared" si="36"/>
        <v>0</v>
      </c>
      <c r="N66" s="330">
        <f t="shared" si="36"/>
        <v>0</v>
      </c>
      <c r="O66" s="330">
        <f t="shared" si="36"/>
        <v>0</v>
      </c>
      <c r="P66" s="330">
        <f t="shared" si="36"/>
        <v>0</v>
      </c>
      <c r="Q66" s="330">
        <f t="shared" si="36"/>
        <v>0</v>
      </c>
      <c r="R66" s="330">
        <f t="shared" si="36"/>
        <v>0</v>
      </c>
      <c r="S66" s="330">
        <f t="shared" si="36"/>
        <v>0</v>
      </c>
      <c r="T66" s="330">
        <f t="shared" si="36"/>
        <v>0</v>
      </c>
      <c r="U66" s="330">
        <f t="shared" si="36"/>
        <v>0</v>
      </c>
      <c r="V66" s="330">
        <f t="shared" si="36"/>
        <v>0</v>
      </c>
      <c r="W66" s="330">
        <f t="shared" si="36"/>
        <v>0</v>
      </c>
      <c r="X66" s="105">
        <f t="shared" si="36"/>
        <v>0</v>
      </c>
      <c r="Y66" s="330">
        <f t="shared" si="36"/>
        <v>0</v>
      </c>
      <c r="Z66" s="330">
        <f t="shared" si="36"/>
        <v>0</v>
      </c>
      <c r="AA66" s="330">
        <f t="shared" si="36"/>
        <v>0</v>
      </c>
      <c r="AB66" s="330">
        <f t="shared" si="36"/>
        <v>0</v>
      </c>
      <c r="AC66" s="330">
        <f t="shared" si="36"/>
        <v>0</v>
      </c>
      <c r="AD66" s="330">
        <f t="shared" si="36"/>
        <v>0</v>
      </c>
      <c r="AE66" s="330">
        <f t="shared" si="36"/>
        <v>0</v>
      </c>
      <c r="AF66" s="330">
        <f t="shared" si="36"/>
        <v>0</v>
      </c>
      <c r="AG66" s="376">
        <f t="shared" si="36"/>
        <v>0</v>
      </c>
      <c r="BC66" s="272">
        <f t="shared" ref="BC66:BU66" si="37">SUM(BC3:BC65)</f>
        <v>0</v>
      </c>
      <c r="BD66" s="272">
        <f t="shared" si="37"/>
        <v>0</v>
      </c>
      <c r="BE66" s="272">
        <f t="shared" si="37"/>
        <v>0</v>
      </c>
      <c r="BF66" s="272">
        <f t="shared" si="37"/>
        <v>0</v>
      </c>
      <c r="BG66" s="272">
        <f t="shared" si="37"/>
        <v>0</v>
      </c>
      <c r="BH66" s="272">
        <f t="shared" si="37"/>
        <v>0</v>
      </c>
      <c r="BI66" s="272">
        <f t="shared" si="37"/>
        <v>0</v>
      </c>
      <c r="BJ66" s="272">
        <f t="shared" si="37"/>
        <v>0</v>
      </c>
      <c r="BK66" s="272">
        <f t="shared" si="37"/>
        <v>0</v>
      </c>
      <c r="BL66" s="272">
        <f t="shared" si="37"/>
        <v>0</v>
      </c>
      <c r="BM66" s="272">
        <f t="shared" si="37"/>
        <v>0</v>
      </c>
      <c r="BN66" s="272">
        <f t="shared" si="37"/>
        <v>0</v>
      </c>
      <c r="BO66" s="272">
        <f t="shared" si="37"/>
        <v>0</v>
      </c>
      <c r="BP66" s="272">
        <f t="shared" si="37"/>
        <v>0</v>
      </c>
      <c r="BQ66" s="272">
        <f t="shared" si="37"/>
        <v>0</v>
      </c>
      <c r="BR66" s="272">
        <f t="shared" si="37"/>
        <v>0</v>
      </c>
      <c r="BS66" s="272">
        <f t="shared" si="37"/>
        <v>0</v>
      </c>
      <c r="BT66" s="272">
        <f t="shared" si="37"/>
        <v>0</v>
      </c>
      <c r="BU66" s="272">
        <f t="shared" si="37"/>
        <v>0</v>
      </c>
    </row>
    <row r="67" spans="1:82" ht="13.8" thickBot="1">
      <c r="J67" s="375" t="s">
        <v>57</v>
      </c>
      <c r="AH67"/>
      <c r="AI67" s="305"/>
    </row>
    <row r="68" spans="1:82" ht="14.4" thickBot="1">
      <c r="B68" s="892" t="s">
        <v>219</v>
      </c>
      <c r="C68" s="893"/>
      <c r="D68" s="893"/>
      <c r="E68" s="893"/>
      <c r="K68" s="880" t="s">
        <v>497</v>
      </c>
      <c r="L68" s="881"/>
      <c r="M68" s="881"/>
      <c r="N68" s="881"/>
      <c r="O68" s="881"/>
      <c r="P68" s="881"/>
      <c r="Q68" s="881"/>
      <c r="R68" s="881"/>
      <c r="S68" s="881"/>
      <c r="T68" s="881"/>
      <c r="U68" s="881"/>
      <c r="V68" s="881"/>
      <c r="W68" s="881"/>
      <c r="X68" s="881"/>
      <c r="AB68" s="880" t="s">
        <v>498</v>
      </c>
      <c r="AC68" s="881"/>
      <c r="AD68" s="881"/>
      <c r="AE68" s="881"/>
      <c r="AF68" s="881"/>
      <c r="AG68" s="881"/>
      <c r="AH68" s="881"/>
      <c r="AI68" s="882"/>
    </row>
    <row r="69" spans="1:82" ht="13.8" thickBot="1">
      <c r="AH69"/>
    </row>
    <row r="70" spans="1:82" ht="44.25" customHeight="1" thickBot="1">
      <c r="B70" s="341" t="s">
        <v>172</v>
      </c>
      <c r="C70" s="341"/>
      <c r="D70" s="341"/>
      <c r="E70" s="377">
        <f>X66</f>
        <v>0</v>
      </c>
      <c r="G70" s="378"/>
      <c r="H70" s="378"/>
      <c r="K70" s="280" t="s">
        <v>204</v>
      </c>
      <c r="L70" s="281" t="s">
        <v>205</v>
      </c>
      <c r="M70" s="282" t="s">
        <v>231</v>
      </c>
      <c r="N70" s="283" t="s">
        <v>206</v>
      </c>
      <c r="O70" s="284" t="s">
        <v>207</v>
      </c>
      <c r="P70" s="285" t="s">
        <v>208</v>
      </c>
      <c r="Q70" s="286" t="s">
        <v>209</v>
      </c>
      <c r="R70" s="287" t="s">
        <v>211</v>
      </c>
      <c r="S70" s="288" t="s">
        <v>212</v>
      </c>
      <c r="T70" s="289" t="s">
        <v>213</v>
      </c>
      <c r="U70" s="290" t="s">
        <v>215</v>
      </c>
      <c r="V70" s="347" t="s">
        <v>214</v>
      </c>
      <c r="W70" s="291" t="s">
        <v>216</v>
      </c>
      <c r="X70" s="337" t="s">
        <v>57</v>
      </c>
      <c r="AA70" s="338" t="s">
        <v>163</v>
      </c>
      <c r="AB70" s="338" t="s">
        <v>164</v>
      </c>
      <c r="AC70" s="338" t="s">
        <v>165</v>
      </c>
      <c r="AD70" s="338" t="s">
        <v>166</v>
      </c>
      <c r="AE70" s="338" t="s">
        <v>232</v>
      </c>
      <c r="AF70" s="338" t="s">
        <v>167</v>
      </c>
      <c r="AG70" s="339" t="s">
        <v>168</v>
      </c>
      <c r="AH70" s="269" t="s">
        <v>57</v>
      </c>
    </row>
    <row r="71" spans="1:82" ht="13.8" thickBot="1">
      <c r="B71" s="341" t="s">
        <v>173</v>
      </c>
      <c r="C71" s="341"/>
      <c r="D71" s="341"/>
      <c r="E71" s="377">
        <f>E70*1.2</f>
        <v>0</v>
      </c>
      <c r="G71" s="237"/>
      <c r="H71" s="237"/>
      <c r="I71" s="5"/>
      <c r="K71" s="340">
        <f t="shared" ref="K71:W71" si="38">SUMPRODUCT($H$3:$H$65,K3:K65)</f>
        <v>0</v>
      </c>
      <c r="L71" s="340">
        <f t="shared" si="38"/>
        <v>0</v>
      </c>
      <c r="M71" s="340">
        <f t="shared" si="38"/>
        <v>0</v>
      </c>
      <c r="N71" s="340">
        <f t="shared" si="38"/>
        <v>0</v>
      </c>
      <c r="O71" s="340">
        <f t="shared" si="38"/>
        <v>0</v>
      </c>
      <c r="P71" s="340">
        <f t="shared" si="38"/>
        <v>0</v>
      </c>
      <c r="Q71" s="340">
        <f t="shared" si="38"/>
        <v>0</v>
      </c>
      <c r="R71" s="340">
        <f t="shared" si="38"/>
        <v>0</v>
      </c>
      <c r="S71" s="340">
        <f t="shared" si="38"/>
        <v>0</v>
      </c>
      <c r="T71" s="340">
        <f t="shared" si="38"/>
        <v>0</v>
      </c>
      <c r="U71" s="340">
        <f t="shared" si="38"/>
        <v>0</v>
      </c>
      <c r="V71" s="340">
        <f t="shared" si="38"/>
        <v>0</v>
      </c>
      <c r="W71" s="340">
        <f t="shared" si="38"/>
        <v>0</v>
      </c>
      <c r="X71" s="340">
        <f>SUM(K71:W71)</f>
        <v>0</v>
      </c>
      <c r="AA71" s="340">
        <f t="shared" ref="AA71:AG71" si="39">AA66</f>
        <v>0</v>
      </c>
      <c r="AB71" s="340">
        <f t="shared" si="39"/>
        <v>0</v>
      </c>
      <c r="AC71" s="340">
        <f t="shared" si="39"/>
        <v>0</v>
      </c>
      <c r="AD71" s="340">
        <f t="shared" si="39"/>
        <v>0</v>
      </c>
      <c r="AE71" s="340">
        <f t="shared" si="39"/>
        <v>0</v>
      </c>
      <c r="AF71" s="340">
        <f t="shared" si="39"/>
        <v>0</v>
      </c>
      <c r="AG71" s="340">
        <f t="shared" si="39"/>
        <v>0</v>
      </c>
      <c r="AH71" s="340">
        <f>SUM(AA71:AG71)</f>
        <v>0</v>
      </c>
    </row>
    <row r="72" spans="1:82" ht="13.8" thickBot="1">
      <c r="B72" s="341" t="s">
        <v>171</v>
      </c>
      <c r="C72" s="341"/>
      <c r="D72" s="341"/>
      <c r="E72" s="379">
        <f>Y66</f>
        <v>0</v>
      </c>
      <c r="G72" s="237"/>
      <c r="H72" s="237"/>
      <c r="I72" s="5"/>
      <c r="K72" s="7">
        <f t="shared" ref="K72:X72" si="40">IFERROR(K71/$X$71,0)</f>
        <v>0</v>
      </c>
      <c r="L72" s="7">
        <f t="shared" si="40"/>
        <v>0</v>
      </c>
      <c r="M72" s="7">
        <f t="shared" si="40"/>
        <v>0</v>
      </c>
      <c r="N72" s="7">
        <f t="shared" si="40"/>
        <v>0</v>
      </c>
      <c r="O72" s="7">
        <f t="shared" si="40"/>
        <v>0</v>
      </c>
      <c r="P72" s="7">
        <f t="shared" si="40"/>
        <v>0</v>
      </c>
      <c r="Q72" s="7">
        <f t="shared" si="40"/>
        <v>0</v>
      </c>
      <c r="R72" s="7">
        <f t="shared" si="40"/>
        <v>0</v>
      </c>
      <c r="S72" s="7">
        <f t="shared" si="40"/>
        <v>0</v>
      </c>
      <c r="T72" s="7">
        <f t="shared" si="40"/>
        <v>0</v>
      </c>
      <c r="U72" s="7">
        <f t="shared" si="40"/>
        <v>0</v>
      </c>
      <c r="V72" s="7">
        <f t="shared" si="40"/>
        <v>0</v>
      </c>
      <c r="W72" s="7">
        <f t="shared" si="40"/>
        <v>0</v>
      </c>
      <c r="X72" s="7">
        <f t="shared" si="40"/>
        <v>0</v>
      </c>
      <c r="AA72" s="7">
        <f t="shared" ref="AA72:AH72" si="41">IFERROR(AA71/$AH$71,0)</f>
        <v>0</v>
      </c>
      <c r="AB72" s="7">
        <f t="shared" si="41"/>
        <v>0</v>
      </c>
      <c r="AC72" s="7">
        <f t="shared" si="41"/>
        <v>0</v>
      </c>
      <c r="AD72" s="7">
        <f t="shared" si="41"/>
        <v>0</v>
      </c>
      <c r="AE72" s="7">
        <f t="shared" si="41"/>
        <v>0</v>
      </c>
      <c r="AF72" s="7">
        <f t="shared" si="41"/>
        <v>0</v>
      </c>
      <c r="AG72" s="7">
        <f t="shared" si="41"/>
        <v>0</v>
      </c>
      <c r="AH72" s="7">
        <f t="shared" si="41"/>
        <v>0</v>
      </c>
    </row>
    <row r="73" spans="1:82">
      <c r="AH73"/>
      <c r="AI73" s="305"/>
    </row>
    <row r="74" spans="1:82" ht="13.8">
      <c r="K74" s="884" t="s">
        <v>427</v>
      </c>
      <c r="L74" s="885"/>
      <c r="M74" s="885"/>
      <c r="N74" s="885"/>
      <c r="O74" s="885"/>
      <c r="P74" s="885"/>
      <c r="Q74" s="885"/>
      <c r="R74" s="885"/>
      <c r="S74" s="885"/>
      <c r="T74" s="885"/>
      <c r="U74" s="885"/>
      <c r="V74" s="885"/>
      <c r="W74" s="885"/>
      <c r="X74" s="885"/>
      <c r="Y74" s="885"/>
      <c r="Z74" s="885"/>
      <c r="AA74" s="885"/>
      <c r="AB74" s="885"/>
      <c r="AC74" s="885"/>
      <c r="AH74"/>
      <c r="AI74" s="305"/>
    </row>
    <row r="75" spans="1:82" ht="41.4">
      <c r="K75" s="295" t="s">
        <v>449</v>
      </c>
      <c r="L75" s="295" t="s">
        <v>450</v>
      </c>
      <c r="M75" s="295" t="s">
        <v>451</v>
      </c>
      <c r="N75" s="295" t="s">
        <v>452</v>
      </c>
      <c r="O75" s="295" t="s">
        <v>453</v>
      </c>
      <c r="P75" s="295" t="s">
        <v>454</v>
      </c>
      <c r="Q75" s="295" t="s">
        <v>455</v>
      </c>
      <c r="R75" s="295" t="s">
        <v>456</v>
      </c>
      <c r="S75" s="295" t="s">
        <v>457</v>
      </c>
      <c r="T75" s="295" t="s">
        <v>458</v>
      </c>
      <c r="U75" s="295" t="s">
        <v>459</v>
      </c>
      <c r="V75" s="295" t="s">
        <v>460</v>
      </c>
      <c r="W75" s="295" t="s">
        <v>461</v>
      </c>
      <c r="X75" s="295" t="s">
        <v>462</v>
      </c>
      <c r="Y75" s="295" t="s">
        <v>463</v>
      </c>
      <c r="Z75" s="295" t="s">
        <v>464</v>
      </c>
      <c r="AA75" s="295" t="s">
        <v>440</v>
      </c>
      <c r="AB75" s="295" t="s">
        <v>424</v>
      </c>
      <c r="AC75" s="295" t="s">
        <v>425</v>
      </c>
      <c r="AH75"/>
      <c r="AI75" s="305"/>
    </row>
    <row r="76" spans="1:82">
      <c r="K76" s="272">
        <f>BC66</f>
        <v>0</v>
      </c>
      <c r="L76" s="272">
        <f t="shared" ref="L76:AB76" si="42">BD66</f>
        <v>0</v>
      </c>
      <c r="M76" s="272">
        <f t="shared" si="42"/>
        <v>0</v>
      </c>
      <c r="N76" s="272">
        <f t="shared" si="42"/>
        <v>0</v>
      </c>
      <c r="O76" s="272">
        <f t="shared" si="42"/>
        <v>0</v>
      </c>
      <c r="P76" s="272">
        <f t="shared" si="42"/>
        <v>0</v>
      </c>
      <c r="Q76" s="272">
        <f t="shared" si="42"/>
        <v>0</v>
      </c>
      <c r="R76" s="272">
        <f t="shared" si="42"/>
        <v>0</v>
      </c>
      <c r="S76" s="272">
        <f t="shared" si="42"/>
        <v>0</v>
      </c>
      <c r="T76" s="272">
        <f t="shared" si="42"/>
        <v>0</v>
      </c>
      <c r="U76" s="272">
        <f t="shared" si="42"/>
        <v>0</v>
      </c>
      <c r="V76" s="272">
        <f t="shared" si="42"/>
        <v>0</v>
      </c>
      <c r="W76" s="272">
        <f t="shared" si="42"/>
        <v>0</v>
      </c>
      <c r="X76" s="272">
        <f t="shared" si="42"/>
        <v>0</v>
      </c>
      <c r="Y76" s="272">
        <f t="shared" si="42"/>
        <v>0</v>
      </c>
      <c r="Z76" s="272">
        <f t="shared" si="42"/>
        <v>0</v>
      </c>
      <c r="AA76" s="272">
        <f t="shared" si="42"/>
        <v>0</v>
      </c>
      <c r="AB76" s="272">
        <f t="shared" si="42"/>
        <v>0</v>
      </c>
      <c r="AC76" s="272">
        <f>BU66</f>
        <v>0</v>
      </c>
      <c r="AH76"/>
      <c r="AI76" s="305"/>
    </row>
  </sheetData>
  <protectedRanges>
    <protectedRange password="CDC4" sqref="X1:AG1 B1:D1 F1:J1" name="Prises PU"/>
    <protectedRange password="CDC4" sqref="AI60" name="Prises PU_1"/>
    <protectedRange password="CDC4" sqref="AL60:AY65" name="Prises PU_2"/>
    <protectedRange password="CDC4" sqref="AZ60:BA60" name="Prises PU_3"/>
    <protectedRange password="CDC4" sqref="AZ63:BA63" name="Prises PU_4"/>
    <protectedRange password="CDC4" sqref="AJ63" name="Prises PU_5"/>
    <protectedRange password="CDC4" sqref="AJ64" name="Prises PU_6"/>
    <protectedRange password="CDC4" sqref="AI64" name="Prises PU_7"/>
    <protectedRange password="CDC4" sqref="AI65" name="Prises PU_8"/>
    <protectedRange password="CDC4" sqref="AK63" name="Prises PU_9"/>
    <protectedRange password="CDC4" sqref="AN57:BA58" name="Prises PU_10"/>
    <protectedRange password="CDC4" sqref="AM58" name="Prises PU_11"/>
    <protectedRange password="CDC4" sqref="AI57:AL57" name="Prises PU_12"/>
    <protectedRange password="CDC4" sqref="AI58:AK58" name="Prises PU_13"/>
    <protectedRange password="CDC4" sqref="AI54:AJ56" name="Prises PU_14"/>
    <protectedRange password="CDC4" sqref="AL54:AY56" name="Prises PU_15"/>
    <protectedRange password="CDC4" sqref="AO32:AP33 AO18:AO25 AQ9:AY22 AL25:AL28 AN11:AP17 AN9 AP9:AP10 AQ38:AY38 AI30:AN34 AJ3:BA4 AT30 AZ7:BA7 AM17:AM23 AO35:AO36 AO10 AO30:AR30 AL8:AL9 AL11:AL15 AL18:AL23 AN18:AN26 AI9:AI11 AM28:AY29 AI51:AY52 AO42:AY47 AI47:AN47 AL44:AN46 AK43:AK45 AI46:AJ46 AI42:AI45 AJ42:AJ43 AL42 AN42:AN43 AI12:AJ29 AK24:AK27 AJ9:AK10 AK40 AI36:AM36 AL35:AN35 AP23:AY26 AI40 AM10:AM15 AL40:AY41 AK12:AK22 AR32:AY33 AI35:AJ35 AM26 AU30:AY31 AO27:AY27 AP34:AY36 AM8:AY8 AI8:AJ8 AI38 AK6:AY7 AO31:AS31" name="Prises PU_18"/>
    <protectedRange password="CDC4" sqref="AI5:AY5" name="Prises PU_18_1"/>
    <protectedRange password="CDC4" sqref="AI48:AK48 AN48:AO48 AQ48:AY48" name="Prises PU_18_3"/>
    <protectedRange password="CDC4" sqref="AQ49:AY50 AO50:AP50 AI49:AL50 AN49:AP49" name="Prises PU_18_4"/>
  </protectedRanges>
  <mergeCells count="9">
    <mergeCell ref="AB68:AI68"/>
    <mergeCell ref="K68:X68"/>
    <mergeCell ref="J1:AG1"/>
    <mergeCell ref="K74:AC74"/>
    <mergeCell ref="A3:A36"/>
    <mergeCell ref="A40:A52"/>
    <mergeCell ref="A54:A58"/>
    <mergeCell ref="A60:A65"/>
    <mergeCell ref="B68:E68"/>
  </mergeCells>
  <phoneticPr fontId="7" type="noConversion"/>
  <conditionalFormatting sqref="AA3:AG36 AA38:AG38 AA40:AG52 AA54:AG58 AA60:AG65">
    <cfRule type="containsBlanks" dxfId="23" priority="6">
      <formula>LEN(TRIM(AA3))=0</formula>
    </cfRule>
  </conditionalFormatting>
  <conditionalFormatting sqref="AI3:BA36">
    <cfRule type="containsBlanks" dxfId="22" priority="5">
      <formula>LEN(TRIM(AI3))=0</formula>
    </cfRule>
  </conditionalFormatting>
  <conditionalFormatting sqref="AI38:BA38">
    <cfRule type="containsBlanks" dxfId="21" priority="4">
      <formula>LEN(TRIM(AI38))=0</formula>
    </cfRule>
  </conditionalFormatting>
  <conditionalFormatting sqref="AI40:BA52">
    <cfRule type="containsBlanks" dxfId="20" priority="3">
      <formula>LEN(TRIM(AI40))=0</formula>
    </cfRule>
  </conditionalFormatting>
  <conditionalFormatting sqref="AI54:BA58">
    <cfRule type="containsBlanks" dxfId="19" priority="2">
      <formula>LEN(TRIM(AI54))=0</formula>
    </cfRule>
  </conditionalFormatting>
  <conditionalFormatting sqref="AI60:BA65">
    <cfRule type="containsBlanks" dxfId="18" priority="1">
      <formula>LEN(TRIM(AI60))=0</formula>
    </cfRule>
  </conditionalFormatting>
  <hyperlinks>
    <hyperlink ref="D4" r:id="rId1" xr:uid="{48EED014-409F-4529-8689-18AF0DF26FFA}"/>
  </hyperlinks>
  <pageMargins left="0.70866141732283472" right="0.70866141732283472" top="0.74803149606299213" bottom="0.74803149606299213" header="0.31496062992125984" footer="0.31496062992125984"/>
  <pageSetup paperSize="9" scale="39" fitToWidth="2" fitToHeight="1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D3560-9F86-4716-A68B-9DA6A3D134DD}">
  <sheetPr>
    <tabColor rgb="FFFFFF00"/>
    <pageSetUpPr fitToPage="1"/>
  </sheetPr>
  <dimension ref="A1:BJ86"/>
  <sheetViews>
    <sheetView zoomScaleNormal="100" workbookViewId="0">
      <pane xSplit="2" ySplit="2" topLeftCell="E75" activePane="bottomRight" state="frozen"/>
      <selection activeCell="A28" sqref="A28"/>
      <selection pane="topRight" activeCell="A28" sqref="A28"/>
      <selection pane="bottomLeft" activeCell="A28" sqref="A28"/>
      <selection pane="bottomRight" activeCell="J3" sqref="J3:J75"/>
    </sheetView>
  </sheetViews>
  <sheetFormatPr baseColWidth="10" defaultColWidth="11.44140625" defaultRowHeight="13.2"/>
  <cols>
    <col min="1" max="1" width="12.33203125" customWidth="1"/>
    <col min="2" max="2" width="29.109375" bestFit="1" customWidth="1"/>
    <col min="3" max="3" width="29.44140625" hidden="1" customWidth="1"/>
    <col min="4" max="4" width="39.5546875" hidden="1" customWidth="1"/>
    <col min="5" max="5" width="20" customWidth="1"/>
    <col min="6" max="6" width="13" bestFit="1" customWidth="1"/>
    <col min="7" max="7" width="13.44140625" customWidth="1"/>
    <col min="9" max="9" width="17" customWidth="1"/>
    <col min="10" max="10" width="11.21875" bestFit="1" customWidth="1"/>
    <col min="11" max="11" width="11" customWidth="1"/>
    <col min="12" max="12" width="10.33203125" customWidth="1"/>
    <col min="13" max="13" width="9" customWidth="1"/>
    <col min="15" max="15" width="10.88671875" customWidth="1"/>
    <col min="17" max="18" width="9.44140625" customWidth="1"/>
    <col min="19" max="19" width="9.6640625" customWidth="1"/>
    <col min="20" max="20" width="10" customWidth="1"/>
    <col min="21" max="21" width="8.6640625" customWidth="1"/>
    <col min="22" max="22" width="19.6640625" customWidth="1"/>
    <col min="42" max="42" width="12.88671875" customWidth="1"/>
    <col min="56" max="64" width="11.44140625" customWidth="1"/>
  </cols>
  <sheetData>
    <row r="1" spans="1:62" ht="132" customHeight="1" thickBot="1">
      <c r="F1" s="277"/>
      <c r="G1" s="277"/>
      <c r="H1" s="277"/>
      <c r="I1" s="277"/>
      <c r="J1" s="894" t="s">
        <v>494</v>
      </c>
      <c r="K1" s="894"/>
      <c r="L1" s="894"/>
      <c r="M1" s="894"/>
      <c r="N1" s="894"/>
      <c r="O1" s="894"/>
      <c r="P1" s="894"/>
      <c r="Q1" s="894"/>
      <c r="R1" s="894"/>
      <c r="S1" s="894"/>
      <c r="T1" s="894"/>
      <c r="U1" s="894"/>
      <c r="V1" s="894"/>
      <c r="W1" s="894"/>
      <c r="X1" s="894"/>
      <c r="Y1" s="894"/>
      <c r="Z1" s="894"/>
      <c r="AA1" s="894"/>
      <c r="AB1" s="894"/>
      <c r="AC1" s="894"/>
      <c r="AD1" s="894"/>
      <c r="AE1" s="894"/>
      <c r="AP1" s="235"/>
      <c r="AQ1" s="235"/>
      <c r="AR1" s="235"/>
      <c r="AS1" s="235"/>
      <c r="AT1" s="235"/>
      <c r="AU1" s="235"/>
      <c r="AV1" s="235"/>
      <c r="AW1" s="235"/>
      <c r="AX1" s="235"/>
      <c r="AY1" s="235"/>
      <c r="AZ1" s="235"/>
      <c r="BA1" s="235"/>
      <c r="BB1" s="235"/>
      <c r="BC1" s="235"/>
      <c r="BD1" s="235"/>
      <c r="BE1" s="235"/>
      <c r="BF1" s="235"/>
    </row>
    <row r="2" spans="1:62" s="294" customFormat="1" ht="57.75" customHeight="1" thickBot="1">
      <c r="A2" s="278" t="s">
        <v>162</v>
      </c>
      <c r="B2" s="278" t="s">
        <v>496</v>
      </c>
      <c r="C2" s="278" t="s">
        <v>496</v>
      </c>
      <c r="D2" s="278"/>
      <c r="E2" s="278" t="s">
        <v>287</v>
      </c>
      <c r="F2" s="278" t="s">
        <v>310</v>
      </c>
      <c r="G2" s="380" t="s">
        <v>30</v>
      </c>
      <c r="H2" s="380" t="s">
        <v>174</v>
      </c>
      <c r="I2" s="502" t="s">
        <v>505</v>
      </c>
      <c r="J2" s="476" t="s">
        <v>169</v>
      </c>
      <c r="K2" s="280" t="s">
        <v>204</v>
      </c>
      <c r="L2" s="281" t="s">
        <v>205</v>
      </c>
      <c r="M2" s="282" t="s">
        <v>231</v>
      </c>
      <c r="N2" s="381" t="s">
        <v>206</v>
      </c>
      <c r="O2" s="284" t="s">
        <v>207</v>
      </c>
      <c r="P2" s="285" t="s">
        <v>208</v>
      </c>
      <c r="Q2" s="286" t="s">
        <v>209</v>
      </c>
      <c r="R2" s="287" t="s">
        <v>211</v>
      </c>
      <c r="S2" s="288" t="s">
        <v>212</v>
      </c>
      <c r="T2" s="289" t="s">
        <v>213</v>
      </c>
      <c r="U2" s="290" t="s">
        <v>215</v>
      </c>
      <c r="V2" s="291" t="s">
        <v>216</v>
      </c>
      <c r="W2" s="380" t="s">
        <v>170</v>
      </c>
      <c r="X2" s="380" t="s">
        <v>160</v>
      </c>
      <c r="Y2" s="382" t="s">
        <v>202</v>
      </c>
      <c r="Z2" s="295" t="s">
        <v>152</v>
      </c>
      <c r="AA2" s="295" t="s">
        <v>153</v>
      </c>
      <c r="AB2" s="295" t="s">
        <v>154</v>
      </c>
      <c r="AC2" s="295" t="s">
        <v>155</v>
      </c>
      <c r="AD2" s="295" t="s">
        <v>156</v>
      </c>
      <c r="AE2" s="295" t="s">
        <v>157</v>
      </c>
      <c r="AF2" s="295" t="s">
        <v>762</v>
      </c>
      <c r="AG2" s="297"/>
      <c r="AH2" s="295" t="s">
        <v>450</v>
      </c>
      <c r="AI2" s="295" t="s">
        <v>451</v>
      </c>
      <c r="AJ2" s="295" t="s">
        <v>452</v>
      </c>
      <c r="AK2" s="295" t="s">
        <v>453</v>
      </c>
      <c r="AL2" s="295" t="s">
        <v>454</v>
      </c>
      <c r="AM2" s="295" t="s">
        <v>455</v>
      </c>
      <c r="AN2" s="295" t="s">
        <v>456</v>
      </c>
      <c r="AO2" s="295" t="s">
        <v>457</v>
      </c>
      <c r="AP2" s="295" t="s">
        <v>424</v>
      </c>
      <c r="AQ2" s="297"/>
      <c r="AR2" s="295" t="s">
        <v>450</v>
      </c>
      <c r="AS2" s="295" t="s">
        <v>451</v>
      </c>
      <c r="AT2" s="295" t="s">
        <v>452</v>
      </c>
      <c r="AU2" s="295" t="s">
        <v>453</v>
      </c>
      <c r="AV2" s="295" t="s">
        <v>454</v>
      </c>
      <c r="AW2" s="295" t="s">
        <v>455</v>
      </c>
      <c r="AX2" s="295" t="s">
        <v>456</v>
      </c>
      <c r="AY2" s="295" t="s">
        <v>457</v>
      </c>
      <c r="AZ2" s="295" t="s">
        <v>424</v>
      </c>
      <c r="BD2" s="295" t="s">
        <v>152</v>
      </c>
      <c r="BE2" s="295" t="s">
        <v>153</v>
      </c>
      <c r="BF2" s="295" t="s">
        <v>154</v>
      </c>
      <c r="BG2" s="295" t="s">
        <v>155</v>
      </c>
      <c r="BH2" s="295" t="s">
        <v>156</v>
      </c>
      <c r="BI2" s="295" t="s">
        <v>157</v>
      </c>
      <c r="BJ2" s="295" t="s">
        <v>762</v>
      </c>
    </row>
    <row r="3" spans="1:62">
      <c r="A3" s="895" t="s">
        <v>373</v>
      </c>
      <c r="B3" s="210" t="str">
        <f t="shared" ref="B3:B27" si="0">HYPERLINK(D3,C3)</f>
        <v>PINPIN</v>
      </c>
      <c r="C3" s="210" t="s">
        <v>416</v>
      </c>
      <c r="D3" s="210" t="s">
        <v>644</v>
      </c>
      <c r="E3" s="190" t="s">
        <v>25</v>
      </c>
      <c r="F3" s="314" t="s">
        <v>421</v>
      </c>
      <c r="G3" s="298" t="s">
        <v>69</v>
      </c>
      <c r="H3" s="316">
        <v>5</v>
      </c>
      <c r="I3" s="514">
        <v>5.68</v>
      </c>
      <c r="J3" s="317">
        <v>310</v>
      </c>
      <c r="K3" s="23"/>
      <c r="L3" s="24"/>
      <c r="M3" s="25"/>
      <c r="N3" s="26"/>
      <c r="O3" s="27"/>
      <c r="P3" s="28"/>
      <c r="Q3" s="30"/>
      <c r="R3" s="39"/>
      <c r="S3" s="106"/>
      <c r="T3" s="34"/>
      <c r="U3" s="35"/>
      <c r="V3" s="37"/>
      <c r="W3" s="99">
        <f t="shared" ref="W3:W9" si="1">SUM(K3:V3)*J3</f>
        <v>0</v>
      </c>
      <c r="X3" s="301">
        <f t="shared" ref="X3:X27" si="2">SUM(K3:V3)*H3</f>
        <v>0</v>
      </c>
      <c r="Y3" s="272">
        <f t="shared" ref="Y3:Y9" si="3">SUM(K3:V3)</f>
        <v>0</v>
      </c>
      <c r="Z3" s="272" t="str">
        <f>IF(BD3=0,"",BD3*$Y3)</f>
        <v/>
      </c>
      <c r="AA3" s="272" t="str">
        <f t="shared" ref="AA3:AF18" si="4">IF(BE3=0,"",BE3*$Y3)</f>
        <v/>
      </c>
      <c r="AB3" s="272" t="str">
        <f t="shared" si="4"/>
        <v/>
      </c>
      <c r="AC3" s="272" t="str">
        <f t="shared" si="4"/>
        <v/>
      </c>
      <c r="AD3" s="272">
        <f t="shared" si="4"/>
        <v>0</v>
      </c>
      <c r="AE3" s="272" t="str">
        <f t="shared" si="4"/>
        <v/>
      </c>
      <c r="AF3" s="272" t="str">
        <f t="shared" si="4"/>
        <v/>
      </c>
      <c r="AH3" s="302"/>
      <c r="AI3" s="302"/>
      <c r="AJ3" s="272">
        <v>1</v>
      </c>
      <c r="AK3" s="272">
        <v>4</v>
      </c>
      <c r="AL3" s="302"/>
      <c r="AM3" s="302"/>
      <c r="AN3" s="302"/>
      <c r="AO3" s="302"/>
      <c r="AP3" s="272">
        <v>10</v>
      </c>
      <c r="AR3" s="272" t="str">
        <f t="shared" ref="AR3:AR27" si="5">IF(AH3="","",$Y3*AH3)</f>
        <v/>
      </c>
      <c r="AS3" s="272" t="str">
        <f t="shared" ref="AS3:AS27" si="6">IF(AI3="","",$Y3*AI3)</f>
        <v/>
      </c>
      <c r="AT3" s="272">
        <f t="shared" ref="AT3:AT27" si="7">IF(AJ3="","",$Y3*AJ3)</f>
        <v>0</v>
      </c>
      <c r="AU3" s="272">
        <f t="shared" ref="AU3:AU27" si="8">IF(AK3="","",$Y3*AK3)</f>
        <v>0</v>
      </c>
      <c r="AV3" s="272" t="str">
        <f t="shared" ref="AV3:AV27" si="9">IF(AL3="","",$Y3*AL3)</f>
        <v/>
      </c>
      <c r="AW3" s="272" t="str">
        <f t="shared" ref="AW3:AW27" si="10">IF(AM3="","",$Y3*AM3)</f>
        <v/>
      </c>
      <c r="AX3" s="272" t="str">
        <f t="shared" ref="AX3:AX27" si="11">IF(AN3="","",$Y3*AN3)</f>
        <v/>
      </c>
      <c r="AY3" s="272" t="str">
        <f t="shared" ref="AY3:AY27" si="12">IF(AO3="","",$Y3*AO3)</f>
        <v/>
      </c>
      <c r="AZ3" s="272">
        <f t="shared" ref="AZ3:AZ27" si="13">IF(AP3="","",$Y3*AP3)</f>
        <v>0</v>
      </c>
      <c r="BD3" s="272">
        <v>0</v>
      </c>
      <c r="BE3" s="272">
        <v>0</v>
      </c>
      <c r="BF3" s="272">
        <v>0</v>
      </c>
      <c r="BG3" s="272">
        <v>0</v>
      </c>
      <c r="BH3" s="272">
        <v>5</v>
      </c>
      <c r="BI3" s="272">
        <v>0</v>
      </c>
      <c r="BJ3" s="272">
        <v>0</v>
      </c>
    </row>
    <row r="4" spans="1:62">
      <c r="A4" s="896"/>
      <c r="B4" s="210" t="str">
        <f t="shared" si="0"/>
        <v>BIG PINPIN</v>
      </c>
      <c r="C4" s="210" t="s">
        <v>417</v>
      </c>
      <c r="D4" s="210" t="s">
        <v>645</v>
      </c>
      <c r="E4" s="190" t="s">
        <v>25</v>
      </c>
      <c r="F4" s="314" t="s">
        <v>421</v>
      </c>
      <c r="G4" s="298" t="s">
        <v>69</v>
      </c>
      <c r="H4" s="316">
        <v>5</v>
      </c>
      <c r="I4" s="514">
        <v>5.16</v>
      </c>
      <c r="J4" s="317">
        <v>287.5</v>
      </c>
      <c r="K4" s="23"/>
      <c r="L4" s="24"/>
      <c r="M4" s="25"/>
      <c r="N4" s="26"/>
      <c r="O4" s="27"/>
      <c r="P4" s="28"/>
      <c r="Q4" s="30"/>
      <c r="R4" s="39"/>
      <c r="S4" s="106"/>
      <c r="T4" s="34"/>
      <c r="U4" s="35"/>
      <c r="V4" s="37"/>
      <c r="W4" s="99">
        <f t="shared" si="1"/>
        <v>0</v>
      </c>
      <c r="X4" s="301">
        <f t="shared" si="2"/>
        <v>0</v>
      </c>
      <c r="Y4" s="272">
        <f t="shared" si="3"/>
        <v>0</v>
      </c>
      <c r="Z4" s="272" t="str">
        <f t="shared" ref="Z4:Z27" si="14">IF(BD4=0,"",BD4*$Y4)</f>
        <v/>
      </c>
      <c r="AA4" s="272" t="str">
        <f t="shared" si="4"/>
        <v/>
      </c>
      <c r="AB4" s="272" t="str">
        <f t="shared" si="4"/>
        <v/>
      </c>
      <c r="AC4" s="272" t="str">
        <f t="shared" si="4"/>
        <v/>
      </c>
      <c r="AD4" s="272">
        <f t="shared" si="4"/>
        <v>0</v>
      </c>
      <c r="AE4" s="272" t="str">
        <f t="shared" si="4"/>
        <v/>
      </c>
      <c r="AF4" s="272" t="str">
        <f t="shared" si="4"/>
        <v/>
      </c>
      <c r="AH4" s="302"/>
      <c r="AI4" s="302"/>
      <c r="AJ4" s="302"/>
      <c r="AK4" s="302"/>
      <c r="AL4" s="302"/>
      <c r="AM4" s="302"/>
      <c r="AN4" s="302"/>
      <c r="AO4" s="302"/>
      <c r="AP4" s="272">
        <v>10</v>
      </c>
      <c r="AR4" s="272" t="str">
        <f t="shared" si="5"/>
        <v/>
      </c>
      <c r="AS4" s="272" t="str">
        <f t="shared" si="6"/>
        <v/>
      </c>
      <c r="AT4" s="272" t="str">
        <f t="shared" si="7"/>
        <v/>
      </c>
      <c r="AU4" s="272" t="str">
        <f t="shared" si="8"/>
        <v/>
      </c>
      <c r="AV4" s="272" t="str">
        <f t="shared" si="9"/>
        <v/>
      </c>
      <c r="AW4" s="272" t="str">
        <f t="shared" si="10"/>
        <v/>
      </c>
      <c r="AX4" s="272" t="str">
        <f t="shared" si="11"/>
        <v/>
      </c>
      <c r="AY4" s="272" t="str">
        <f t="shared" si="12"/>
        <v/>
      </c>
      <c r="AZ4" s="272">
        <f t="shared" si="13"/>
        <v>0</v>
      </c>
      <c r="BD4" s="272">
        <v>0</v>
      </c>
      <c r="BE4" s="272">
        <v>0</v>
      </c>
      <c r="BF4" s="272">
        <v>0</v>
      </c>
      <c r="BG4" s="272">
        <v>0</v>
      </c>
      <c r="BH4" s="272">
        <v>5</v>
      </c>
      <c r="BI4" s="272">
        <v>0</v>
      </c>
      <c r="BJ4" s="272">
        <v>0</v>
      </c>
    </row>
    <row r="5" spans="1:62">
      <c r="A5" s="896"/>
      <c r="B5" s="210" t="str">
        <f t="shared" si="0"/>
        <v>PINCHOU</v>
      </c>
      <c r="C5" s="210" t="s">
        <v>418</v>
      </c>
      <c r="D5" s="210" t="s">
        <v>646</v>
      </c>
      <c r="E5" s="190" t="s">
        <v>26</v>
      </c>
      <c r="F5" s="314" t="s">
        <v>421</v>
      </c>
      <c r="G5" s="298" t="s">
        <v>69</v>
      </c>
      <c r="H5" s="316">
        <v>4</v>
      </c>
      <c r="I5" s="514">
        <v>4.3</v>
      </c>
      <c r="J5" s="317">
        <v>247.5</v>
      </c>
      <c r="K5" s="23"/>
      <c r="L5" s="24"/>
      <c r="M5" s="25"/>
      <c r="N5" s="26"/>
      <c r="O5" s="27"/>
      <c r="P5" s="28"/>
      <c r="Q5" s="30"/>
      <c r="R5" s="39"/>
      <c r="S5" s="106"/>
      <c r="T5" s="34"/>
      <c r="U5" s="35"/>
      <c r="V5" s="37"/>
      <c r="W5" s="99">
        <f t="shared" si="1"/>
        <v>0</v>
      </c>
      <c r="X5" s="301">
        <f t="shared" si="2"/>
        <v>0</v>
      </c>
      <c r="Y5" s="272">
        <f t="shared" si="3"/>
        <v>0</v>
      </c>
      <c r="Z5" s="272" t="str">
        <f t="shared" si="14"/>
        <v/>
      </c>
      <c r="AA5" s="272" t="str">
        <f t="shared" si="4"/>
        <v/>
      </c>
      <c r="AB5" s="272" t="str">
        <f t="shared" si="4"/>
        <v/>
      </c>
      <c r="AC5" s="272" t="str">
        <f t="shared" si="4"/>
        <v/>
      </c>
      <c r="AD5" s="272" t="str">
        <f t="shared" si="4"/>
        <v/>
      </c>
      <c r="AE5" s="272">
        <f t="shared" si="4"/>
        <v>0</v>
      </c>
      <c r="AF5" s="272" t="str">
        <f t="shared" si="4"/>
        <v/>
      </c>
      <c r="AH5" s="272">
        <v>1</v>
      </c>
      <c r="AI5" s="302"/>
      <c r="AJ5" s="272">
        <v>1</v>
      </c>
      <c r="AK5" s="302"/>
      <c r="AL5" s="302"/>
      <c r="AM5" s="272">
        <v>1</v>
      </c>
      <c r="AN5" s="302"/>
      <c r="AO5" s="272">
        <v>1</v>
      </c>
      <c r="AP5" s="272">
        <v>16</v>
      </c>
      <c r="AR5" s="272">
        <f t="shared" si="5"/>
        <v>0</v>
      </c>
      <c r="AS5" s="272" t="str">
        <f t="shared" si="6"/>
        <v/>
      </c>
      <c r="AT5" s="272">
        <f t="shared" si="7"/>
        <v>0</v>
      </c>
      <c r="AU5" s="272" t="str">
        <f t="shared" si="8"/>
        <v/>
      </c>
      <c r="AV5" s="272" t="str">
        <f t="shared" si="9"/>
        <v/>
      </c>
      <c r="AW5" s="272">
        <f t="shared" si="10"/>
        <v>0</v>
      </c>
      <c r="AX5" s="272" t="str">
        <f t="shared" si="11"/>
        <v/>
      </c>
      <c r="AY5" s="272">
        <f t="shared" si="12"/>
        <v>0</v>
      </c>
      <c r="AZ5" s="272">
        <f t="shared" si="13"/>
        <v>0</v>
      </c>
      <c r="BD5" s="272">
        <v>0</v>
      </c>
      <c r="BE5" s="272">
        <v>0</v>
      </c>
      <c r="BF5" s="272">
        <v>0</v>
      </c>
      <c r="BG5" s="272">
        <v>0</v>
      </c>
      <c r="BH5" s="272">
        <v>0</v>
      </c>
      <c r="BI5" s="272">
        <v>4</v>
      </c>
      <c r="BJ5" s="272">
        <v>0</v>
      </c>
    </row>
    <row r="6" spans="1:62">
      <c r="A6" s="896"/>
      <c r="B6" s="210" t="str">
        <f t="shared" si="0"/>
        <v>COCO</v>
      </c>
      <c r="C6" s="210" t="s">
        <v>414</v>
      </c>
      <c r="D6" s="210" t="s">
        <v>647</v>
      </c>
      <c r="E6" s="190" t="s">
        <v>23</v>
      </c>
      <c r="F6" s="314" t="s">
        <v>421</v>
      </c>
      <c r="G6" s="298" t="s">
        <v>69</v>
      </c>
      <c r="H6" s="316">
        <v>10</v>
      </c>
      <c r="I6" s="514">
        <v>0.48</v>
      </c>
      <c r="J6" s="317">
        <v>67.5</v>
      </c>
      <c r="K6" s="23"/>
      <c r="L6" s="24"/>
      <c r="M6" s="25"/>
      <c r="N6" s="26"/>
      <c r="O6" s="27"/>
      <c r="P6" s="28"/>
      <c r="Q6" s="30"/>
      <c r="R6" s="39"/>
      <c r="S6" s="106"/>
      <c r="T6" s="34"/>
      <c r="U6" s="35"/>
      <c r="V6" s="37"/>
      <c r="W6" s="99">
        <f t="shared" si="1"/>
        <v>0</v>
      </c>
      <c r="X6" s="301">
        <f t="shared" si="2"/>
        <v>0</v>
      </c>
      <c r="Y6" s="272">
        <f t="shared" si="3"/>
        <v>0</v>
      </c>
      <c r="Z6" s="272" t="str">
        <f t="shared" si="14"/>
        <v/>
      </c>
      <c r="AA6" s="272" t="str">
        <f t="shared" si="4"/>
        <v/>
      </c>
      <c r="AB6" s="272">
        <f t="shared" si="4"/>
        <v>0</v>
      </c>
      <c r="AC6" s="272" t="str">
        <f t="shared" si="4"/>
        <v/>
      </c>
      <c r="AD6" s="272" t="str">
        <f t="shared" si="4"/>
        <v/>
      </c>
      <c r="AE6" s="272" t="str">
        <f t="shared" si="4"/>
        <v/>
      </c>
      <c r="AF6" s="272" t="str">
        <f t="shared" si="4"/>
        <v/>
      </c>
      <c r="AH6" s="302"/>
      <c r="AI6" s="302"/>
      <c r="AJ6" s="302"/>
      <c r="AK6" s="302"/>
      <c r="AL6" s="302"/>
      <c r="AM6" s="302"/>
      <c r="AN6" s="302"/>
      <c r="AO6" s="302"/>
      <c r="AP6" s="272">
        <v>20</v>
      </c>
      <c r="AR6" s="272" t="str">
        <f t="shared" si="5"/>
        <v/>
      </c>
      <c r="AS6" s="272" t="str">
        <f t="shared" si="6"/>
        <v/>
      </c>
      <c r="AT6" s="272" t="str">
        <f t="shared" si="7"/>
        <v/>
      </c>
      <c r="AU6" s="272" t="str">
        <f t="shared" si="8"/>
        <v/>
      </c>
      <c r="AV6" s="272" t="str">
        <f t="shared" si="9"/>
        <v/>
      </c>
      <c r="AW6" s="272" t="str">
        <f t="shared" si="10"/>
        <v/>
      </c>
      <c r="AX6" s="272" t="str">
        <f t="shared" si="11"/>
        <v/>
      </c>
      <c r="AY6" s="272" t="str">
        <f t="shared" si="12"/>
        <v/>
      </c>
      <c r="AZ6" s="272">
        <f t="shared" si="13"/>
        <v>0</v>
      </c>
      <c r="BD6" s="272">
        <v>0</v>
      </c>
      <c r="BE6" s="272">
        <v>0</v>
      </c>
      <c r="BF6" s="272">
        <v>10</v>
      </c>
      <c r="BG6" s="272">
        <v>0</v>
      </c>
      <c r="BH6" s="272">
        <v>0</v>
      </c>
      <c r="BI6" s="272">
        <v>0</v>
      </c>
      <c r="BJ6" s="272">
        <v>0</v>
      </c>
    </row>
    <row r="7" spans="1:62">
      <c r="A7" s="896"/>
      <c r="B7" s="210" t="str">
        <f t="shared" si="0"/>
        <v>LAPINOU</v>
      </c>
      <c r="C7" s="210" t="s">
        <v>415</v>
      </c>
      <c r="D7" s="210" t="s">
        <v>648</v>
      </c>
      <c r="E7" s="190" t="s">
        <v>24</v>
      </c>
      <c r="F7" s="314" t="s">
        <v>421</v>
      </c>
      <c r="G7" s="298" t="s">
        <v>69</v>
      </c>
      <c r="H7" s="316">
        <v>10</v>
      </c>
      <c r="I7" s="514">
        <v>1.7</v>
      </c>
      <c r="J7" s="317">
        <v>150</v>
      </c>
      <c r="K7" s="23"/>
      <c r="L7" s="24"/>
      <c r="M7" s="25"/>
      <c r="N7" s="26"/>
      <c r="O7" s="27"/>
      <c r="P7" s="28"/>
      <c r="Q7" s="30"/>
      <c r="R7" s="39"/>
      <c r="S7" s="106"/>
      <c r="T7" s="34"/>
      <c r="U7" s="35"/>
      <c r="V7" s="37"/>
      <c r="W7" s="99">
        <f t="shared" si="1"/>
        <v>0</v>
      </c>
      <c r="X7" s="301">
        <f t="shared" si="2"/>
        <v>0</v>
      </c>
      <c r="Y7" s="272">
        <f t="shared" si="3"/>
        <v>0</v>
      </c>
      <c r="Z7" s="272" t="str">
        <f t="shared" si="14"/>
        <v/>
      </c>
      <c r="AA7" s="272" t="str">
        <f t="shared" si="4"/>
        <v/>
      </c>
      <c r="AB7" s="272" t="str">
        <f t="shared" si="4"/>
        <v/>
      </c>
      <c r="AC7" s="272">
        <f t="shared" si="4"/>
        <v>0</v>
      </c>
      <c r="AD7" s="272" t="str">
        <f t="shared" si="4"/>
        <v/>
      </c>
      <c r="AE7" s="272" t="str">
        <f t="shared" si="4"/>
        <v/>
      </c>
      <c r="AF7" s="272" t="str">
        <f t="shared" si="4"/>
        <v/>
      </c>
      <c r="AH7" s="302"/>
      <c r="AI7" s="302"/>
      <c r="AJ7" s="302"/>
      <c r="AK7" s="302"/>
      <c r="AL7" s="302"/>
      <c r="AM7" s="302"/>
      <c r="AN7" s="302"/>
      <c r="AO7" s="302"/>
      <c r="AP7" s="272">
        <v>20</v>
      </c>
      <c r="AR7" s="272" t="str">
        <f t="shared" si="5"/>
        <v/>
      </c>
      <c r="AS7" s="272" t="str">
        <f t="shared" si="6"/>
        <v/>
      </c>
      <c r="AT7" s="272" t="str">
        <f t="shared" si="7"/>
        <v/>
      </c>
      <c r="AU7" s="272" t="str">
        <f t="shared" si="8"/>
        <v/>
      </c>
      <c r="AV7" s="272" t="str">
        <f t="shared" si="9"/>
        <v/>
      </c>
      <c r="AW7" s="272" t="str">
        <f t="shared" si="10"/>
        <v/>
      </c>
      <c r="AX7" s="272" t="str">
        <f t="shared" si="11"/>
        <v/>
      </c>
      <c r="AY7" s="272" t="str">
        <f t="shared" si="12"/>
        <v/>
      </c>
      <c r="AZ7" s="272">
        <f t="shared" si="13"/>
        <v>0</v>
      </c>
      <c r="BD7" s="272">
        <v>0</v>
      </c>
      <c r="BE7" s="272">
        <v>0</v>
      </c>
      <c r="BF7" s="272">
        <v>0</v>
      </c>
      <c r="BG7" s="272">
        <v>10</v>
      </c>
      <c r="BH7" s="272">
        <v>0</v>
      </c>
      <c r="BI7" s="272">
        <v>0</v>
      </c>
      <c r="BJ7" s="272">
        <v>0</v>
      </c>
    </row>
    <row r="8" spans="1:62">
      <c r="A8" s="896"/>
      <c r="B8" s="210" t="str">
        <f t="shared" si="0"/>
        <v>PENTA JUGS L</v>
      </c>
      <c r="C8" s="210" t="s">
        <v>419</v>
      </c>
      <c r="D8" s="210" t="s">
        <v>649</v>
      </c>
      <c r="E8" s="190" t="s">
        <v>24</v>
      </c>
      <c r="F8" s="314" t="s">
        <v>421</v>
      </c>
      <c r="G8" s="298" t="s">
        <v>64</v>
      </c>
      <c r="H8" s="316">
        <v>5</v>
      </c>
      <c r="I8" s="514">
        <v>2.08</v>
      </c>
      <c r="J8" s="317">
        <v>122.5</v>
      </c>
      <c r="K8" s="23"/>
      <c r="L8" s="24"/>
      <c r="M8" s="25"/>
      <c r="N8" s="26"/>
      <c r="O8" s="27"/>
      <c r="P8" s="28"/>
      <c r="Q8" s="30"/>
      <c r="R8" s="39"/>
      <c r="S8" s="106"/>
      <c r="T8" s="34"/>
      <c r="U8" s="35"/>
      <c r="V8" s="37"/>
      <c r="W8" s="99">
        <f t="shared" si="1"/>
        <v>0</v>
      </c>
      <c r="X8" s="301">
        <f t="shared" si="2"/>
        <v>0</v>
      </c>
      <c r="Y8" s="272">
        <f t="shared" si="3"/>
        <v>0</v>
      </c>
      <c r="Z8" s="272" t="str">
        <f t="shared" si="14"/>
        <v/>
      </c>
      <c r="AA8" s="272" t="str">
        <f t="shared" si="4"/>
        <v/>
      </c>
      <c r="AB8" s="272" t="str">
        <f t="shared" si="4"/>
        <v/>
      </c>
      <c r="AC8" s="272">
        <f t="shared" si="4"/>
        <v>0</v>
      </c>
      <c r="AD8" s="272" t="str">
        <f t="shared" si="4"/>
        <v/>
      </c>
      <c r="AE8" s="272" t="str">
        <f t="shared" si="4"/>
        <v/>
      </c>
      <c r="AF8" s="272" t="str">
        <f t="shared" si="4"/>
        <v/>
      </c>
      <c r="AH8" s="272">
        <v>5</v>
      </c>
      <c r="AI8" s="302"/>
      <c r="AJ8" s="302"/>
      <c r="AK8" s="302"/>
      <c r="AL8" s="302"/>
      <c r="AM8" s="302"/>
      <c r="AN8" s="302"/>
      <c r="AO8" s="302"/>
      <c r="AP8" s="272">
        <v>10</v>
      </c>
      <c r="AR8" s="272">
        <f t="shared" si="5"/>
        <v>0</v>
      </c>
      <c r="AS8" s="272" t="str">
        <f t="shared" si="6"/>
        <v/>
      </c>
      <c r="AT8" s="272" t="str">
        <f t="shared" si="7"/>
        <v/>
      </c>
      <c r="AU8" s="272" t="str">
        <f t="shared" si="8"/>
        <v/>
      </c>
      <c r="AV8" s="272" t="str">
        <f t="shared" si="9"/>
        <v/>
      </c>
      <c r="AW8" s="272" t="str">
        <f t="shared" si="10"/>
        <v/>
      </c>
      <c r="AX8" s="272" t="str">
        <f t="shared" si="11"/>
        <v/>
      </c>
      <c r="AY8" s="272" t="str">
        <f t="shared" si="12"/>
        <v/>
      </c>
      <c r="AZ8" s="272">
        <f t="shared" si="13"/>
        <v>0</v>
      </c>
      <c r="BD8" s="272">
        <v>0</v>
      </c>
      <c r="BE8" s="272">
        <v>0</v>
      </c>
      <c r="BF8" s="272">
        <v>0</v>
      </c>
      <c r="BG8" s="272">
        <v>5</v>
      </c>
      <c r="BH8" s="272">
        <v>0</v>
      </c>
      <c r="BI8" s="272">
        <v>0</v>
      </c>
      <c r="BJ8" s="272">
        <v>0</v>
      </c>
    </row>
    <row r="9" spans="1:62">
      <c r="A9" s="896"/>
      <c r="B9" s="210" t="str">
        <f t="shared" si="0"/>
        <v>PENTA JUGS XL</v>
      </c>
      <c r="C9" s="210" t="s">
        <v>420</v>
      </c>
      <c r="D9" s="210" t="s">
        <v>650</v>
      </c>
      <c r="E9" s="190" t="s">
        <v>25</v>
      </c>
      <c r="F9" s="314" t="s">
        <v>421</v>
      </c>
      <c r="G9" s="298" t="s">
        <v>64</v>
      </c>
      <c r="H9" s="316">
        <v>4</v>
      </c>
      <c r="I9" s="514">
        <v>6.35</v>
      </c>
      <c r="J9" s="317">
        <v>330</v>
      </c>
      <c r="K9" s="23"/>
      <c r="L9" s="24"/>
      <c r="M9" s="25"/>
      <c r="N9" s="26"/>
      <c r="O9" s="27"/>
      <c r="P9" s="28"/>
      <c r="Q9" s="30"/>
      <c r="R9" s="39"/>
      <c r="S9" s="106"/>
      <c r="T9" s="34"/>
      <c r="U9" s="35"/>
      <c r="V9" s="37"/>
      <c r="W9" s="99">
        <f t="shared" si="1"/>
        <v>0</v>
      </c>
      <c r="X9" s="301">
        <f t="shared" si="2"/>
        <v>0</v>
      </c>
      <c r="Y9" s="272">
        <f t="shared" si="3"/>
        <v>0</v>
      </c>
      <c r="Z9" s="272" t="str">
        <f t="shared" si="14"/>
        <v/>
      </c>
      <c r="AA9" s="272" t="str">
        <f t="shared" si="4"/>
        <v/>
      </c>
      <c r="AB9" s="272" t="str">
        <f t="shared" si="4"/>
        <v/>
      </c>
      <c r="AC9" s="272" t="str">
        <f t="shared" si="4"/>
        <v/>
      </c>
      <c r="AD9" s="272">
        <f t="shared" si="4"/>
        <v>0</v>
      </c>
      <c r="AE9" s="272" t="str">
        <f t="shared" si="4"/>
        <v/>
      </c>
      <c r="AF9" s="272" t="str">
        <f t="shared" si="4"/>
        <v/>
      </c>
      <c r="AH9" s="302"/>
      <c r="AI9" s="302"/>
      <c r="AJ9" s="272">
        <v>4</v>
      </c>
      <c r="AK9" s="302"/>
      <c r="AL9" s="302"/>
      <c r="AM9" s="302"/>
      <c r="AN9" s="302"/>
      <c r="AO9" s="302"/>
      <c r="AP9" s="272">
        <v>12</v>
      </c>
      <c r="AR9" s="272" t="str">
        <f t="shared" si="5"/>
        <v/>
      </c>
      <c r="AS9" s="272" t="str">
        <f t="shared" si="6"/>
        <v/>
      </c>
      <c r="AT9" s="272">
        <f t="shared" si="7"/>
        <v>0</v>
      </c>
      <c r="AU9" s="272" t="str">
        <f t="shared" si="8"/>
        <v/>
      </c>
      <c r="AV9" s="272" t="str">
        <f t="shared" si="9"/>
        <v/>
      </c>
      <c r="AW9" s="272" t="str">
        <f t="shared" si="10"/>
        <v/>
      </c>
      <c r="AX9" s="272" t="str">
        <f t="shared" si="11"/>
        <v/>
      </c>
      <c r="AY9" s="272" t="str">
        <f t="shared" si="12"/>
        <v/>
      </c>
      <c r="AZ9" s="272">
        <f t="shared" si="13"/>
        <v>0</v>
      </c>
      <c r="BD9" s="272">
        <v>0</v>
      </c>
      <c r="BE9" s="272">
        <v>0</v>
      </c>
      <c r="BF9" s="272">
        <v>0</v>
      </c>
      <c r="BG9" s="272">
        <v>0</v>
      </c>
      <c r="BH9" s="272">
        <v>4</v>
      </c>
      <c r="BI9" s="272">
        <v>0</v>
      </c>
      <c r="BJ9" s="272">
        <v>0</v>
      </c>
    </row>
    <row r="10" spans="1:62" s="303" customFormat="1" ht="14.1" customHeight="1">
      <c r="A10" s="896"/>
      <c r="B10" s="210" t="str">
        <f t="shared" si="0"/>
        <v>PENTA GONES S</v>
      </c>
      <c r="C10" s="210" t="s">
        <v>268</v>
      </c>
      <c r="D10" s="210" t="s">
        <v>651</v>
      </c>
      <c r="E10" s="190" t="s">
        <v>22</v>
      </c>
      <c r="F10" s="355"/>
      <c r="G10" s="298" t="s">
        <v>263</v>
      </c>
      <c r="H10" s="316">
        <v>10</v>
      </c>
      <c r="I10" s="514">
        <v>0.65</v>
      </c>
      <c r="J10" s="317">
        <v>80</v>
      </c>
      <c r="K10" s="23"/>
      <c r="L10" s="24"/>
      <c r="M10" s="25"/>
      <c r="N10" s="26"/>
      <c r="O10" s="27"/>
      <c r="P10" s="28"/>
      <c r="Q10" s="30"/>
      <c r="R10" s="39"/>
      <c r="S10" s="106"/>
      <c r="T10" s="34"/>
      <c r="U10" s="35"/>
      <c r="V10" s="37"/>
      <c r="W10" s="99">
        <f t="shared" ref="W10:W27" si="15">SUM(K10:V10)*J10</f>
        <v>0</v>
      </c>
      <c r="X10" s="301">
        <f t="shared" si="2"/>
        <v>0</v>
      </c>
      <c r="Y10" s="272">
        <f>SUM(K10:V10)</f>
        <v>0</v>
      </c>
      <c r="Z10" s="272" t="str">
        <f t="shared" si="14"/>
        <v/>
      </c>
      <c r="AA10" s="272">
        <f t="shared" si="4"/>
        <v>0</v>
      </c>
      <c r="AB10" s="272" t="str">
        <f t="shared" si="4"/>
        <v/>
      </c>
      <c r="AC10" s="272" t="str">
        <f t="shared" si="4"/>
        <v/>
      </c>
      <c r="AD10" s="272" t="str">
        <f t="shared" si="4"/>
        <v/>
      </c>
      <c r="AE10" s="272" t="str">
        <f t="shared" si="4"/>
        <v/>
      </c>
      <c r="AF10" s="272" t="str">
        <f t="shared" si="4"/>
        <v/>
      </c>
      <c r="AG10"/>
      <c r="AH10" s="302"/>
      <c r="AI10" s="302"/>
      <c r="AJ10" s="302"/>
      <c r="AK10" s="302"/>
      <c r="AL10" s="302"/>
      <c r="AM10" s="302"/>
      <c r="AN10" s="302"/>
      <c r="AO10" s="302"/>
      <c r="AP10" s="272">
        <v>20</v>
      </c>
      <c r="AR10" s="272" t="str">
        <f t="shared" si="5"/>
        <v/>
      </c>
      <c r="AS10" s="272" t="str">
        <f t="shared" si="6"/>
        <v/>
      </c>
      <c r="AT10" s="272" t="str">
        <f t="shared" si="7"/>
        <v/>
      </c>
      <c r="AU10" s="272" t="str">
        <f t="shared" si="8"/>
        <v/>
      </c>
      <c r="AV10" s="272" t="str">
        <f t="shared" si="9"/>
        <v/>
      </c>
      <c r="AW10" s="272" t="str">
        <f t="shared" si="10"/>
        <v/>
      </c>
      <c r="AX10" s="272" t="str">
        <f t="shared" si="11"/>
        <v/>
      </c>
      <c r="AY10" s="272" t="str">
        <f t="shared" si="12"/>
        <v/>
      </c>
      <c r="AZ10" s="272">
        <f t="shared" si="13"/>
        <v>0</v>
      </c>
      <c r="BD10" s="272">
        <v>0</v>
      </c>
      <c r="BE10" s="272">
        <v>10</v>
      </c>
      <c r="BF10" s="272">
        <v>0</v>
      </c>
      <c r="BG10" s="272">
        <v>0</v>
      </c>
      <c r="BH10" s="272">
        <v>0</v>
      </c>
      <c r="BI10" s="272">
        <v>0</v>
      </c>
      <c r="BJ10" s="272">
        <v>0</v>
      </c>
    </row>
    <row r="11" spans="1:62">
      <c r="A11" s="896"/>
      <c r="B11" s="210" t="str">
        <f t="shared" si="0"/>
        <v>PENTA GONES L</v>
      </c>
      <c r="C11" s="210" t="s">
        <v>269</v>
      </c>
      <c r="D11" s="210" t="s">
        <v>652</v>
      </c>
      <c r="E11" s="190" t="s">
        <v>24</v>
      </c>
      <c r="F11" s="355"/>
      <c r="G11" s="298" t="s">
        <v>62</v>
      </c>
      <c r="H11" s="316">
        <v>10</v>
      </c>
      <c r="I11" s="514">
        <v>2.6</v>
      </c>
      <c r="J11" s="317">
        <v>155</v>
      </c>
      <c r="K11" s="23"/>
      <c r="L11" s="24"/>
      <c r="M11" s="25"/>
      <c r="N11" s="26"/>
      <c r="O11" s="27"/>
      <c r="P11" s="28"/>
      <c r="Q11" s="30"/>
      <c r="R11" s="39"/>
      <c r="S11" s="106"/>
      <c r="T11" s="34"/>
      <c r="U11" s="35"/>
      <c r="V11" s="37"/>
      <c r="W11" s="99">
        <f t="shared" si="15"/>
        <v>0</v>
      </c>
      <c r="X11" s="301">
        <f t="shared" si="2"/>
        <v>0</v>
      </c>
      <c r="Y11" s="272">
        <f t="shared" ref="Y11:Y27" si="16">SUM(K11:V11)</f>
        <v>0</v>
      </c>
      <c r="Z11" s="272" t="str">
        <f t="shared" si="14"/>
        <v/>
      </c>
      <c r="AA11" s="272" t="str">
        <f t="shared" si="4"/>
        <v/>
      </c>
      <c r="AB11" s="272" t="str">
        <f t="shared" si="4"/>
        <v/>
      </c>
      <c r="AC11" s="272">
        <f t="shared" si="4"/>
        <v>0</v>
      </c>
      <c r="AD11" s="272" t="str">
        <f t="shared" si="4"/>
        <v/>
      </c>
      <c r="AE11" s="272" t="str">
        <f t="shared" si="4"/>
        <v/>
      </c>
      <c r="AF11" s="272" t="str">
        <f t="shared" si="4"/>
        <v/>
      </c>
      <c r="AH11" s="272">
        <v>10</v>
      </c>
      <c r="AI11" s="302"/>
      <c r="AJ11" s="302"/>
      <c r="AK11" s="302"/>
      <c r="AL11" s="302"/>
      <c r="AM11" s="302"/>
      <c r="AN11" s="302"/>
      <c r="AO11" s="302"/>
      <c r="AP11" s="272">
        <v>20</v>
      </c>
      <c r="AR11" s="272">
        <f t="shared" si="5"/>
        <v>0</v>
      </c>
      <c r="AS11" s="272" t="str">
        <f t="shared" si="6"/>
        <v/>
      </c>
      <c r="AT11" s="272" t="str">
        <f t="shared" si="7"/>
        <v/>
      </c>
      <c r="AU11" s="272" t="str">
        <f t="shared" si="8"/>
        <v/>
      </c>
      <c r="AV11" s="272" t="str">
        <f t="shared" si="9"/>
        <v/>
      </c>
      <c r="AW11" s="272" t="str">
        <f t="shared" si="10"/>
        <v/>
      </c>
      <c r="AX11" s="272" t="str">
        <f t="shared" si="11"/>
        <v/>
      </c>
      <c r="AY11" s="272" t="str">
        <f t="shared" si="12"/>
        <v/>
      </c>
      <c r="AZ11" s="272">
        <f t="shared" si="13"/>
        <v>0</v>
      </c>
      <c r="BD11" s="272">
        <v>0</v>
      </c>
      <c r="BE11" s="272">
        <v>0</v>
      </c>
      <c r="BF11" s="272">
        <v>0</v>
      </c>
      <c r="BG11" s="272">
        <v>10</v>
      </c>
      <c r="BH11" s="272">
        <v>0</v>
      </c>
      <c r="BI11" s="272">
        <v>0</v>
      </c>
      <c r="BJ11" s="272">
        <v>0</v>
      </c>
    </row>
    <row r="12" spans="1:62">
      <c r="A12" s="896"/>
      <c r="B12" s="210" t="str">
        <f t="shared" si="0"/>
        <v>HEXA GONES 1</v>
      </c>
      <c r="C12" s="210" t="s">
        <v>270</v>
      </c>
      <c r="D12" s="210" t="s">
        <v>653</v>
      </c>
      <c r="E12" s="190" t="s">
        <v>25</v>
      </c>
      <c r="F12" s="355"/>
      <c r="G12" s="298" t="s">
        <v>128</v>
      </c>
      <c r="H12" s="316">
        <v>1</v>
      </c>
      <c r="I12" s="514">
        <v>1.1499999999999999</v>
      </c>
      <c r="J12" s="317">
        <v>72.5</v>
      </c>
      <c r="K12" s="23"/>
      <c r="L12" s="24"/>
      <c r="M12" s="25"/>
      <c r="N12" s="26"/>
      <c r="O12" s="27"/>
      <c r="P12" s="28"/>
      <c r="Q12" s="30"/>
      <c r="R12" s="39"/>
      <c r="S12" s="106"/>
      <c r="T12" s="34"/>
      <c r="U12" s="35"/>
      <c r="V12" s="37"/>
      <c r="W12" s="99">
        <f t="shared" si="15"/>
        <v>0</v>
      </c>
      <c r="X12" s="301">
        <f t="shared" si="2"/>
        <v>0</v>
      </c>
      <c r="Y12" s="272">
        <f t="shared" si="16"/>
        <v>0</v>
      </c>
      <c r="Z12" s="272" t="str">
        <f t="shared" si="14"/>
        <v/>
      </c>
      <c r="AA12" s="272" t="str">
        <f t="shared" si="4"/>
        <v/>
      </c>
      <c r="AB12" s="272" t="str">
        <f t="shared" si="4"/>
        <v/>
      </c>
      <c r="AC12" s="272" t="str">
        <f t="shared" si="4"/>
        <v/>
      </c>
      <c r="AD12" s="272">
        <f t="shared" si="4"/>
        <v>0</v>
      </c>
      <c r="AE12" s="272" t="str">
        <f t="shared" si="4"/>
        <v/>
      </c>
      <c r="AF12" s="272" t="str">
        <f t="shared" si="4"/>
        <v/>
      </c>
      <c r="AH12" s="302"/>
      <c r="AI12" s="272">
        <v>1</v>
      </c>
      <c r="AJ12" s="302"/>
      <c r="AK12" s="302"/>
      <c r="AL12" s="302"/>
      <c r="AM12" s="302"/>
      <c r="AN12" s="302"/>
      <c r="AO12" s="302"/>
      <c r="AP12" s="272">
        <v>3</v>
      </c>
      <c r="AR12" s="272" t="str">
        <f t="shared" si="5"/>
        <v/>
      </c>
      <c r="AS12" s="272">
        <f t="shared" si="6"/>
        <v>0</v>
      </c>
      <c r="AT12" s="272" t="str">
        <f t="shared" si="7"/>
        <v/>
      </c>
      <c r="AU12" s="272" t="str">
        <f t="shared" si="8"/>
        <v/>
      </c>
      <c r="AV12" s="272" t="str">
        <f t="shared" si="9"/>
        <v/>
      </c>
      <c r="AW12" s="272" t="str">
        <f t="shared" si="10"/>
        <v/>
      </c>
      <c r="AX12" s="272" t="str">
        <f t="shared" si="11"/>
        <v/>
      </c>
      <c r="AY12" s="272" t="str">
        <f t="shared" si="12"/>
        <v/>
      </c>
      <c r="AZ12" s="272">
        <f t="shared" si="13"/>
        <v>0</v>
      </c>
      <c r="BD12" s="272">
        <v>0</v>
      </c>
      <c r="BE12" s="272">
        <v>0</v>
      </c>
      <c r="BF12" s="272">
        <v>0</v>
      </c>
      <c r="BG12" s="272">
        <v>0</v>
      </c>
      <c r="BH12" s="272">
        <v>1</v>
      </c>
      <c r="BI12" s="272">
        <v>0</v>
      </c>
      <c r="BJ12" s="272">
        <v>0</v>
      </c>
    </row>
    <row r="13" spans="1:62">
      <c r="A13" s="896"/>
      <c r="B13" s="210" t="str">
        <f t="shared" si="0"/>
        <v>HEXA GONES 2</v>
      </c>
      <c r="C13" s="210" t="s">
        <v>271</v>
      </c>
      <c r="D13" s="210" t="s">
        <v>654</v>
      </c>
      <c r="E13" s="190" t="s">
        <v>25</v>
      </c>
      <c r="F13" s="355"/>
      <c r="G13" s="298" t="s">
        <v>265</v>
      </c>
      <c r="H13" s="316">
        <v>1</v>
      </c>
      <c r="I13" s="514">
        <v>1.5</v>
      </c>
      <c r="J13" s="317">
        <v>92.5</v>
      </c>
      <c r="K13" s="23"/>
      <c r="L13" s="24"/>
      <c r="M13" s="25"/>
      <c r="N13" s="26"/>
      <c r="O13" s="27"/>
      <c r="P13" s="28"/>
      <c r="Q13" s="30"/>
      <c r="R13" s="39"/>
      <c r="S13" s="106"/>
      <c r="T13" s="34"/>
      <c r="U13" s="35"/>
      <c r="V13" s="37"/>
      <c r="W13" s="99">
        <f t="shared" si="15"/>
        <v>0</v>
      </c>
      <c r="X13" s="301">
        <f t="shared" si="2"/>
        <v>0</v>
      </c>
      <c r="Y13" s="272">
        <f t="shared" si="16"/>
        <v>0</v>
      </c>
      <c r="Z13" s="272" t="str">
        <f t="shared" si="14"/>
        <v/>
      </c>
      <c r="AA13" s="272" t="str">
        <f t="shared" si="4"/>
        <v/>
      </c>
      <c r="AB13" s="272" t="str">
        <f t="shared" si="4"/>
        <v/>
      </c>
      <c r="AC13" s="272" t="str">
        <f t="shared" si="4"/>
        <v/>
      </c>
      <c r="AD13" s="272">
        <f t="shared" si="4"/>
        <v>0</v>
      </c>
      <c r="AE13" s="272" t="str">
        <f t="shared" si="4"/>
        <v/>
      </c>
      <c r="AF13" s="272" t="str">
        <f t="shared" si="4"/>
        <v/>
      </c>
      <c r="AH13" s="302"/>
      <c r="AI13" s="272">
        <v>1</v>
      </c>
      <c r="AJ13" s="302"/>
      <c r="AK13" s="302"/>
      <c r="AL13" s="302"/>
      <c r="AM13" s="302"/>
      <c r="AN13" s="302"/>
      <c r="AO13" s="302"/>
      <c r="AP13" s="272">
        <v>3</v>
      </c>
      <c r="AR13" s="272" t="str">
        <f t="shared" si="5"/>
        <v/>
      </c>
      <c r="AS13" s="272">
        <f t="shared" si="6"/>
        <v>0</v>
      </c>
      <c r="AT13" s="272" t="str">
        <f t="shared" si="7"/>
        <v/>
      </c>
      <c r="AU13" s="272" t="str">
        <f t="shared" si="8"/>
        <v/>
      </c>
      <c r="AV13" s="272" t="str">
        <f t="shared" si="9"/>
        <v/>
      </c>
      <c r="AW13" s="272" t="str">
        <f t="shared" si="10"/>
        <v/>
      </c>
      <c r="AX13" s="272" t="str">
        <f t="shared" si="11"/>
        <v/>
      </c>
      <c r="AY13" s="272" t="str">
        <f t="shared" si="12"/>
        <v/>
      </c>
      <c r="AZ13" s="272">
        <f t="shared" si="13"/>
        <v>0</v>
      </c>
      <c r="BD13" s="272">
        <v>0</v>
      </c>
      <c r="BE13" s="272">
        <v>0</v>
      </c>
      <c r="BF13" s="272">
        <v>0</v>
      </c>
      <c r="BG13" s="272">
        <v>0</v>
      </c>
      <c r="BH13" s="272">
        <v>1</v>
      </c>
      <c r="BI13" s="272">
        <v>0</v>
      </c>
      <c r="BJ13" s="272">
        <v>0</v>
      </c>
    </row>
    <row r="14" spans="1:62">
      <c r="A14" s="896"/>
      <c r="B14" s="210" t="str">
        <f t="shared" si="0"/>
        <v>HEXA GONES 3</v>
      </c>
      <c r="C14" s="210" t="s">
        <v>272</v>
      </c>
      <c r="D14" s="210" t="s">
        <v>655</v>
      </c>
      <c r="E14" s="190" t="s">
        <v>25</v>
      </c>
      <c r="F14" s="355"/>
      <c r="G14" s="298" t="s">
        <v>266</v>
      </c>
      <c r="H14" s="316">
        <v>1</v>
      </c>
      <c r="I14" s="514">
        <v>2.2000000000000002</v>
      </c>
      <c r="J14" s="317">
        <v>122.5</v>
      </c>
      <c r="K14" s="23"/>
      <c r="L14" s="24"/>
      <c r="M14" s="25"/>
      <c r="N14" s="26"/>
      <c r="O14" s="27"/>
      <c r="P14" s="28"/>
      <c r="Q14" s="30"/>
      <c r="R14" s="39"/>
      <c r="S14" s="106"/>
      <c r="T14" s="34"/>
      <c r="U14" s="35"/>
      <c r="V14" s="37"/>
      <c r="W14" s="99">
        <f t="shared" si="15"/>
        <v>0</v>
      </c>
      <c r="X14" s="301">
        <f t="shared" si="2"/>
        <v>0</v>
      </c>
      <c r="Y14" s="272">
        <f t="shared" si="16"/>
        <v>0</v>
      </c>
      <c r="Z14" s="272" t="str">
        <f t="shared" si="14"/>
        <v/>
      </c>
      <c r="AA14" s="272" t="str">
        <f t="shared" si="4"/>
        <v/>
      </c>
      <c r="AB14" s="272" t="str">
        <f t="shared" si="4"/>
        <v/>
      </c>
      <c r="AC14" s="272" t="str">
        <f t="shared" si="4"/>
        <v/>
      </c>
      <c r="AD14" s="272">
        <f t="shared" si="4"/>
        <v>0</v>
      </c>
      <c r="AE14" s="272" t="str">
        <f t="shared" si="4"/>
        <v/>
      </c>
      <c r="AF14" s="272" t="str">
        <f t="shared" si="4"/>
        <v/>
      </c>
      <c r="AH14" s="302"/>
      <c r="AI14" s="272">
        <v>1</v>
      </c>
      <c r="AJ14" s="302"/>
      <c r="AK14" s="302"/>
      <c r="AL14" s="302"/>
      <c r="AM14" s="302"/>
      <c r="AN14" s="302"/>
      <c r="AO14" s="302"/>
      <c r="AP14" s="272">
        <v>3</v>
      </c>
      <c r="AR14" s="272" t="str">
        <f t="shared" si="5"/>
        <v/>
      </c>
      <c r="AS14" s="272">
        <f t="shared" si="6"/>
        <v>0</v>
      </c>
      <c r="AT14" s="272" t="str">
        <f t="shared" si="7"/>
        <v/>
      </c>
      <c r="AU14" s="272" t="str">
        <f t="shared" si="8"/>
        <v/>
      </c>
      <c r="AV14" s="272" t="str">
        <f t="shared" si="9"/>
        <v/>
      </c>
      <c r="AW14" s="272" t="str">
        <f t="shared" si="10"/>
        <v/>
      </c>
      <c r="AX14" s="272" t="str">
        <f t="shared" si="11"/>
        <v/>
      </c>
      <c r="AY14" s="272" t="str">
        <f t="shared" si="12"/>
        <v/>
      </c>
      <c r="AZ14" s="272">
        <f t="shared" si="13"/>
        <v>0</v>
      </c>
      <c r="BD14" s="272">
        <v>0</v>
      </c>
      <c r="BE14" s="272">
        <v>0</v>
      </c>
      <c r="BF14" s="272">
        <v>0</v>
      </c>
      <c r="BG14" s="272">
        <v>0</v>
      </c>
      <c r="BH14" s="272">
        <v>1</v>
      </c>
      <c r="BI14" s="272">
        <v>0</v>
      </c>
      <c r="BJ14" s="272">
        <v>0</v>
      </c>
    </row>
    <row r="15" spans="1:62">
      <c r="A15" s="896"/>
      <c r="B15" s="210" t="str">
        <f t="shared" si="0"/>
        <v>PENTA GONES XXL 1</v>
      </c>
      <c r="C15" s="210" t="s">
        <v>273</v>
      </c>
      <c r="D15" s="210" t="s">
        <v>656</v>
      </c>
      <c r="E15" s="190" t="s">
        <v>26</v>
      </c>
      <c r="F15" s="355"/>
      <c r="G15" s="298" t="s">
        <v>128</v>
      </c>
      <c r="H15" s="316">
        <v>1</v>
      </c>
      <c r="I15" s="514">
        <v>2.15</v>
      </c>
      <c r="J15" s="317">
        <v>122.5</v>
      </c>
      <c r="K15" s="23"/>
      <c r="L15" s="24"/>
      <c r="M15" s="25"/>
      <c r="N15" s="26"/>
      <c r="O15" s="27"/>
      <c r="P15" s="28"/>
      <c r="Q15" s="30"/>
      <c r="R15" s="39"/>
      <c r="S15" s="106"/>
      <c r="T15" s="34"/>
      <c r="U15" s="35"/>
      <c r="V15" s="37"/>
      <c r="W15" s="99">
        <f t="shared" si="15"/>
        <v>0</v>
      </c>
      <c r="X15" s="301">
        <f t="shared" si="2"/>
        <v>0</v>
      </c>
      <c r="Y15" s="272">
        <f t="shared" si="16"/>
        <v>0</v>
      </c>
      <c r="Z15" s="272" t="str">
        <f t="shared" si="14"/>
        <v/>
      </c>
      <c r="AA15" s="272" t="str">
        <f t="shared" si="4"/>
        <v/>
      </c>
      <c r="AB15" s="272" t="str">
        <f t="shared" si="4"/>
        <v/>
      </c>
      <c r="AC15" s="272" t="str">
        <f t="shared" si="4"/>
        <v/>
      </c>
      <c r="AD15" s="272" t="str">
        <f t="shared" si="4"/>
        <v/>
      </c>
      <c r="AE15" s="272">
        <f t="shared" si="4"/>
        <v>0</v>
      </c>
      <c r="AF15" s="272" t="str">
        <f t="shared" si="4"/>
        <v/>
      </c>
      <c r="AH15" s="302"/>
      <c r="AI15" s="302"/>
      <c r="AJ15" s="302"/>
      <c r="AK15" s="302"/>
      <c r="AL15" s="272">
        <v>1</v>
      </c>
      <c r="AM15" s="302"/>
      <c r="AN15" s="302"/>
      <c r="AO15" s="302"/>
      <c r="AP15" s="272">
        <v>5</v>
      </c>
      <c r="AR15" s="272" t="str">
        <f t="shared" si="5"/>
        <v/>
      </c>
      <c r="AS15" s="272" t="str">
        <f t="shared" si="6"/>
        <v/>
      </c>
      <c r="AT15" s="272" t="str">
        <f t="shared" si="7"/>
        <v/>
      </c>
      <c r="AU15" s="272" t="str">
        <f t="shared" si="8"/>
        <v/>
      </c>
      <c r="AV15" s="272">
        <f t="shared" si="9"/>
        <v>0</v>
      </c>
      <c r="AW15" s="272" t="str">
        <f t="shared" si="10"/>
        <v/>
      </c>
      <c r="AX15" s="272" t="str">
        <f t="shared" si="11"/>
        <v/>
      </c>
      <c r="AY15" s="272" t="str">
        <f t="shared" si="12"/>
        <v/>
      </c>
      <c r="AZ15" s="272">
        <f t="shared" si="13"/>
        <v>0</v>
      </c>
      <c r="BD15" s="272">
        <v>0</v>
      </c>
      <c r="BE15" s="272">
        <v>0</v>
      </c>
      <c r="BF15" s="272">
        <v>0</v>
      </c>
      <c r="BG15" s="272">
        <v>0</v>
      </c>
      <c r="BH15" s="272">
        <v>0</v>
      </c>
      <c r="BI15" s="272">
        <v>1</v>
      </c>
      <c r="BJ15" s="272">
        <v>0</v>
      </c>
    </row>
    <row r="16" spans="1:62">
      <c r="A16" s="896"/>
      <c r="B16" s="210" t="str">
        <f t="shared" si="0"/>
        <v>PENTA GONES XXL 2</v>
      </c>
      <c r="C16" s="648" t="s">
        <v>274</v>
      </c>
      <c r="D16" s="210" t="s">
        <v>657</v>
      </c>
      <c r="E16" s="190" t="s">
        <v>26</v>
      </c>
      <c r="F16" s="355"/>
      <c r="G16" s="298" t="s">
        <v>265</v>
      </c>
      <c r="H16" s="316">
        <v>1</v>
      </c>
      <c r="I16" s="514">
        <v>2.2000000000000002</v>
      </c>
      <c r="J16" s="317">
        <v>127.5</v>
      </c>
      <c r="K16" s="23"/>
      <c r="L16" s="24"/>
      <c r="M16" s="25"/>
      <c r="N16" s="26"/>
      <c r="O16" s="27"/>
      <c r="P16" s="28"/>
      <c r="Q16" s="30"/>
      <c r="R16" s="39"/>
      <c r="S16" s="106"/>
      <c r="T16" s="34"/>
      <c r="U16" s="35"/>
      <c r="V16" s="37"/>
      <c r="W16" s="99">
        <f t="shared" si="15"/>
        <v>0</v>
      </c>
      <c r="X16" s="301">
        <f t="shared" si="2"/>
        <v>0</v>
      </c>
      <c r="Y16" s="272">
        <f t="shared" si="16"/>
        <v>0</v>
      </c>
      <c r="Z16" s="272" t="str">
        <f t="shared" si="14"/>
        <v/>
      </c>
      <c r="AA16" s="272" t="str">
        <f t="shared" si="4"/>
        <v/>
      </c>
      <c r="AB16" s="272" t="str">
        <f t="shared" si="4"/>
        <v/>
      </c>
      <c r="AC16" s="272" t="str">
        <f t="shared" si="4"/>
        <v/>
      </c>
      <c r="AD16" s="272" t="str">
        <f t="shared" si="4"/>
        <v/>
      </c>
      <c r="AE16" s="272">
        <f t="shared" si="4"/>
        <v>0</v>
      </c>
      <c r="AF16" s="272" t="str">
        <f t="shared" si="4"/>
        <v/>
      </c>
      <c r="AH16" s="302"/>
      <c r="AI16" s="302"/>
      <c r="AJ16" s="302"/>
      <c r="AK16" s="302"/>
      <c r="AL16" s="272">
        <v>1</v>
      </c>
      <c r="AM16" s="302"/>
      <c r="AN16" s="302"/>
      <c r="AO16" s="302"/>
      <c r="AP16" s="272">
        <v>5</v>
      </c>
      <c r="AR16" s="272" t="str">
        <f t="shared" si="5"/>
        <v/>
      </c>
      <c r="AS16" s="272" t="str">
        <f t="shared" si="6"/>
        <v/>
      </c>
      <c r="AT16" s="272" t="str">
        <f t="shared" si="7"/>
        <v/>
      </c>
      <c r="AU16" s="272" t="str">
        <f t="shared" si="8"/>
        <v/>
      </c>
      <c r="AV16" s="272">
        <f t="shared" si="9"/>
        <v>0</v>
      </c>
      <c r="AW16" s="272" t="str">
        <f t="shared" si="10"/>
        <v/>
      </c>
      <c r="AX16" s="272" t="str">
        <f t="shared" si="11"/>
        <v/>
      </c>
      <c r="AY16" s="272" t="str">
        <f t="shared" si="12"/>
        <v/>
      </c>
      <c r="AZ16" s="272">
        <f t="shared" si="13"/>
        <v>0</v>
      </c>
      <c r="BD16" s="272">
        <v>0</v>
      </c>
      <c r="BE16" s="272">
        <v>0</v>
      </c>
      <c r="BF16" s="272">
        <v>0</v>
      </c>
      <c r="BG16" s="272">
        <v>0</v>
      </c>
      <c r="BH16" s="272">
        <v>0</v>
      </c>
      <c r="BI16" s="272">
        <v>1</v>
      </c>
      <c r="BJ16" s="272">
        <v>0</v>
      </c>
    </row>
    <row r="17" spans="1:62">
      <c r="A17" s="896"/>
      <c r="B17" s="210" t="str">
        <f t="shared" si="0"/>
        <v>PENTA GONES XXL 3</v>
      </c>
      <c r="C17" s="210" t="s">
        <v>275</v>
      </c>
      <c r="D17" s="210" t="s">
        <v>658</v>
      </c>
      <c r="E17" s="190" t="s">
        <v>26</v>
      </c>
      <c r="F17" s="355"/>
      <c r="G17" s="298" t="s">
        <v>266</v>
      </c>
      <c r="H17" s="316">
        <v>1</v>
      </c>
      <c r="I17" s="514">
        <v>3.25</v>
      </c>
      <c r="J17" s="317">
        <v>155</v>
      </c>
      <c r="K17" s="23"/>
      <c r="L17" s="24"/>
      <c r="M17" s="25"/>
      <c r="N17" s="26"/>
      <c r="O17" s="27"/>
      <c r="P17" s="28"/>
      <c r="Q17" s="30"/>
      <c r="R17" s="39"/>
      <c r="S17" s="106"/>
      <c r="T17" s="34"/>
      <c r="U17" s="35"/>
      <c r="V17" s="37"/>
      <c r="W17" s="99">
        <f t="shared" si="15"/>
        <v>0</v>
      </c>
      <c r="X17" s="301">
        <f t="shared" si="2"/>
        <v>0</v>
      </c>
      <c r="Y17" s="272">
        <f t="shared" si="16"/>
        <v>0</v>
      </c>
      <c r="Z17" s="272" t="str">
        <f t="shared" si="14"/>
        <v/>
      </c>
      <c r="AA17" s="272" t="str">
        <f t="shared" si="4"/>
        <v/>
      </c>
      <c r="AB17" s="272" t="str">
        <f t="shared" si="4"/>
        <v/>
      </c>
      <c r="AC17" s="272" t="str">
        <f t="shared" si="4"/>
        <v/>
      </c>
      <c r="AD17" s="272" t="str">
        <f t="shared" si="4"/>
        <v/>
      </c>
      <c r="AE17" s="272">
        <f t="shared" si="4"/>
        <v>0</v>
      </c>
      <c r="AF17" s="272" t="str">
        <f t="shared" si="4"/>
        <v/>
      </c>
      <c r="AH17" s="302"/>
      <c r="AI17" s="302"/>
      <c r="AJ17" s="302"/>
      <c r="AK17" s="302"/>
      <c r="AL17" s="272">
        <v>1</v>
      </c>
      <c r="AM17" s="302"/>
      <c r="AN17" s="302"/>
      <c r="AO17" s="302"/>
      <c r="AP17" s="272">
        <v>5</v>
      </c>
      <c r="AR17" s="272" t="str">
        <f t="shared" si="5"/>
        <v/>
      </c>
      <c r="AS17" s="272" t="str">
        <f t="shared" si="6"/>
        <v/>
      </c>
      <c r="AT17" s="272" t="str">
        <f t="shared" si="7"/>
        <v/>
      </c>
      <c r="AU17" s="272" t="str">
        <f t="shared" si="8"/>
        <v/>
      </c>
      <c r="AV17" s="272">
        <f t="shared" si="9"/>
        <v>0</v>
      </c>
      <c r="AW17" s="272" t="str">
        <f t="shared" si="10"/>
        <v/>
      </c>
      <c r="AX17" s="272" t="str">
        <f t="shared" si="11"/>
        <v/>
      </c>
      <c r="AY17" s="272" t="str">
        <f t="shared" si="12"/>
        <v/>
      </c>
      <c r="AZ17" s="272">
        <f t="shared" si="13"/>
        <v>0</v>
      </c>
      <c r="BD17" s="272">
        <v>0</v>
      </c>
      <c r="BE17" s="272">
        <v>0</v>
      </c>
      <c r="BF17" s="272">
        <v>0</v>
      </c>
      <c r="BG17" s="272">
        <v>0</v>
      </c>
      <c r="BH17" s="272">
        <v>0</v>
      </c>
      <c r="BI17" s="272">
        <v>1</v>
      </c>
      <c r="BJ17" s="272">
        <v>0</v>
      </c>
    </row>
    <row r="18" spans="1:62">
      <c r="A18" s="896"/>
      <c r="B18" s="210" t="str">
        <f t="shared" si="0"/>
        <v>MINI OVNI</v>
      </c>
      <c r="C18" s="210" t="s">
        <v>276</v>
      </c>
      <c r="D18" s="210" t="s">
        <v>659</v>
      </c>
      <c r="E18" s="190" t="s">
        <v>24</v>
      </c>
      <c r="F18" s="355"/>
      <c r="G18" s="298" t="s">
        <v>63</v>
      </c>
      <c r="H18" s="316">
        <v>5</v>
      </c>
      <c r="I18" s="514">
        <v>1.3</v>
      </c>
      <c r="J18" s="317">
        <v>102.5</v>
      </c>
      <c r="K18" s="23"/>
      <c r="L18" s="24"/>
      <c r="M18" s="25"/>
      <c r="N18" s="26"/>
      <c r="O18" s="27"/>
      <c r="P18" s="28"/>
      <c r="Q18" s="30"/>
      <c r="R18" s="39"/>
      <c r="S18" s="106"/>
      <c r="T18" s="34"/>
      <c r="U18" s="35"/>
      <c r="V18" s="37"/>
      <c r="W18" s="99">
        <f t="shared" si="15"/>
        <v>0</v>
      </c>
      <c r="X18" s="301">
        <f t="shared" si="2"/>
        <v>0</v>
      </c>
      <c r="Y18" s="272">
        <f t="shared" si="16"/>
        <v>0</v>
      </c>
      <c r="Z18" s="272" t="str">
        <f t="shared" si="14"/>
        <v/>
      </c>
      <c r="AA18" s="272" t="str">
        <f t="shared" si="4"/>
        <v/>
      </c>
      <c r="AB18" s="272" t="str">
        <f t="shared" si="4"/>
        <v/>
      </c>
      <c r="AC18" s="272">
        <f t="shared" si="4"/>
        <v>0</v>
      </c>
      <c r="AD18" s="272" t="str">
        <f t="shared" si="4"/>
        <v/>
      </c>
      <c r="AE18" s="272" t="str">
        <f t="shared" si="4"/>
        <v/>
      </c>
      <c r="AF18" s="272" t="str">
        <f t="shared" si="4"/>
        <v/>
      </c>
      <c r="AH18" s="272">
        <v>5</v>
      </c>
      <c r="AI18" s="302"/>
      <c r="AJ18" s="302"/>
      <c r="AK18" s="302"/>
      <c r="AL18" s="302"/>
      <c r="AM18" s="302"/>
      <c r="AN18" s="302"/>
      <c r="AO18" s="302"/>
      <c r="AP18" s="272">
        <v>15</v>
      </c>
      <c r="AR18" s="272">
        <f t="shared" si="5"/>
        <v>0</v>
      </c>
      <c r="AS18" s="272" t="str">
        <f t="shared" si="6"/>
        <v/>
      </c>
      <c r="AT18" s="272" t="str">
        <f t="shared" si="7"/>
        <v/>
      </c>
      <c r="AU18" s="272" t="str">
        <f t="shared" si="8"/>
        <v/>
      </c>
      <c r="AV18" s="272" t="str">
        <f t="shared" si="9"/>
        <v/>
      </c>
      <c r="AW18" s="272" t="str">
        <f t="shared" si="10"/>
        <v/>
      </c>
      <c r="AX18" s="272" t="str">
        <f t="shared" si="11"/>
        <v/>
      </c>
      <c r="AY18" s="272" t="str">
        <f t="shared" si="12"/>
        <v/>
      </c>
      <c r="AZ18" s="272">
        <f t="shared" si="13"/>
        <v>0</v>
      </c>
      <c r="BD18" s="272">
        <v>0</v>
      </c>
      <c r="BE18" s="272">
        <v>0</v>
      </c>
      <c r="BF18" s="272">
        <v>0</v>
      </c>
      <c r="BG18" s="272">
        <v>5</v>
      </c>
      <c r="BH18" s="272">
        <v>0</v>
      </c>
      <c r="BI18" s="272">
        <v>0</v>
      </c>
      <c r="BJ18" s="272">
        <v>0</v>
      </c>
    </row>
    <row r="19" spans="1:62">
      <c r="A19" s="896"/>
      <c r="B19" s="210" t="str">
        <f t="shared" si="0"/>
        <v>OVNI</v>
      </c>
      <c r="C19" s="210" t="s">
        <v>264</v>
      </c>
      <c r="D19" s="210" t="s">
        <v>660</v>
      </c>
      <c r="E19" s="190" t="s">
        <v>24</v>
      </c>
      <c r="F19" s="355"/>
      <c r="G19" s="298" t="s">
        <v>64</v>
      </c>
      <c r="H19" s="316">
        <v>5</v>
      </c>
      <c r="I19" s="514">
        <v>4</v>
      </c>
      <c r="J19" s="317">
        <v>215</v>
      </c>
      <c r="K19" s="23"/>
      <c r="L19" s="24"/>
      <c r="M19" s="25"/>
      <c r="N19" s="26"/>
      <c r="O19" s="27"/>
      <c r="P19" s="28"/>
      <c r="Q19" s="30"/>
      <c r="R19" s="39"/>
      <c r="S19" s="106"/>
      <c r="T19" s="34"/>
      <c r="U19" s="35"/>
      <c r="V19" s="37"/>
      <c r="W19" s="99">
        <f t="shared" si="15"/>
        <v>0</v>
      </c>
      <c r="X19" s="301">
        <f t="shared" si="2"/>
        <v>0</v>
      </c>
      <c r="Y19" s="272">
        <f t="shared" si="16"/>
        <v>0</v>
      </c>
      <c r="Z19" s="272" t="str">
        <f t="shared" si="14"/>
        <v/>
      </c>
      <c r="AA19" s="272" t="str">
        <f t="shared" ref="AA19:AA27" si="17">IF(BE19=0,"",BE19*$Y19)</f>
        <v/>
      </c>
      <c r="AB19" s="272" t="str">
        <f t="shared" ref="AB19:AB27" si="18">IF(BF19=0,"",BF19*$Y19)</f>
        <v/>
      </c>
      <c r="AC19" s="272">
        <f t="shared" ref="AC19:AC27" si="19">IF(BG19=0,"",BG19*$Y19)</f>
        <v>0</v>
      </c>
      <c r="AD19" s="272" t="str">
        <f t="shared" ref="AD19:AD27" si="20">IF(BH19=0,"",BH19*$Y19)</f>
        <v/>
      </c>
      <c r="AE19" s="272" t="str">
        <f t="shared" ref="AE19:AE27" si="21">IF(BI19=0,"",BI19*$Y19)</f>
        <v/>
      </c>
      <c r="AF19" s="272" t="str">
        <f t="shared" ref="AF19:AF27" si="22">IF(BJ19=0,"",BJ19*$Y19)</f>
        <v/>
      </c>
      <c r="AH19" s="302"/>
      <c r="AI19" s="302"/>
      <c r="AJ19" s="302"/>
      <c r="AK19" s="302"/>
      <c r="AL19" s="302"/>
      <c r="AM19" s="302"/>
      <c r="AN19" s="302"/>
      <c r="AO19" s="302"/>
      <c r="AP19" s="272">
        <v>0</v>
      </c>
      <c r="AR19" s="272" t="str">
        <f t="shared" si="5"/>
        <v/>
      </c>
      <c r="AS19" s="272" t="str">
        <f t="shared" si="6"/>
        <v/>
      </c>
      <c r="AT19" s="272" t="str">
        <f t="shared" si="7"/>
        <v/>
      </c>
      <c r="AU19" s="272" t="str">
        <f t="shared" si="8"/>
        <v/>
      </c>
      <c r="AV19" s="272" t="str">
        <f t="shared" si="9"/>
        <v/>
      </c>
      <c r="AW19" s="272" t="str">
        <f t="shared" si="10"/>
        <v/>
      </c>
      <c r="AX19" s="272" t="str">
        <f t="shared" si="11"/>
        <v/>
      </c>
      <c r="AY19" s="272" t="str">
        <f t="shared" si="12"/>
        <v/>
      </c>
      <c r="AZ19" s="272">
        <f t="shared" si="13"/>
        <v>0</v>
      </c>
      <c r="BD19" s="272">
        <v>0</v>
      </c>
      <c r="BE19" s="272">
        <v>0</v>
      </c>
      <c r="BF19" s="272">
        <v>0</v>
      </c>
      <c r="BG19" s="272">
        <v>5</v>
      </c>
      <c r="BH19" s="272">
        <v>0</v>
      </c>
      <c r="BI19" s="272">
        <v>0</v>
      </c>
      <c r="BJ19" s="272">
        <v>0</v>
      </c>
    </row>
    <row r="20" spans="1:62">
      <c r="A20" s="896"/>
      <c r="B20" s="210" t="str">
        <f t="shared" si="0"/>
        <v>MINI SOUCOUPE</v>
      </c>
      <c r="C20" s="210" t="s">
        <v>277</v>
      </c>
      <c r="D20" s="210" t="s">
        <v>661</v>
      </c>
      <c r="E20" s="190" t="s">
        <v>25</v>
      </c>
      <c r="F20" s="355"/>
      <c r="G20" s="298" t="s">
        <v>63</v>
      </c>
      <c r="H20" s="316">
        <v>4</v>
      </c>
      <c r="I20" s="514">
        <v>6</v>
      </c>
      <c r="J20" s="317">
        <v>285</v>
      </c>
      <c r="K20" s="23"/>
      <c r="L20" s="24"/>
      <c r="M20" s="25"/>
      <c r="N20" s="26"/>
      <c r="O20" s="27"/>
      <c r="P20" s="28"/>
      <c r="Q20" s="30"/>
      <c r="R20" s="39"/>
      <c r="S20" s="106"/>
      <c r="T20" s="34"/>
      <c r="U20" s="35"/>
      <c r="V20" s="37"/>
      <c r="W20" s="99">
        <f t="shared" si="15"/>
        <v>0</v>
      </c>
      <c r="X20" s="301">
        <f t="shared" si="2"/>
        <v>0</v>
      </c>
      <c r="Y20" s="272">
        <f t="shared" si="16"/>
        <v>0</v>
      </c>
      <c r="Z20" s="272" t="str">
        <f t="shared" si="14"/>
        <v/>
      </c>
      <c r="AA20" s="272" t="str">
        <f t="shared" si="17"/>
        <v/>
      </c>
      <c r="AB20" s="272" t="str">
        <f t="shared" si="18"/>
        <v/>
      </c>
      <c r="AC20" s="272" t="str">
        <f t="shared" si="19"/>
        <v/>
      </c>
      <c r="AD20" s="272">
        <f t="shared" si="20"/>
        <v>0</v>
      </c>
      <c r="AE20" s="272" t="str">
        <f t="shared" si="21"/>
        <v/>
      </c>
      <c r="AF20" s="272" t="str">
        <f t="shared" si="22"/>
        <v/>
      </c>
      <c r="AH20" s="272">
        <v>4</v>
      </c>
      <c r="AI20" s="302"/>
      <c r="AJ20" s="302"/>
      <c r="AK20" s="302"/>
      <c r="AL20" s="302"/>
      <c r="AM20" s="302"/>
      <c r="AN20" s="302"/>
      <c r="AO20" s="302"/>
      <c r="AP20" s="272">
        <v>12</v>
      </c>
      <c r="AR20" s="272">
        <f t="shared" si="5"/>
        <v>0</v>
      </c>
      <c r="AS20" s="272" t="str">
        <f t="shared" si="6"/>
        <v/>
      </c>
      <c r="AT20" s="272" t="str">
        <f t="shared" si="7"/>
        <v/>
      </c>
      <c r="AU20" s="272" t="str">
        <f t="shared" si="8"/>
        <v/>
      </c>
      <c r="AV20" s="272" t="str">
        <f t="shared" si="9"/>
        <v/>
      </c>
      <c r="AW20" s="272" t="str">
        <f t="shared" si="10"/>
        <v/>
      </c>
      <c r="AX20" s="272" t="str">
        <f t="shared" si="11"/>
        <v/>
      </c>
      <c r="AY20" s="272" t="str">
        <f t="shared" si="12"/>
        <v/>
      </c>
      <c r="AZ20" s="272">
        <f t="shared" si="13"/>
        <v>0</v>
      </c>
      <c r="BD20" s="272">
        <v>0</v>
      </c>
      <c r="BE20" s="272">
        <v>0</v>
      </c>
      <c r="BF20" s="272">
        <v>0</v>
      </c>
      <c r="BG20" s="272">
        <v>0</v>
      </c>
      <c r="BH20" s="272">
        <v>4</v>
      </c>
      <c r="BI20" s="272">
        <v>0</v>
      </c>
      <c r="BJ20" s="272">
        <v>0</v>
      </c>
    </row>
    <row r="21" spans="1:62">
      <c r="A21" s="896"/>
      <c r="B21" s="210" t="str">
        <f t="shared" si="0"/>
        <v>MINY</v>
      </c>
      <c r="C21" s="210" t="s">
        <v>244</v>
      </c>
      <c r="D21" s="210" t="s">
        <v>598</v>
      </c>
      <c r="E21" s="190" t="s">
        <v>23</v>
      </c>
      <c r="F21" s="355"/>
      <c r="G21" s="298" t="s">
        <v>247</v>
      </c>
      <c r="H21" s="316">
        <v>10</v>
      </c>
      <c r="I21" s="514">
        <v>1.3</v>
      </c>
      <c r="J21" s="317">
        <v>102.5</v>
      </c>
      <c r="K21" s="23"/>
      <c r="L21" s="24"/>
      <c r="M21" s="25"/>
      <c r="N21" s="26"/>
      <c r="O21" s="27"/>
      <c r="P21" s="28"/>
      <c r="Q21" s="30"/>
      <c r="R21" s="39"/>
      <c r="S21" s="106"/>
      <c r="T21" s="34"/>
      <c r="U21" s="35"/>
      <c r="V21" s="37"/>
      <c r="W21" s="99">
        <f t="shared" si="15"/>
        <v>0</v>
      </c>
      <c r="X21" s="301">
        <f t="shared" si="2"/>
        <v>0</v>
      </c>
      <c r="Y21" s="272">
        <f t="shared" si="16"/>
        <v>0</v>
      </c>
      <c r="Z21" s="272" t="str">
        <f t="shared" si="14"/>
        <v/>
      </c>
      <c r="AA21" s="272" t="str">
        <f t="shared" si="17"/>
        <v/>
      </c>
      <c r="AB21" s="272">
        <f t="shared" si="18"/>
        <v>0</v>
      </c>
      <c r="AC21" s="272" t="str">
        <f t="shared" si="19"/>
        <v/>
      </c>
      <c r="AD21" s="272" t="str">
        <f t="shared" si="20"/>
        <v/>
      </c>
      <c r="AE21" s="272" t="str">
        <f t="shared" si="21"/>
        <v/>
      </c>
      <c r="AF21" s="272" t="str">
        <f t="shared" si="22"/>
        <v/>
      </c>
      <c r="AH21" s="302"/>
      <c r="AI21" s="302"/>
      <c r="AJ21" s="302"/>
      <c r="AK21" s="302"/>
      <c r="AL21" s="302"/>
      <c r="AM21" s="302"/>
      <c r="AN21" s="302"/>
      <c r="AO21" s="302"/>
      <c r="AP21" s="272">
        <v>20</v>
      </c>
      <c r="AR21" s="272" t="str">
        <f t="shared" si="5"/>
        <v/>
      </c>
      <c r="AS21" s="272" t="str">
        <f t="shared" si="6"/>
        <v/>
      </c>
      <c r="AT21" s="272" t="str">
        <f t="shared" si="7"/>
        <v/>
      </c>
      <c r="AU21" s="272" t="str">
        <f t="shared" si="8"/>
        <v/>
      </c>
      <c r="AV21" s="272" t="str">
        <f t="shared" si="9"/>
        <v/>
      </c>
      <c r="AW21" s="272" t="str">
        <f t="shared" si="10"/>
        <v/>
      </c>
      <c r="AX21" s="272" t="str">
        <f t="shared" si="11"/>
        <v/>
      </c>
      <c r="AY21" s="272" t="str">
        <f t="shared" si="12"/>
        <v/>
      </c>
      <c r="AZ21" s="272">
        <f t="shared" si="13"/>
        <v>0</v>
      </c>
      <c r="BD21" s="272">
        <v>0</v>
      </c>
      <c r="BE21" s="272">
        <v>0</v>
      </c>
      <c r="BF21" s="272">
        <v>10</v>
      </c>
      <c r="BG21" s="272">
        <v>0</v>
      </c>
      <c r="BH21" s="272">
        <v>0</v>
      </c>
      <c r="BI21" s="272">
        <v>0</v>
      </c>
      <c r="BJ21" s="272">
        <v>0</v>
      </c>
    </row>
    <row r="22" spans="1:62">
      <c r="A22" s="896"/>
      <c r="B22" s="210" t="str">
        <f t="shared" si="0"/>
        <v>EDDY</v>
      </c>
      <c r="C22" s="210" t="s">
        <v>245</v>
      </c>
      <c r="D22" s="210" t="s">
        <v>599</v>
      </c>
      <c r="E22" s="190" t="s">
        <v>24</v>
      </c>
      <c r="F22" s="355"/>
      <c r="G22" s="298" t="s">
        <v>69</v>
      </c>
      <c r="H22" s="316">
        <v>5</v>
      </c>
      <c r="I22" s="514">
        <v>5.3</v>
      </c>
      <c r="J22" s="317">
        <v>255</v>
      </c>
      <c r="K22" s="23"/>
      <c r="L22" s="24"/>
      <c r="M22" s="25"/>
      <c r="N22" s="26"/>
      <c r="O22" s="27"/>
      <c r="P22" s="28"/>
      <c r="Q22" s="30"/>
      <c r="R22" s="39"/>
      <c r="S22" s="106"/>
      <c r="T22" s="34"/>
      <c r="U22" s="35"/>
      <c r="V22" s="37"/>
      <c r="W22" s="99">
        <f t="shared" si="15"/>
        <v>0</v>
      </c>
      <c r="X22" s="301">
        <f t="shared" si="2"/>
        <v>0</v>
      </c>
      <c r="Y22" s="272">
        <f t="shared" si="16"/>
        <v>0</v>
      </c>
      <c r="Z22" s="272" t="str">
        <f t="shared" si="14"/>
        <v/>
      </c>
      <c r="AA22" s="272" t="str">
        <f t="shared" si="17"/>
        <v/>
      </c>
      <c r="AB22" s="272" t="str">
        <f t="shared" si="18"/>
        <v/>
      </c>
      <c r="AC22" s="272">
        <f t="shared" si="19"/>
        <v>0</v>
      </c>
      <c r="AD22" s="272" t="str">
        <f t="shared" si="20"/>
        <v/>
      </c>
      <c r="AE22" s="272" t="str">
        <f t="shared" si="21"/>
        <v/>
      </c>
      <c r="AF22" s="272" t="str">
        <f t="shared" si="22"/>
        <v/>
      </c>
      <c r="AH22" s="302"/>
      <c r="AI22" s="302"/>
      <c r="AJ22" s="272">
        <v>3</v>
      </c>
      <c r="AK22" s="272">
        <v>2</v>
      </c>
      <c r="AL22" s="302"/>
      <c r="AM22" s="302"/>
      <c r="AN22" s="302"/>
      <c r="AO22" s="302"/>
      <c r="AP22" s="272">
        <v>10</v>
      </c>
      <c r="AR22" s="272" t="str">
        <f t="shared" si="5"/>
        <v/>
      </c>
      <c r="AS22" s="272" t="str">
        <f t="shared" si="6"/>
        <v/>
      </c>
      <c r="AT22" s="272">
        <f t="shared" si="7"/>
        <v>0</v>
      </c>
      <c r="AU22" s="272">
        <f t="shared" si="8"/>
        <v>0</v>
      </c>
      <c r="AV22" s="272" t="str">
        <f t="shared" si="9"/>
        <v/>
      </c>
      <c r="AW22" s="272" t="str">
        <f t="shared" si="10"/>
        <v/>
      </c>
      <c r="AX22" s="272" t="str">
        <f t="shared" si="11"/>
        <v/>
      </c>
      <c r="AY22" s="272" t="str">
        <f t="shared" si="12"/>
        <v/>
      </c>
      <c r="AZ22" s="272">
        <f t="shared" si="13"/>
        <v>0</v>
      </c>
      <c r="BD22" s="272">
        <v>0</v>
      </c>
      <c r="BE22" s="272">
        <v>0</v>
      </c>
      <c r="BF22" s="272">
        <v>0</v>
      </c>
      <c r="BG22" s="272">
        <v>5</v>
      </c>
      <c r="BH22" s="272">
        <v>0</v>
      </c>
      <c r="BI22" s="272">
        <v>0</v>
      </c>
      <c r="BJ22" s="272">
        <v>0</v>
      </c>
    </row>
    <row r="23" spans="1:62">
      <c r="A23" s="896"/>
      <c r="B23" s="210" t="str">
        <f t="shared" si="0"/>
        <v>CAVE</v>
      </c>
      <c r="C23" s="210" t="s">
        <v>278</v>
      </c>
      <c r="D23" s="210" t="s">
        <v>662</v>
      </c>
      <c r="E23" s="190" t="s">
        <v>25</v>
      </c>
      <c r="F23" s="355"/>
      <c r="G23" s="298" t="s">
        <v>267</v>
      </c>
      <c r="H23" s="316">
        <v>5</v>
      </c>
      <c r="I23" s="514">
        <v>4</v>
      </c>
      <c r="J23" s="317">
        <v>220</v>
      </c>
      <c r="K23" s="23"/>
      <c r="L23" s="24"/>
      <c r="M23" s="25"/>
      <c r="N23" s="26"/>
      <c r="O23" s="27"/>
      <c r="P23" s="28"/>
      <c r="Q23" s="30"/>
      <c r="R23" s="39"/>
      <c r="S23" s="106"/>
      <c r="T23" s="34"/>
      <c r="U23" s="35"/>
      <c r="V23" s="37"/>
      <c r="W23" s="99">
        <f t="shared" si="15"/>
        <v>0</v>
      </c>
      <c r="X23" s="301">
        <f t="shared" si="2"/>
        <v>0</v>
      </c>
      <c r="Y23" s="272">
        <f t="shared" si="16"/>
        <v>0</v>
      </c>
      <c r="Z23" s="272" t="str">
        <f t="shared" si="14"/>
        <v/>
      </c>
      <c r="AA23" s="272" t="str">
        <f t="shared" si="17"/>
        <v/>
      </c>
      <c r="AB23" s="272" t="str">
        <f t="shared" si="18"/>
        <v/>
      </c>
      <c r="AC23" s="272" t="str">
        <f t="shared" si="19"/>
        <v/>
      </c>
      <c r="AD23" s="272">
        <f t="shared" si="20"/>
        <v>0</v>
      </c>
      <c r="AE23" s="272" t="str">
        <f t="shared" si="21"/>
        <v/>
      </c>
      <c r="AF23" s="272" t="str">
        <f t="shared" si="22"/>
        <v/>
      </c>
      <c r="AH23" s="272">
        <v>1</v>
      </c>
      <c r="AI23" s="272">
        <v>3</v>
      </c>
      <c r="AJ23" s="272">
        <v>1</v>
      </c>
      <c r="AK23" s="302"/>
      <c r="AL23" s="302"/>
      <c r="AM23" s="302"/>
      <c r="AN23" s="302"/>
      <c r="AO23" s="302"/>
      <c r="AP23" s="272">
        <v>14</v>
      </c>
      <c r="AR23" s="272">
        <f t="shared" si="5"/>
        <v>0</v>
      </c>
      <c r="AS23" s="272">
        <f t="shared" si="6"/>
        <v>0</v>
      </c>
      <c r="AT23" s="272">
        <f t="shared" si="7"/>
        <v>0</v>
      </c>
      <c r="AU23" s="272" t="str">
        <f t="shared" si="8"/>
        <v/>
      </c>
      <c r="AV23" s="272" t="str">
        <f t="shared" si="9"/>
        <v/>
      </c>
      <c r="AW23" s="272" t="str">
        <f t="shared" si="10"/>
        <v/>
      </c>
      <c r="AX23" s="272" t="str">
        <f t="shared" si="11"/>
        <v/>
      </c>
      <c r="AY23" s="272" t="str">
        <f t="shared" si="12"/>
        <v/>
      </c>
      <c r="AZ23" s="272">
        <f t="shared" si="13"/>
        <v>0</v>
      </c>
      <c r="BD23" s="272">
        <v>0</v>
      </c>
      <c r="BE23" s="272">
        <v>0</v>
      </c>
      <c r="BF23" s="272">
        <v>0</v>
      </c>
      <c r="BG23" s="272">
        <v>0</v>
      </c>
      <c r="BH23" s="272">
        <v>5</v>
      </c>
      <c r="BI23" s="272">
        <v>0</v>
      </c>
      <c r="BJ23" s="272">
        <v>0</v>
      </c>
    </row>
    <row r="24" spans="1:62">
      <c r="A24" s="896"/>
      <c r="B24" s="210" t="str">
        <f t="shared" si="0"/>
        <v>Soucoupe</v>
      </c>
      <c r="C24" s="210" t="s">
        <v>336</v>
      </c>
      <c r="D24" s="210" t="s">
        <v>663</v>
      </c>
      <c r="E24" s="190" t="s">
        <v>25</v>
      </c>
      <c r="F24" s="355"/>
      <c r="G24" s="298" t="s">
        <v>64</v>
      </c>
      <c r="H24" s="316">
        <v>4</v>
      </c>
      <c r="I24" s="514">
        <v>5.4</v>
      </c>
      <c r="J24" s="317">
        <v>275</v>
      </c>
      <c r="K24" s="23"/>
      <c r="L24" s="24"/>
      <c r="M24" s="25"/>
      <c r="N24" s="26"/>
      <c r="O24" s="27"/>
      <c r="P24" s="28"/>
      <c r="Q24" s="30"/>
      <c r="R24" s="39"/>
      <c r="S24" s="106"/>
      <c r="T24" s="34"/>
      <c r="U24" s="35"/>
      <c r="V24" s="37"/>
      <c r="W24" s="99">
        <f t="shared" si="15"/>
        <v>0</v>
      </c>
      <c r="X24" s="301">
        <f t="shared" si="2"/>
        <v>0</v>
      </c>
      <c r="Y24" s="272">
        <f t="shared" si="16"/>
        <v>0</v>
      </c>
      <c r="Z24" s="272" t="str">
        <f t="shared" si="14"/>
        <v/>
      </c>
      <c r="AA24" s="272" t="str">
        <f t="shared" si="17"/>
        <v/>
      </c>
      <c r="AB24" s="272" t="str">
        <f t="shared" si="18"/>
        <v/>
      </c>
      <c r="AC24" s="272" t="str">
        <f t="shared" si="19"/>
        <v/>
      </c>
      <c r="AD24" s="272">
        <f t="shared" si="20"/>
        <v>0</v>
      </c>
      <c r="AE24" s="272" t="str">
        <f t="shared" si="21"/>
        <v/>
      </c>
      <c r="AF24" s="272" t="str">
        <f t="shared" si="22"/>
        <v/>
      </c>
      <c r="AH24" s="302"/>
      <c r="AI24" s="302"/>
      <c r="AJ24" s="302"/>
      <c r="AK24" s="272">
        <v>2</v>
      </c>
      <c r="AL24" s="272">
        <v>2</v>
      </c>
      <c r="AM24" s="302"/>
      <c r="AN24" s="302"/>
      <c r="AO24" s="302"/>
      <c r="AP24" s="272">
        <v>12</v>
      </c>
      <c r="AR24" s="272" t="str">
        <f t="shared" si="5"/>
        <v/>
      </c>
      <c r="AS24" s="272" t="str">
        <f t="shared" si="6"/>
        <v/>
      </c>
      <c r="AT24" s="272" t="str">
        <f t="shared" si="7"/>
        <v/>
      </c>
      <c r="AU24" s="272">
        <f t="shared" si="8"/>
        <v>0</v>
      </c>
      <c r="AV24" s="272">
        <f t="shared" si="9"/>
        <v>0</v>
      </c>
      <c r="AW24" s="272" t="str">
        <f t="shared" si="10"/>
        <v/>
      </c>
      <c r="AX24" s="272" t="str">
        <f t="shared" si="11"/>
        <v/>
      </c>
      <c r="AY24" s="272" t="str">
        <f t="shared" si="12"/>
        <v/>
      </c>
      <c r="AZ24" s="272">
        <f t="shared" si="13"/>
        <v>0</v>
      </c>
      <c r="BD24" s="272">
        <v>0</v>
      </c>
      <c r="BE24" s="272">
        <v>0</v>
      </c>
      <c r="BF24" s="272">
        <v>0</v>
      </c>
      <c r="BG24" s="272">
        <v>0</v>
      </c>
      <c r="BH24" s="272">
        <v>4</v>
      </c>
      <c r="BI24" s="272">
        <v>0</v>
      </c>
      <c r="BJ24" s="272">
        <v>0</v>
      </c>
    </row>
    <row r="25" spans="1:62">
      <c r="A25" s="896"/>
      <c r="B25" s="210" t="str">
        <f t="shared" si="0"/>
        <v>Berny 1</v>
      </c>
      <c r="C25" s="649" t="s">
        <v>337</v>
      </c>
      <c r="D25" s="210" t="s">
        <v>769</v>
      </c>
      <c r="E25" s="190" t="s">
        <v>26</v>
      </c>
      <c r="F25" s="355"/>
      <c r="G25" s="298" t="s">
        <v>69</v>
      </c>
      <c r="H25" s="316">
        <v>1</v>
      </c>
      <c r="I25" s="514">
        <v>2.1</v>
      </c>
      <c r="J25" s="317">
        <v>120</v>
      </c>
      <c r="K25" s="23"/>
      <c r="L25" s="24"/>
      <c r="M25" s="25"/>
      <c r="N25" s="26"/>
      <c r="O25" s="27"/>
      <c r="P25" s="28"/>
      <c r="Q25" s="30"/>
      <c r="R25" s="39"/>
      <c r="S25" s="106"/>
      <c r="T25" s="34"/>
      <c r="U25" s="35"/>
      <c r="V25" s="37"/>
      <c r="W25" s="99">
        <f t="shared" si="15"/>
        <v>0</v>
      </c>
      <c r="X25" s="301">
        <f t="shared" si="2"/>
        <v>0</v>
      </c>
      <c r="Y25" s="272">
        <f t="shared" si="16"/>
        <v>0</v>
      </c>
      <c r="Z25" s="272" t="str">
        <f t="shared" si="14"/>
        <v/>
      </c>
      <c r="AA25" s="272" t="str">
        <f t="shared" si="17"/>
        <v/>
      </c>
      <c r="AB25" s="272" t="str">
        <f t="shared" si="18"/>
        <v/>
      </c>
      <c r="AC25" s="272" t="str">
        <f t="shared" si="19"/>
        <v/>
      </c>
      <c r="AD25" s="272" t="str">
        <f t="shared" si="20"/>
        <v/>
      </c>
      <c r="AE25" s="272">
        <f t="shared" si="21"/>
        <v>0</v>
      </c>
      <c r="AF25" s="272" t="str">
        <f t="shared" si="22"/>
        <v/>
      </c>
      <c r="AH25" s="302"/>
      <c r="AI25" s="302"/>
      <c r="AJ25" s="272">
        <v>1</v>
      </c>
      <c r="AK25" s="302"/>
      <c r="AL25" s="302"/>
      <c r="AM25" s="302"/>
      <c r="AN25" s="302"/>
      <c r="AO25" s="302"/>
      <c r="AP25" s="272">
        <v>4</v>
      </c>
      <c r="AR25" s="272" t="str">
        <f t="shared" si="5"/>
        <v/>
      </c>
      <c r="AS25" s="272" t="str">
        <f t="shared" si="6"/>
        <v/>
      </c>
      <c r="AT25" s="272">
        <f t="shared" si="7"/>
        <v>0</v>
      </c>
      <c r="AU25" s="272" t="str">
        <f t="shared" si="8"/>
        <v/>
      </c>
      <c r="AV25" s="272" t="str">
        <f t="shared" si="9"/>
        <v/>
      </c>
      <c r="AW25" s="272" t="str">
        <f t="shared" si="10"/>
        <v/>
      </c>
      <c r="AX25" s="272" t="str">
        <f t="shared" si="11"/>
        <v/>
      </c>
      <c r="AY25" s="272" t="str">
        <f t="shared" si="12"/>
        <v/>
      </c>
      <c r="AZ25" s="272">
        <f t="shared" si="13"/>
        <v>0</v>
      </c>
      <c r="BD25" s="272">
        <v>0</v>
      </c>
      <c r="BE25" s="272">
        <v>0</v>
      </c>
      <c r="BF25" s="272">
        <v>0</v>
      </c>
      <c r="BG25" s="272">
        <v>0</v>
      </c>
      <c r="BH25" s="272">
        <v>0</v>
      </c>
      <c r="BI25" s="272">
        <v>1</v>
      </c>
      <c r="BJ25" s="272">
        <v>0</v>
      </c>
    </row>
    <row r="26" spans="1:62">
      <c r="A26" s="896"/>
      <c r="B26" s="210" t="str">
        <f t="shared" si="0"/>
        <v>Berny 2</v>
      </c>
      <c r="C26" s="649" t="s">
        <v>338</v>
      </c>
      <c r="D26" s="210" t="s">
        <v>768</v>
      </c>
      <c r="E26" s="190" t="s">
        <v>26</v>
      </c>
      <c r="F26" s="355"/>
      <c r="G26" s="298" t="s">
        <v>69</v>
      </c>
      <c r="H26" s="316">
        <v>1</v>
      </c>
      <c r="I26" s="514">
        <v>2.7</v>
      </c>
      <c r="J26" s="317">
        <v>140</v>
      </c>
      <c r="K26" s="23"/>
      <c r="L26" s="24"/>
      <c r="M26" s="25"/>
      <c r="N26" s="26"/>
      <c r="O26" s="27"/>
      <c r="P26" s="28"/>
      <c r="Q26" s="30"/>
      <c r="R26" s="39"/>
      <c r="S26" s="106"/>
      <c r="T26" s="34"/>
      <c r="U26" s="35"/>
      <c r="V26" s="37"/>
      <c r="W26" s="99">
        <f t="shared" si="15"/>
        <v>0</v>
      </c>
      <c r="X26" s="301">
        <f t="shared" si="2"/>
        <v>0</v>
      </c>
      <c r="Y26" s="272">
        <f t="shared" si="16"/>
        <v>0</v>
      </c>
      <c r="Z26" s="272" t="str">
        <f t="shared" si="14"/>
        <v/>
      </c>
      <c r="AA26" s="272" t="str">
        <f t="shared" si="17"/>
        <v/>
      </c>
      <c r="AB26" s="272" t="str">
        <f t="shared" si="18"/>
        <v/>
      </c>
      <c r="AC26" s="272" t="str">
        <f t="shared" si="19"/>
        <v/>
      </c>
      <c r="AD26" s="272" t="str">
        <f t="shared" si="20"/>
        <v/>
      </c>
      <c r="AE26" s="272">
        <f t="shared" si="21"/>
        <v>0</v>
      </c>
      <c r="AF26" s="272" t="str">
        <f t="shared" si="22"/>
        <v/>
      </c>
      <c r="AH26" s="302"/>
      <c r="AI26" s="302"/>
      <c r="AJ26" s="302"/>
      <c r="AK26" s="302"/>
      <c r="AL26" s="302"/>
      <c r="AM26" s="302"/>
      <c r="AN26" s="272">
        <v>1</v>
      </c>
      <c r="AO26" s="302"/>
      <c r="AP26" s="272">
        <v>4</v>
      </c>
      <c r="AR26" s="272" t="str">
        <f t="shared" si="5"/>
        <v/>
      </c>
      <c r="AS26" s="272" t="str">
        <f t="shared" si="6"/>
        <v/>
      </c>
      <c r="AT26" s="272" t="str">
        <f t="shared" si="7"/>
        <v/>
      </c>
      <c r="AU26" s="272" t="str">
        <f t="shared" si="8"/>
        <v/>
      </c>
      <c r="AV26" s="272" t="str">
        <f t="shared" si="9"/>
        <v/>
      </c>
      <c r="AW26" s="272" t="str">
        <f t="shared" si="10"/>
        <v/>
      </c>
      <c r="AX26" s="272">
        <f t="shared" si="11"/>
        <v>0</v>
      </c>
      <c r="AY26" s="272" t="str">
        <f t="shared" si="12"/>
        <v/>
      </c>
      <c r="AZ26" s="272">
        <f t="shared" si="13"/>
        <v>0</v>
      </c>
      <c r="BD26" s="272">
        <v>0</v>
      </c>
      <c r="BE26" s="272">
        <v>0</v>
      </c>
      <c r="BF26" s="272">
        <v>0</v>
      </c>
      <c r="BG26" s="272">
        <v>0</v>
      </c>
      <c r="BH26" s="272">
        <v>0</v>
      </c>
      <c r="BI26" s="272">
        <v>1</v>
      </c>
      <c r="BJ26" s="272">
        <v>0</v>
      </c>
    </row>
    <row r="27" spans="1:62" ht="13.8" thickBot="1">
      <c r="A27" s="897"/>
      <c r="B27" s="210" t="str">
        <f t="shared" si="0"/>
        <v>Berny 3</v>
      </c>
      <c r="C27" s="650" t="s">
        <v>339</v>
      </c>
      <c r="D27" s="210" t="s">
        <v>767</v>
      </c>
      <c r="E27" s="383" t="s">
        <v>26</v>
      </c>
      <c r="F27" s="384"/>
      <c r="G27" s="319" t="s">
        <v>69</v>
      </c>
      <c r="H27" s="385">
        <v>1</v>
      </c>
      <c r="I27" s="526">
        <v>3</v>
      </c>
      <c r="J27" s="386">
        <v>140</v>
      </c>
      <c r="K27" s="85"/>
      <c r="L27" s="86"/>
      <c r="M27" s="87"/>
      <c r="N27" s="88"/>
      <c r="O27" s="89"/>
      <c r="P27" s="90"/>
      <c r="Q27" s="91"/>
      <c r="R27" s="92"/>
      <c r="S27" s="107"/>
      <c r="T27" s="94"/>
      <c r="U27" s="95"/>
      <c r="V27" s="97"/>
      <c r="W27" s="100">
        <f t="shared" si="15"/>
        <v>0</v>
      </c>
      <c r="X27" s="387">
        <f t="shared" si="2"/>
        <v>0</v>
      </c>
      <c r="Y27" s="273">
        <f t="shared" si="16"/>
        <v>0</v>
      </c>
      <c r="Z27" s="272" t="str">
        <f t="shared" si="14"/>
        <v/>
      </c>
      <c r="AA27" s="272" t="str">
        <f t="shared" si="17"/>
        <v/>
      </c>
      <c r="AB27" s="272" t="str">
        <f t="shared" si="18"/>
        <v/>
      </c>
      <c r="AC27" s="272" t="str">
        <f t="shared" si="19"/>
        <v/>
      </c>
      <c r="AD27" s="272" t="str">
        <f t="shared" si="20"/>
        <v/>
      </c>
      <c r="AE27" s="272">
        <f t="shared" si="21"/>
        <v>0</v>
      </c>
      <c r="AF27" s="272" t="str">
        <f t="shared" si="22"/>
        <v/>
      </c>
      <c r="AH27" s="302"/>
      <c r="AI27" s="302"/>
      <c r="AJ27" s="302"/>
      <c r="AK27" s="302"/>
      <c r="AL27" s="302"/>
      <c r="AM27" s="302"/>
      <c r="AN27" s="272">
        <v>1</v>
      </c>
      <c r="AO27" s="302"/>
      <c r="AP27" s="272">
        <v>4</v>
      </c>
      <c r="AR27" s="272" t="str">
        <f t="shared" si="5"/>
        <v/>
      </c>
      <c r="AS27" s="272" t="str">
        <f t="shared" si="6"/>
        <v/>
      </c>
      <c r="AT27" s="272" t="str">
        <f t="shared" si="7"/>
        <v/>
      </c>
      <c r="AU27" s="272" t="str">
        <f t="shared" si="8"/>
        <v/>
      </c>
      <c r="AV27" s="272" t="str">
        <f t="shared" si="9"/>
        <v/>
      </c>
      <c r="AW27" s="272" t="str">
        <f t="shared" si="10"/>
        <v/>
      </c>
      <c r="AX27" s="272">
        <f t="shared" si="11"/>
        <v>0</v>
      </c>
      <c r="AY27" s="272" t="str">
        <f t="shared" si="12"/>
        <v/>
      </c>
      <c r="AZ27" s="272">
        <f t="shared" si="13"/>
        <v>0</v>
      </c>
      <c r="BD27" s="272">
        <v>0</v>
      </c>
      <c r="BE27" s="272">
        <v>0</v>
      </c>
      <c r="BF27" s="272">
        <v>0</v>
      </c>
      <c r="BG27" s="272">
        <v>0</v>
      </c>
      <c r="BH27" s="272">
        <v>0</v>
      </c>
      <c r="BI27" s="272">
        <v>1</v>
      </c>
      <c r="BJ27" s="272">
        <v>0</v>
      </c>
    </row>
    <row r="28" spans="1:62" s="294" customFormat="1" ht="9" customHeight="1" thickBot="1">
      <c r="B28" s="565"/>
      <c r="C28" s="610"/>
      <c r="D28" s="610"/>
      <c r="E28" s="390"/>
      <c r="F28" s="390"/>
      <c r="G28" s="390"/>
      <c r="H28" s="390"/>
      <c r="I28" s="390"/>
      <c r="J28" s="390" t="s">
        <v>1105</v>
      </c>
      <c r="K28" s="225"/>
      <c r="L28" s="225"/>
      <c r="M28" s="225"/>
      <c r="N28" s="566"/>
      <c r="O28" s="225"/>
      <c r="P28" s="225"/>
      <c r="Q28" s="567"/>
      <c r="R28" s="225"/>
      <c r="S28" s="226"/>
      <c r="T28" s="225"/>
      <c r="U28" s="225"/>
      <c r="V28" s="225"/>
      <c r="W28" s="390"/>
      <c r="X28" s="390"/>
      <c r="Y28" s="537"/>
      <c r="Z28" s="392"/>
      <c r="AA28" s="392"/>
      <c r="AB28" s="392"/>
      <c r="AC28" s="392"/>
      <c r="AD28" s="392"/>
      <c r="AE28" s="392"/>
      <c r="AF28" s="666"/>
      <c r="AH28" s="309"/>
      <c r="AI28" s="309"/>
      <c r="AJ28" s="309"/>
      <c r="AK28" s="309"/>
      <c r="AL28" s="309"/>
      <c r="AM28" s="309"/>
      <c r="AN28" s="309"/>
      <c r="AO28" s="309"/>
      <c r="AP28" s="309"/>
      <c r="AR28" s="309"/>
      <c r="AS28" s="309"/>
      <c r="AT28" s="309"/>
      <c r="AU28" s="309"/>
      <c r="AV28" s="309"/>
      <c r="AW28" s="309"/>
      <c r="AX28" s="309"/>
      <c r="AY28" s="309"/>
      <c r="AZ28" s="309"/>
      <c r="BA28" s="296"/>
      <c r="BB28" s="296"/>
      <c r="BC28" s="296"/>
      <c r="BD28" s="392"/>
      <c r="BE28" s="392"/>
      <c r="BF28" s="392"/>
      <c r="BG28" s="392"/>
      <c r="BH28" s="392"/>
      <c r="BI28" s="392"/>
      <c r="BJ28" s="666"/>
    </row>
    <row r="29" spans="1:62" s="303" customFormat="1" ht="22.2" customHeight="1" thickBot="1">
      <c r="A29" s="907" t="s">
        <v>484</v>
      </c>
      <c r="B29" s="673" t="str">
        <f t="shared" ref="B29:B73" si="23">HYPERLINK(D29,C29)</f>
        <v>Bumblebee</v>
      </c>
      <c r="C29" s="611" t="s">
        <v>483</v>
      </c>
      <c r="D29" s="625" t="s">
        <v>664</v>
      </c>
      <c r="E29" s="659" t="s">
        <v>764</v>
      </c>
      <c r="F29" s="576" t="s">
        <v>332</v>
      </c>
      <c r="G29" s="577" t="s">
        <v>28</v>
      </c>
      <c r="H29" s="388">
        <v>20</v>
      </c>
      <c r="I29" s="578">
        <v>17</v>
      </c>
      <c r="J29" s="579">
        <v>1485</v>
      </c>
      <c r="K29" s="580"/>
      <c r="L29" s="42"/>
      <c r="M29" s="626"/>
      <c r="N29" s="197"/>
      <c r="O29" s="198"/>
      <c r="P29" s="199"/>
      <c r="Q29" s="200"/>
      <c r="R29" s="581"/>
      <c r="S29" s="196"/>
      <c r="T29" s="582"/>
      <c r="U29" s="583"/>
      <c r="V29" s="584"/>
      <c r="W29" s="554">
        <f>SUM(K29:V29)*J29</f>
        <v>0</v>
      </c>
      <c r="X29" s="555">
        <f t="shared" ref="X29:X73" si="24">SUM(K29:V29)*H29</f>
        <v>0</v>
      </c>
      <c r="Y29" s="556">
        <f>SUM(K29:V29)</f>
        <v>0</v>
      </c>
      <c r="Z29" s="556" t="str">
        <f t="shared" ref="Z29:Z73" si="25">IF(BD29=0,"",BD29*$Y29)</f>
        <v/>
      </c>
      <c r="AA29" s="556" t="str">
        <f t="shared" ref="AA29:AA73" si="26">IF(BE29=0,"",BE29*$Y29)</f>
        <v/>
      </c>
      <c r="AB29" s="556" t="str">
        <f t="shared" ref="Z29:AE73" si="27">IF(BF29=0,"",BF29*$Y29)</f>
        <v/>
      </c>
      <c r="AC29" s="556">
        <f t="shared" ref="AC29:AC73" si="28">IF(BG29=0,"",BG29*$Y29)</f>
        <v>0</v>
      </c>
      <c r="AD29" s="556">
        <f t="shared" ref="AD29:AD73" si="29">IF(BH29=0,"",BH29*$Y29)</f>
        <v>0</v>
      </c>
      <c r="AE29" s="556">
        <f t="shared" ref="AE29:AE73" si="30">IF(BI29=0,"",BI29*$Y29)</f>
        <v>0</v>
      </c>
      <c r="AF29" s="674" t="str">
        <f t="shared" ref="AF29:AF73" si="31">IF(BJ29=0,"",BJ29*$Y29)</f>
        <v/>
      </c>
      <c r="AG29"/>
      <c r="AH29" s="302"/>
      <c r="AI29" s="302"/>
      <c r="AJ29" s="302"/>
      <c r="AK29" s="302"/>
      <c r="AL29" s="302"/>
      <c r="AM29" s="302"/>
      <c r="AN29" s="302"/>
      <c r="AO29" s="302"/>
      <c r="AP29" s="272">
        <v>72</v>
      </c>
      <c r="AR29" s="272" t="str">
        <f t="shared" ref="AR29" si="32">IF(AH29="","",$Y29*AH29)</f>
        <v/>
      </c>
      <c r="AS29" s="272" t="str">
        <f t="shared" ref="AS29" si="33">IF(AI29="","",$Y29*AI29)</f>
        <v/>
      </c>
      <c r="AT29" s="272" t="str">
        <f t="shared" ref="AT29" si="34">IF(AJ29="","",$Y29*AJ29)</f>
        <v/>
      </c>
      <c r="AU29" s="272" t="str">
        <f t="shared" ref="AU29" si="35">IF(AK29="","",$Y29*AK29)</f>
        <v/>
      </c>
      <c r="AV29" s="272" t="str">
        <f t="shared" ref="AV29" si="36">IF(AL29="","",$Y29*AL29)</f>
        <v/>
      </c>
      <c r="AW29" s="272" t="str">
        <f t="shared" ref="AW29" si="37">IF(AM29="","",$Y29*AM29)</f>
        <v/>
      </c>
      <c r="AX29" s="272" t="str">
        <f t="shared" ref="AX29" si="38">IF(AN29="","",$Y29*AN29)</f>
        <v/>
      </c>
      <c r="AY29" s="272" t="str">
        <f t="shared" ref="AY29" si="39">IF(AO29="","",$Y29*AO29)</f>
        <v/>
      </c>
      <c r="AZ29" s="272">
        <f t="shared" ref="AZ29:AZ30" si="40">IF(AP29="","",$Y29*AP29)</f>
        <v>0</v>
      </c>
      <c r="BA29" s="304"/>
      <c r="BB29" s="304"/>
      <c r="BC29" s="304"/>
      <c r="BD29" s="272">
        <v>0</v>
      </c>
      <c r="BE29" s="272">
        <v>0</v>
      </c>
      <c r="BF29" s="272">
        <v>0</v>
      </c>
      <c r="BG29" s="272">
        <v>10</v>
      </c>
      <c r="BH29" s="272">
        <v>4</v>
      </c>
      <c r="BI29" s="272">
        <v>6</v>
      </c>
      <c r="BJ29" s="272">
        <v>0</v>
      </c>
    </row>
    <row r="30" spans="1:62" s="303" customFormat="1" ht="22.2" customHeight="1" thickBot="1">
      <c r="A30" s="908"/>
      <c r="B30" s="673" t="str">
        <f t="shared" si="23"/>
        <v>Scourge</v>
      </c>
      <c r="C30" s="651" t="s">
        <v>854</v>
      </c>
      <c r="D30" s="625" t="s">
        <v>855</v>
      </c>
      <c r="E30" s="679" t="s">
        <v>23</v>
      </c>
      <c r="F30" s="680" t="s">
        <v>800</v>
      </c>
      <c r="G30" s="681" t="s">
        <v>856</v>
      </c>
      <c r="H30" s="682">
        <v>10</v>
      </c>
      <c r="I30" s="683">
        <v>1.3</v>
      </c>
      <c r="J30" s="684">
        <v>115</v>
      </c>
      <c r="K30" s="685"/>
      <c r="L30" s="42"/>
      <c r="M30" s="12"/>
      <c r="N30" s="686"/>
      <c r="O30" s="687"/>
      <c r="P30" s="688"/>
      <c r="Q30" s="689"/>
      <c r="R30" s="581"/>
      <c r="S30" s="690"/>
      <c r="T30" s="691"/>
      <c r="U30" s="692"/>
      <c r="V30" s="693"/>
      <c r="W30" s="694">
        <f>SUM(K30:V30)*J30</f>
        <v>0</v>
      </c>
      <c r="X30" s="555">
        <f t="shared" ref="X30" si="41">SUM(K30:V30)*H30</f>
        <v>0</v>
      </c>
      <c r="Y30" s="556">
        <f>SUM(K30:V30)</f>
        <v>0</v>
      </c>
      <c r="Z30" s="556" t="str">
        <f t="shared" ref="Z30" si="42">IF(BD30=0,"",BD30*$Y30)</f>
        <v/>
      </c>
      <c r="AA30" s="556" t="str">
        <f t="shared" ref="AA30" si="43">IF(BE30=0,"",BE30*$Y30)</f>
        <v/>
      </c>
      <c r="AB30" s="556">
        <f t="shared" ref="AB30" si="44">IF(BF30=0,"",BF30*$Y30)</f>
        <v>0</v>
      </c>
      <c r="AC30" s="556" t="str">
        <f t="shared" ref="AC30" si="45">IF(BG30=0,"",BG30*$Y30)</f>
        <v/>
      </c>
      <c r="AD30" s="556" t="str">
        <f t="shared" ref="AD30" si="46">IF(BH30=0,"",BH30*$Y30)</f>
        <v/>
      </c>
      <c r="AE30" s="556" t="str">
        <f t="shared" ref="AE30" si="47">IF(BI30=0,"",BI30*$Y30)</f>
        <v/>
      </c>
      <c r="AF30" s="674" t="str">
        <f t="shared" ref="AF30" si="48">IF(BJ30=0,"",BJ30*$Y30)</f>
        <v/>
      </c>
      <c r="AG30"/>
      <c r="AH30" s="302"/>
      <c r="AI30" s="302"/>
      <c r="AJ30" s="302"/>
      <c r="AK30" s="302"/>
      <c r="AL30" s="302"/>
      <c r="AM30" s="302"/>
      <c r="AN30" s="302"/>
      <c r="AO30" s="302"/>
      <c r="AP30" s="272">
        <v>30</v>
      </c>
      <c r="AR30" s="272"/>
      <c r="AS30" s="272"/>
      <c r="AT30" s="272"/>
      <c r="AU30" s="272"/>
      <c r="AV30" s="272"/>
      <c r="AW30" s="272"/>
      <c r="AX30" s="272"/>
      <c r="AY30" s="272"/>
      <c r="AZ30" s="272">
        <f t="shared" si="40"/>
        <v>0</v>
      </c>
      <c r="BA30" s="304"/>
      <c r="BB30" s="304"/>
      <c r="BC30" s="304"/>
      <c r="BD30" s="272">
        <v>0</v>
      </c>
      <c r="BE30" s="272">
        <v>0</v>
      </c>
      <c r="BF30" s="272">
        <v>10</v>
      </c>
      <c r="BG30" s="272">
        <v>0</v>
      </c>
      <c r="BH30" s="272">
        <v>0</v>
      </c>
      <c r="BI30" s="272">
        <v>0</v>
      </c>
      <c r="BJ30" s="272">
        <v>0</v>
      </c>
    </row>
    <row r="31" spans="1:62" s="303" customFormat="1" ht="22.2" customHeight="1" thickBot="1">
      <c r="A31" s="908"/>
      <c r="B31" s="675" t="str">
        <f t="shared" si="23"/>
        <v>Jazz</v>
      </c>
      <c r="C31" s="651" t="s">
        <v>480</v>
      </c>
      <c r="D31" s="210" t="s">
        <v>665</v>
      </c>
      <c r="E31" s="660" t="s">
        <v>765</v>
      </c>
      <c r="F31" s="585" t="s">
        <v>332</v>
      </c>
      <c r="G31" s="586" t="s">
        <v>28</v>
      </c>
      <c r="H31" s="321">
        <v>20</v>
      </c>
      <c r="I31" s="515">
        <v>20</v>
      </c>
      <c r="J31" s="587">
        <v>1750</v>
      </c>
      <c r="K31" s="588"/>
      <c r="L31" s="86"/>
      <c r="M31" s="25"/>
      <c r="N31" s="88"/>
      <c r="O31" s="89"/>
      <c r="P31" s="90"/>
      <c r="Q31" s="91"/>
      <c r="R31" s="581"/>
      <c r="S31" s="107"/>
      <c r="T31" s="94"/>
      <c r="U31" s="589"/>
      <c r="V31" s="590"/>
      <c r="W31" s="99">
        <f t="shared" ref="W31:W73" si="49">SUM(K31:V31)*J31</f>
        <v>0</v>
      </c>
      <c r="X31" s="387">
        <f t="shared" si="24"/>
        <v>0</v>
      </c>
      <c r="Y31" s="273">
        <f>SUM(K31:V31)</f>
        <v>0</v>
      </c>
      <c r="Z31" s="272" t="str">
        <f t="shared" si="25"/>
        <v/>
      </c>
      <c r="AA31" s="272" t="str">
        <f t="shared" si="26"/>
        <v/>
      </c>
      <c r="AB31" s="272">
        <f t="shared" si="27"/>
        <v>0</v>
      </c>
      <c r="AC31" s="272">
        <f t="shared" si="28"/>
        <v>0</v>
      </c>
      <c r="AD31" s="272">
        <f t="shared" si="29"/>
        <v>0</v>
      </c>
      <c r="AE31" s="272">
        <f t="shared" si="30"/>
        <v>0</v>
      </c>
      <c r="AF31" s="676">
        <f t="shared" si="31"/>
        <v>0</v>
      </c>
      <c r="AG31"/>
      <c r="AH31" s="302"/>
      <c r="AI31" s="302"/>
      <c r="AJ31" s="302"/>
      <c r="AK31" s="302"/>
      <c r="AL31" s="302"/>
      <c r="AM31" s="302"/>
      <c r="AN31" s="302"/>
      <c r="AO31" s="302"/>
      <c r="AP31" s="272">
        <v>92</v>
      </c>
      <c r="AR31" s="272" t="str">
        <f t="shared" ref="AR31:AR73" si="50">IF(AH31="","",$Y31*AH31)</f>
        <v/>
      </c>
      <c r="AS31" s="272" t="str">
        <f t="shared" ref="AS31:AS73" si="51">IF(AI31="","",$Y31*AI31)</f>
        <v/>
      </c>
      <c r="AT31" s="272" t="str">
        <f t="shared" ref="AT31:AT73" si="52">IF(AJ31="","",$Y31*AJ31)</f>
        <v/>
      </c>
      <c r="AU31" s="272" t="str">
        <f t="shared" ref="AU31:AU73" si="53">IF(AK31="","",$Y31*AK31)</f>
        <v/>
      </c>
      <c r="AV31" s="272" t="str">
        <f t="shared" ref="AV31:AV73" si="54">IF(AL31="","",$Y31*AL31)</f>
        <v/>
      </c>
      <c r="AW31" s="272" t="str">
        <f t="shared" ref="AW31:AW73" si="55">IF(AM31="","",$Y31*AM31)</f>
        <v/>
      </c>
      <c r="AX31" s="272" t="str">
        <f t="shared" ref="AX31:AX73" si="56">IF(AN31="","",$Y31*AN31)</f>
        <v/>
      </c>
      <c r="AY31" s="272" t="str">
        <f t="shared" ref="AY31:AY73" si="57">IF(AO31="","",$Y31*AO31)</f>
        <v/>
      </c>
      <c r="AZ31" s="272">
        <f t="shared" ref="AZ31:AZ73" si="58">IF(AP31="","",$Y31*AP31)</f>
        <v>0</v>
      </c>
      <c r="BA31" s="304"/>
      <c r="BB31" s="304"/>
      <c r="BC31" s="304"/>
      <c r="BD31" s="272">
        <v>0</v>
      </c>
      <c r="BE31" s="272">
        <v>0</v>
      </c>
      <c r="BF31" s="272">
        <v>4</v>
      </c>
      <c r="BG31" s="272">
        <v>4</v>
      </c>
      <c r="BH31" s="272">
        <v>4</v>
      </c>
      <c r="BI31" s="272">
        <v>4</v>
      </c>
      <c r="BJ31" s="272">
        <v>4</v>
      </c>
    </row>
    <row r="32" spans="1:62" s="303" customFormat="1" ht="22.2" customHeight="1" thickBot="1">
      <c r="A32" s="908"/>
      <c r="B32" s="675" t="str">
        <f t="shared" si="23"/>
        <v>Swindle</v>
      </c>
      <c r="C32" s="530" t="s">
        <v>512</v>
      </c>
      <c r="D32" s="210" t="s">
        <v>666</v>
      </c>
      <c r="E32" s="661" t="s">
        <v>514</v>
      </c>
      <c r="F32" s="585" t="s">
        <v>509</v>
      </c>
      <c r="G32" s="586" t="s">
        <v>28</v>
      </c>
      <c r="H32" s="300">
        <v>30</v>
      </c>
      <c r="I32" s="511">
        <v>21</v>
      </c>
      <c r="J32" s="477">
        <v>1750</v>
      </c>
      <c r="K32" s="588"/>
      <c r="L32" s="24"/>
      <c r="M32" s="25"/>
      <c r="N32" s="26"/>
      <c r="O32" s="27"/>
      <c r="P32" s="28"/>
      <c r="Q32" s="30"/>
      <c r="R32" s="581"/>
      <c r="S32" s="106"/>
      <c r="T32" s="34"/>
      <c r="U32" s="583"/>
      <c r="V32" s="584"/>
      <c r="W32" s="99">
        <f t="shared" si="49"/>
        <v>0</v>
      </c>
      <c r="X32" s="387">
        <f t="shared" si="24"/>
        <v>0</v>
      </c>
      <c r="Y32" s="273">
        <f>SUM(K32:V32)</f>
        <v>0</v>
      </c>
      <c r="Z32" s="272" t="str">
        <f t="shared" si="25"/>
        <v/>
      </c>
      <c r="AA32" s="272" t="str">
        <f t="shared" si="26"/>
        <v/>
      </c>
      <c r="AB32" s="272">
        <f t="shared" si="27"/>
        <v>0</v>
      </c>
      <c r="AC32" s="272">
        <f t="shared" si="28"/>
        <v>0</v>
      </c>
      <c r="AD32" s="272">
        <f t="shared" si="29"/>
        <v>0</v>
      </c>
      <c r="AE32" s="272">
        <f t="shared" si="30"/>
        <v>0</v>
      </c>
      <c r="AF32" s="676" t="str">
        <f t="shared" si="31"/>
        <v/>
      </c>
      <c r="AG32"/>
      <c r="AH32" s="272">
        <v>2</v>
      </c>
      <c r="AI32" s="302"/>
      <c r="AJ32" s="272">
        <v>3</v>
      </c>
      <c r="AK32" s="272">
        <v>4</v>
      </c>
      <c r="AL32" s="302"/>
      <c r="AM32" s="272">
        <v>2</v>
      </c>
      <c r="AN32" s="302"/>
      <c r="AO32" s="272">
        <v>2</v>
      </c>
      <c r="AP32" s="272">
        <v>52</v>
      </c>
      <c r="AR32" s="272">
        <f t="shared" si="50"/>
        <v>0</v>
      </c>
      <c r="AS32" s="272" t="str">
        <f t="shared" si="51"/>
        <v/>
      </c>
      <c r="AT32" s="272">
        <f t="shared" si="52"/>
        <v>0</v>
      </c>
      <c r="AU32" s="272">
        <f t="shared" si="53"/>
        <v>0</v>
      </c>
      <c r="AV32" s="272" t="str">
        <f t="shared" si="54"/>
        <v/>
      </c>
      <c r="AW32" s="272">
        <f t="shared" si="55"/>
        <v>0</v>
      </c>
      <c r="AX32" s="272" t="str">
        <f t="shared" si="56"/>
        <v/>
      </c>
      <c r="AY32" s="272">
        <f t="shared" si="57"/>
        <v>0</v>
      </c>
      <c r="AZ32" s="272">
        <f t="shared" si="58"/>
        <v>0</v>
      </c>
      <c r="BA32" s="304"/>
      <c r="BB32" s="304"/>
      <c r="BC32" s="304"/>
      <c r="BD32" s="272">
        <v>0</v>
      </c>
      <c r="BE32" s="272">
        <v>0</v>
      </c>
      <c r="BF32" s="272">
        <v>6</v>
      </c>
      <c r="BG32" s="272">
        <v>6</v>
      </c>
      <c r="BH32" s="272">
        <v>10</v>
      </c>
      <c r="BI32" s="272">
        <v>8</v>
      </c>
      <c r="BJ32" s="272">
        <v>0</v>
      </c>
    </row>
    <row r="33" spans="1:62" s="303" customFormat="1" ht="22.2" customHeight="1" thickBot="1">
      <c r="A33" s="908"/>
      <c r="B33" s="675" t="str">
        <f t="shared" si="23"/>
        <v>Excalibur S</v>
      </c>
      <c r="C33" s="530" t="s">
        <v>770</v>
      </c>
      <c r="D33" s="210" t="s">
        <v>771</v>
      </c>
      <c r="E33" s="661" t="s">
        <v>22</v>
      </c>
      <c r="F33" s="585" t="s">
        <v>509</v>
      </c>
      <c r="G33" s="586" t="s">
        <v>69</v>
      </c>
      <c r="H33" s="300">
        <v>15</v>
      </c>
      <c r="I33" s="511">
        <v>0.4</v>
      </c>
      <c r="J33" s="477">
        <v>75</v>
      </c>
      <c r="K33" s="588"/>
      <c r="L33" s="86"/>
      <c r="M33" s="25"/>
      <c r="N33" s="88"/>
      <c r="O33" s="89"/>
      <c r="P33" s="90"/>
      <c r="Q33" s="91"/>
      <c r="R33" s="581"/>
      <c r="S33" s="107"/>
      <c r="T33" s="94"/>
      <c r="U33" s="589"/>
      <c r="V33" s="590"/>
      <c r="W33" s="99">
        <f t="shared" si="49"/>
        <v>0</v>
      </c>
      <c r="X33" s="387">
        <f t="shared" si="24"/>
        <v>0</v>
      </c>
      <c r="Y33" s="273">
        <f t="shared" ref="Y33:Y73" si="59">SUM(K33:V33)</f>
        <v>0</v>
      </c>
      <c r="Z33" s="272"/>
      <c r="AA33" s="272">
        <f t="shared" si="27"/>
        <v>0</v>
      </c>
      <c r="AB33" s="272"/>
      <c r="AC33" s="272"/>
      <c r="AD33" s="272"/>
      <c r="AE33" s="272"/>
      <c r="AF33" s="676"/>
      <c r="AG33"/>
      <c r="AH33" s="302"/>
      <c r="AI33" s="302"/>
      <c r="AJ33" s="302"/>
      <c r="AK33" s="302"/>
      <c r="AL33" s="302"/>
      <c r="AM33" s="302"/>
      <c r="AN33" s="302"/>
      <c r="AO33" s="302"/>
      <c r="AP33" s="272">
        <v>28</v>
      </c>
      <c r="AR33" s="272" t="str">
        <f t="shared" si="50"/>
        <v/>
      </c>
      <c r="AS33" s="272" t="str">
        <f t="shared" si="51"/>
        <v/>
      </c>
      <c r="AT33" s="272" t="str">
        <f t="shared" si="52"/>
        <v/>
      </c>
      <c r="AU33" s="272" t="str">
        <f t="shared" si="53"/>
        <v/>
      </c>
      <c r="AV33" s="272" t="str">
        <f t="shared" si="54"/>
        <v/>
      </c>
      <c r="AW33" s="272" t="str">
        <f t="shared" si="55"/>
        <v/>
      </c>
      <c r="AX33" s="272" t="str">
        <f t="shared" si="56"/>
        <v/>
      </c>
      <c r="AY33" s="272" t="str">
        <f t="shared" si="57"/>
        <v/>
      </c>
      <c r="AZ33" s="272">
        <f t="shared" si="58"/>
        <v>0</v>
      </c>
      <c r="BA33" s="304"/>
      <c r="BB33" s="304"/>
      <c r="BC33" s="304"/>
      <c r="BD33" s="272"/>
      <c r="BE33" s="272">
        <v>15</v>
      </c>
      <c r="BF33" s="272"/>
      <c r="BG33" s="272"/>
      <c r="BH33" s="272"/>
      <c r="BI33" s="272"/>
      <c r="BJ33" s="272"/>
    </row>
    <row r="34" spans="1:62" s="303" customFormat="1" ht="22.2" customHeight="1" thickBot="1">
      <c r="A34" s="908"/>
      <c r="B34" s="675" t="str">
        <f t="shared" si="23"/>
        <v>Excalibur M</v>
      </c>
      <c r="C34" s="530" t="s">
        <v>776</v>
      </c>
      <c r="D34" s="210" t="s">
        <v>773</v>
      </c>
      <c r="E34" s="661" t="s">
        <v>23</v>
      </c>
      <c r="F34" s="585" t="s">
        <v>509</v>
      </c>
      <c r="G34" s="586" t="s">
        <v>69</v>
      </c>
      <c r="H34" s="300">
        <v>7</v>
      </c>
      <c r="I34" s="511">
        <v>0.35</v>
      </c>
      <c r="J34" s="477">
        <v>60</v>
      </c>
      <c r="K34" s="588"/>
      <c r="L34" s="86"/>
      <c r="M34" s="25"/>
      <c r="N34" s="88"/>
      <c r="O34" s="89"/>
      <c r="P34" s="90"/>
      <c r="Q34" s="91"/>
      <c r="R34" s="581"/>
      <c r="S34" s="107"/>
      <c r="T34" s="94"/>
      <c r="U34" s="589"/>
      <c r="V34" s="590"/>
      <c r="W34" s="99">
        <f t="shared" si="49"/>
        <v>0</v>
      </c>
      <c r="X34" s="387">
        <f t="shared" si="24"/>
        <v>0</v>
      </c>
      <c r="Y34" s="273">
        <f t="shared" si="59"/>
        <v>0</v>
      </c>
      <c r="Z34" s="272"/>
      <c r="AA34" s="272"/>
      <c r="AB34" s="272">
        <f t="shared" si="27"/>
        <v>0</v>
      </c>
      <c r="AC34" s="272"/>
      <c r="AD34" s="272"/>
      <c r="AE34" s="272"/>
      <c r="AF34" s="676"/>
      <c r="AG34"/>
      <c r="AH34" s="302"/>
      <c r="AI34" s="302"/>
      <c r="AJ34" s="302"/>
      <c r="AK34" s="302"/>
      <c r="AL34" s="302"/>
      <c r="AM34" s="302"/>
      <c r="AN34" s="302"/>
      <c r="AO34" s="302"/>
      <c r="AP34" s="272">
        <v>14</v>
      </c>
      <c r="AR34" s="272" t="str">
        <f t="shared" si="50"/>
        <v/>
      </c>
      <c r="AS34" s="272" t="str">
        <f t="shared" si="51"/>
        <v/>
      </c>
      <c r="AT34" s="272" t="str">
        <f t="shared" si="52"/>
        <v/>
      </c>
      <c r="AU34" s="272" t="str">
        <f t="shared" si="53"/>
        <v/>
      </c>
      <c r="AV34" s="272" t="str">
        <f t="shared" si="54"/>
        <v/>
      </c>
      <c r="AW34" s="272" t="str">
        <f t="shared" si="55"/>
        <v/>
      </c>
      <c r="AX34" s="272" t="str">
        <f t="shared" si="56"/>
        <v/>
      </c>
      <c r="AY34" s="272" t="str">
        <f t="shared" si="57"/>
        <v/>
      </c>
      <c r="AZ34" s="272">
        <f t="shared" si="58"/>
        <v>0</v>
      </c>
      <c r="BA34" s="304"/>
      <c r="BB34" s="304"/>
      <c r="BC34" s="304"/>
      <c r="BD34" s="272"/>
      <c r="BE34" s="272"/>
      <c r="BF34" s="272">
        <v>7</v>
      </c>
      <c r="BG34" s="272"/>
      <c r="BH34" s="272"/>
      <c r="BI34" s="272"/>
      <c r="BJ34" s="272"/>
    </row>
    <row r="35" spans="1:62" s="303" customFormat="1" ht="22.2" customHeight="1" thickBot="1">
      <c r="A35" s="908"/>
      <c r="B35" s="675" t="str">
        <f t="shared" si="23"/>
        <v>Excalibur L</v>
      </c>
      <c r="C35" s="530" t="s">
        <v>777</v>
      </c>
      <c r="D35" s="210" t="s">
        <v>772</v>
      </c>
      <c r="E35" s="661" t="s">
        <v>24</v>
      </c>
      <c r="F35" s="585" t="s">
        <v>509</v>
      </c>
      <c r="G35" s="586" t="s">
        <v>69</v>
      </c>
      <c r="H35" s="300">
        <v>15</v>
      </c>
      <c r="I35" s="511">
        <v>2</v>
      </c>
      <c r="J35" s="477">
        <v>202.5</v>
      </c>
      <c r="K35" s="588"/>
      <c r="L35" s="86"/>
      <c r="M35" s="25"/>
      <c r="N35" s="88"/>
      <c r="O35" s="89"/>
      <c r="P35" s="90"/>
      <c r="Q35" s="91"/>
      <c r="R35" s="581"/>
      <c r="S35" s="107"/>
      <c r="T35" s="94"/>
      <c r="U35" s="589"/>
      <c r="V35" s="590"/>
      <c r="W35" s="99">
        <f t="shared" si="49"/>
        <v>0</v>
      </c>
      <c r="X35" s="387">
        <f t="shared" si="24"/>
        <v>0</v>
      </c>
      <c r="Y35" s="273">
        <f t="shared" si="59"/>
        <v>0</v>
      </c>
      <c r="Z35" s="272"/>
      <c r="AA35" s="272"/>
      <c r="AB35" s="272"/>
      <c r="AC35" s="272">
        <f t="shared" si="27"/>
        <v>0</v>
      </c>
      <c r="AD35" s="272"/>
      <c r="AE35" s="272"/>
      <c r="AF35" s="676"/>
      <c r="AG35"/>
      <c r="AH35" s="302"/>
      <c r="AI35" s="302"/>
      <c r="AJ35" s="302"/>
      <c r="AK35" s="302"/>
      <c r="AL35" s="302"/>
      <c r="AM35" s="302"/>
      <c r="AN35" s="302"/>
      <c r="AO35" s="302"/>
      <c r="AP35" s="272">
        <v>30</v>
      </c>
      <c r="AR35" s="272" t="str">
        <f t="shared" si="50"/>
        <v/>
      </c>
      <c r="AS35" s="272" t="str">
        <f t="shared" si="51"/>
        <v/>
      </c>
      <c r="AT35" s="272" t="str">
        <f t="shared" si="52"/>
        <v/>
      </c>
      <c r="AU35" s="272" t="str">
        <f t="shared" si="53"/>
        <v/>
      </c>
      <c r="AV35" s="272" t="str">
        <f t="shared" si="54"/>
        <v/>
      </c>
      <c r="AW35" s="272" t="str">
        <f t="shared" si="55"/>
        <v/>
      </c>
      <c r="AX35" s="272" t="str">
        <f t="shared" si="56"/>
        <v/>
      </c>
      <c r="AY35" s="272" t="str">
        <f t="shared" si="57"/>
        <v/>
      </c>
      <c r="AZ35" s="272">
        <f t="shared" si="58"/>
        <v>0</v>
      </c>
      <c r="BA35" s="304"/>
      <c r="BB35" s="304"/>
      <c r="BC35" s="304"/>
      <c r="BD35" s="272"/>
      <c r="BE35" s="272"/>
      <c r="BF35" s="272"/>
      <c r="BG35" s="272">
        <v>15</v>
      </c>
      <c r="BH35" s="272"/>
      <c r="BI35" s="272"/>
      <c r="BJ35" s="272"/>
    </row>
    <row r="36" spans="1:62" s="303" customFormat="1" ht="22.2" customHeight="1" thickBot="1">
      <c r="A36" s="908"/>
      <c r="B36" s="675" t="str">
        <f t="shared" si="23"/>
        <v>Excalibur XL</v>
      </c>
      <c r="C36" s="530" t="s">
        <v>778</v>
      </c>
      <c r="D36" s="210" t="s">
        <v>774</v>
      </c>
      <c r="E36" s="661" t="s">
        <v>25</v>
      </c>
      <c r="F36" s="585" t="s">
        <v>509</v>
      </c>
      <c r="G36" s="586" t="s">
        <v>69</v>
      </c>
      <c r="H36" s="300">
        <v>7</v>
      </c>
      <c r="I36" s="511">
        <v>2</v>
      </c>
      <c r="J36" s="477">
        <v>182.5</v>
      </c>
      <c r="K36" s="588"/>
      <c r="L36" s="86"/>
      <c r="M36" s="25"/>
      <c r="N36" s="88"/>
      <c r="O36" s="89"/>
      <c r="P36" s="90"/>
      <c r="Q36" s="91"/>
      <c r="R36" s="581"/>
      <c r="S36" s="107"/>
      <c r="T36" s="94"/>
      <c r="U36" s="589"/>
      <c r="V36" s="590"/>
      <c r="W36" s="99">
        <f t="shared" si="49"/>
        <v>0</v>
      </c>
      <c r="X36" s="387">
        <f t="shared" si="24"/>
        <v>0</v>
      </c>
      <c r="Y36" s="273">
        <f t="shared" si="59"/>
        <v>0</v>
      </c>
      <c r="Z36" s="272"/>
      <c r="AA36" s="272"/>
      <c r="AB36" s="272"/>
      <c r="AC36" s="272"/>
      <c r="AD36" s="272">
        <f t="shared" si="27"/>
        <v>0</v>
      </c>
      <c r="AE36" s="272"/>
      <c r="AF36" s="676"/>
      <c r="AG36"/>
      <c r="AH36" s="302"/>
      <c r="AI36" s="302"/>
      <c r="AJ36" s="302"/>
      <c r="AK36" s="302"/>
      <c r="AL36" s="302"/>
      <c r="AM36" s="302"/>
      <c r="AN36" s="302"/>
      <c r="AO36" s="302"/>
      <c r="AP36" s="272">
        <v>17</v>
      </c>
      <c r="AR36" s="272" t="str">
        <f t="shared" si="50"/>
        <v/>
      </c>
      <c r="AS36" s="272" t="str">
        <f t="shared" si="51"/>
        <v/>
      </c>
      <c r="AT36" s="272" t="str">
        <f t="shared" si="52"/>
        <v/>
      </c>
      <c r="AU36" s="272" t="str">
        <f t="shared" si="53"/>
        <v/>
      </c>
      <c r="AV36" s="272" t="str">
        <f t="shared" si="54"/>
        <v/>
      </c>
      <c r="AW36" s="272" t="str">
        <f t="shared" si="55"/>
        <v/>
      </c>
      <c r="AX36" s="272" t="str">
        <f t="shared" si="56"/>
        <v/>
      </c>
      <c r="AY36" s="272" t="str">
        <f t="shared" si="57"/>
        <v/>
      </c>
      <c r="AZ36" s="272">
        <f t="shared" si="58"/>
        <v>0</v>
      </c>
      <c r="BA36" s="304"/>
      <c r="BB36" s="304"/>
      <c r="BC36" s="304"/>
      <c r="BD36" s="272"/>
      <c r="BE36" s="272"/>
      <c r="BF36" s="272"/>
      <c r="BG36" s="272"/>
      <c r="BH36" s="272">
        <v>7</v>
      </c>
      <c r="BI36" s="272"/>
      <c r="BJ36" s="272"/>
    </row>
    <row r="37" spans="1:62" s="303" customFormat="1" ht="22.2" customHeight="1" thickBot="1">
      <c r="A37" s="908"/>
      <c r="B37" s="675" t="str">
        <f>HYPERLINK(D37,C37)</f>
        <v>Excalibur XXL</v>
      </c>
      <c r="C37" s="530" t="s">
        <v>779</v>
      </c>
      <c r="D37" s="210" t="s">
        <v>775</v>
      </c>
      <c r="E37" s="661" t="s">
        <v>26</v>
      </c>
      <c r="F37" s="585" t="s">
        <v>509</v>
      </c>
      <c r="G37" s="586" t="s">
        <v>69</v>
      </c>
      <c r="H37" s="300">
        <v>7</v>
      </c>
      <c r="I37" s="511">
        <v>6.2</v>
      </c>
      <c r="J37" s="477">
        <v>640</v>
      </c>
      <c r="K37" s="588"/>
      <c r="L37" s="86"/>
      <c r="M37" s="25"/>
      <c r="N37" s="88"/>
      <c r="O37" s="89"/>
      <c r="P37" s="90"/>
      <c r="Q37" s="91"/>
      <c r="R37" s="581"/>
      <c r="S37" s="107"/>
      <c r="T37" s="94"/>
      <c r="U37" s="589"/>
      <c r="V37" s="590"/>
      <c r="W37" s="99">
        <f t="shared" si="49"/>
        <v>0</v>
      </c>
      <c r="X37" s="387">
        <f t="shared" si="24"/>
        <v>0</v>
      </c>
      <c r="Y37" s="273">
        <f t="shared" si="59"/>
        <v>0</v>
      </c>
      <c r="Z37" s="272"/>
      <c r="AA37" s="272"/>
      <c r="AB37" s="272"/>
      <c r="AC37" s="272"/>
      <c r="AD37" s="272"/>
      <c r="AE37" s="272">
        <f t="shared" si="27"/>
        <v>0</v>
      </c>
      <c r="AF37" s="676"/>
      <c r="AG37"/>
      <c r="AH37" s="302"/>
      <c r="AI37" s="302"/>
      <c r="AJ37" s="302"/>
      <c r="AK37" s="302"/>
      <c r="AL37" s="302"/>
      <c r="AM37" s="302"/>
      <c r="AN37" s="302"/>
      <c r="AO37" s="302"/>
      <c r="AP37" s="272">
        <v>31</v>
      </c>
      <c r="AR37" s="272" t="str">
        <f t="shared" si="50"/>
        <v/>
      </c>
      <c r="AS37" s="272" t="str">
        <f t="shared" si="51"/>
        <v/>
      </c>
      <c r="AT37" s="272" t="str">
        <f t="shared" si="52"/>
        <v/>
      </c>
      <c r="AU37" s="272" t="str">
        <f t="shared" si="53"/>
        <v/>
      </c>
      <c r="AV37" s="272" t="str">
        <f t="shared" si="54"/>
        <v/>
      </c>
      <c r="AW37" s="272" t="str">
        <f t="shared" si="55"/>
        <v/>
      </c>
      <c r="AX37" s="272" t="str">
        <f t="shared" si="56"/>
        <v/>
      </c>
      <c r="AY37" s="272" t="str">
        <f t="shared" si="57"/>
        <v/>
      </c>
      <c r="AZ37" s="272">
        <f t="shared" si="58"/>
        <v>0</v>
      </c>
      <c r="BA37" s="304"/>
      <c r="BB37" s="304"/>
      <c r="BC37" s="304"/>
      <c r="BD37" s="272"/>
      <c r="BE37" s="272"/>
      <c r="BF37" s="272"/>
      <c r="BG37" s="272"/>
      <c r="BH37" s="272"/>
      <c r="BI37" s="272">
        <v>7</v>
      </c>
      <c r="BJ37" s="272"/>
    </row>
    <row r="38" spans="1:62" s="303" customFormat="1" ht="22.2" customHeight="1" thickBot="1">
      <c r="A38" s="908"/>
      <c r="B38" s="675" t="str">
        <f t="shared" si="23"/>
        <v>Optimus</v>
      </c>
      <c r="C38" s="530" t="s">
        <v>780</v>
      </c>
      <c r="D38" s="210" t="s">
        <v>781</v>
      </c>
      <c r="E38" s="661" t="s">
        <v>761</v>
      </c>
      <c r="F38" s="585" t="s">
        <v>509</v>
      </c>
      <c r="G38" s="586" t="s">
        <v>69</v>
      </c>
      <c r="H38" s="300">
        <v>51</v>
      </c>
      <c r="I38" s="511">
        <v>11</v>
      </c>
      <c r="J38" s="477">
        <v>960</v>
      </c>
      <c r="K38" s="588"/>
      <c r="L38" s="86"/>
      <c r="M38" s="87"/>
      <c r="N38" s="88"/>
      <c r="O38" s="89"/>
      <c r="P38" s="90"/>
      <c r="Q38" s="91"/>
      <c r="R38" s="672"/>
      <c r="S38" s="107"/>
      <c r="T38" s="94"/>
      <c r="U38" s="589"/>
      <c r="V38" s="590"/>
      <c r="W38" s="99">
        <f t="shared" si="49"/>
        <v>0</v>
      </c>
      <c r="X38" s="387">
        <f t="shared" si="24"/>
        <v>0</v>
      </c>
      <c r="Y38" s="273">
        <f t="shared" si="59"/>
        <v>0</v>
      </c>
      <c r="Z38" s="272" t="str">
        <f t="shared" si="27"/>
        <v/>
      </c>
      <c r="AA38" s="272">
        <f t="shared" si="27"/>
        <v>0</v>
      </c>
      <c r="AB38" s="272">
        <f t="shared" si="27"/>
        <v>0</v>
      </c>
      <c r="AC38" s="272">
        <f t="shared" si="27"/>
        <v>0</v>
      </c>
      <c r="AD38" s="272">
        <f t="shared" si="27"/>
        <v>0</v>
      </c>
      <c r="AE38" s="272">
        <f t="shared" si="27"/>
        <v>0</v>
      </c>
      <c r="AF38" s="676"/>
      <c r="AG38"/>
      <c r="AH38" s="302"/>
      <c r="AI38" s="302"/>
      <c r="AJ38" s="302"/>
      <c r="AK38" s="302"/>
      <c r="AL38" s="302"/>
      <c r="AM38" s="302"/>
      <c r="AN38" s="302"/>
      <c r="AO38" s="302"/>
      <c r="AP38" s="272">
        <v>120</v>
      </c>
      <c r="AR38" s="272" t="str">
        <f t="shared" si="50"/>
        <v/>
      </c>
      <c r="AS38" s="272" t="str">
        <f t="shared" si="51"/>
        <v/>
      </c>
      <c r="AT38" s="272" t="str">
        <f t="shared" si="52"/>
        <v/>
      </c>
      <c r="AU38" s="272" t="str">
        <f t="shared" si="53"/>
        <v/>
      </c>
      <c r="AV38" s="272" t="str">
        <f t="shared" si="54"/>
        <v/>
      </c>
      <c r="AW38" s="272" t="str">
        <f t="shared" si="55"/>
        <v/>
      </c>
      <c r="AX38" s="272" t="str">
        <f t="shared" si="56"/>
        <v/>
      </c>
      <c r="AY38" s="272" t="str">
        <f t="shared" si="57"/>
        <v/>
      </c>
      <c r="AZ38" s="272">
        <f t="shared" si="58"/>
        <v>0</v>
      </c>
      <c r="BA38" s="304"/>
      <c r="BB38" s="304"/>
      <c r="BC38" s="304"/>
      <c r="BD38" s="272"/>
      <c r="BE38" s="272">
        <v>15</v>
      </c>
      <c r="BF38" s="272">
        <v>7</v>
      </c>
      <c r="BG38" s="272">
        <v>15</v>
      </c>
      <c r="BH38" s="272">
        <v>7</v>
      </c>
      <c r="BI38" s="272">
        <v>7</v>
      </c>
      <c r="BJ38" s="272"/>
    </row>
    <row r="39" spans="1:62" s="303" customFormat="1" ht="22.2" customHeight="1" thickBot="1">
      <c r="A39" s="908"/>
      <c r="B39" s="675" t="str">
        <f t="shared" si="23"/>
        <v>Durandal 1</v>
      </c>
      <c r="C39" s="651" t="s">
        <v>784</v>
      </c>
      <c r="D39" s="623" t="s">
        <v>791</v>
      </c>
      <c r="E39" s="660" t="s">
        <v>320</v>
      </c>
      <c r="F39" s="585" t="s">
        <v>800</v>
      </c>
      <c r="G39" s="586" t="s">
        <v>67</v>
      </c>
      <c r="H39" s="321">
        <v>15</v>
      </c>
      <c r="I39" s="515">
        <v>0.4</v>
      </c>
      <c r="J39" s="587">
        <v>95</v>
      </c>
      <c r="K39" s="588"/>
      <c r="L39" s="86"/>
      <c r="M39" s="87"/>
      <c r="N39" s="88"/>
      <c r="O39" s="89"/>
      <c r="P39" s="90"/>
      <c r="Q39" s="91"/>
      <c r="R39" s="672"/>
      <c r="S39" s="107"/>
      <c r="T39" s="94"/>
      <c r="U39" s="589"/>
      <c r="V39" s="590"/>
      <c r="W39" s="99">
        <f t="shared" si="49"/>
        <v>0</v>
      </c>
      <c r="X39" s="387">
        <f t="shared" si="24"/>
        <v>0</v>
      </c>
      <c r="Y39" s="273">
        <f t="shared" si="59"/>
        <v>0</v>
      </c>
      <c r="Z39" s="272" t="str">
        <f t="shared" ref="Z39:Z45" si="60">IF(BD39=0,"",BD39*$Y39)</f>
        <v/>
      </c>
      <c r="AA39" s="272">
        <f t="shared" ref="AA39:AA45" si="61">IF(BE39=0,"",BE39*$Y39)</f>
        <v>0</v>
      </c>
      <c r="AB39" s="272">
        <f t="shared" ref="AB39:AB45" si="62">IF(BF39=0,"",BF39*$Y39)</f>
        <v>0</v>
      </c>
      <c r="AC39" s="272" t="str">
        <f t="shared" ref="AC39:AC45" si="63">IF(BG39=0,"",BG39*$Y39)</f>
        <v/>
      </c>
      <c r="AD39" s="272" t="str">
        <f t="shared" ref="AD39:AD45" si="64">IF(BH39=0,"",BH39*$Y39)</f>
        <v/>
      </c>
      <c r="AE39" s="272" t="str">
        <f t="shared" ref="AE39:AE45" si="65">IF(BI39=0,"",BI39*$Y39)</f>
        <v/>
      </c>
      <c r="AF39" s="676" t="str">
        <f t="shared" si="31"/>
        <v/>
      </c>
      <c r="AG39"/>
      <c r="AH39" s="302"/>
      <c r="AI39" s="302"/>
      <c r="AJ39" s="302"/>
      <c r="AK39" s="302"/>
      <c r="AL39" s="302"/>
      <c r="AM39" s="302"/>
      <c r="AN39" s="302"/>
      <c r="AO39" s="302"/>
      <c r="AP39" s="272">
        <v>30</v>
      </c>
      <c r="AR39" s="272" t="str">
        <f t="shared" si="50"/>
        <v/>
      </c>
      <c r="AS39" s="272" t="str">
        <f t="shared" si="51"/>
        <v/>
      </c>
      <c r="AT39" s="272" t="str">
        <f t="shared" si="52"/>
        <v/>
      </c>
      <c r="AU39" s="272" t="str">
        <f t="shared" si="53"/>
        <v/>
      </c>
      <c r="AV39" s="272" t="str">
        <f t="shared" si="54"/>
        <v/>
      </c>
      <c r="AW39" s="272" t="str">
        <f t="shared" si="55"/>
        <v/>
      </c>
      <c r="AX39" s="272" t="str">
        <f t="shared" si="56"/>
        <v/>
      </c>
      <c r="AY39" s="272" t="str">
        <f t="shared" si="57"/>
        <v/>
      </c>
      <c r="AZ39" s="272">
        <f t="shared" si="58"/>
        <v>0</v>
      </c>
      <c r="BA39" s="304"/>
      <c r="BB39" s="304"/>
      <c r="BC39" s="304"/>
      <c r="BD39" s="272"/>
      <c r="BE39" s="272">
        <v>8</v>
      </c>
      <c r="BF39" s="272">
        <v>7</v>
      </c>
      <c r="BG39" s="272"/>
      <c r="BH39" s="272"/>
      <c r="BI39" s="272"/>
      <c r="BJ39" s="272"/>
    </row>
    <row r="40" spans="1:62" s="303" customFormat="1" ht="22.2" customHeight="1" thickBot="1">
      <c r="A40" s="908"/>
      <c r="B40" s="675" t="str">
        <f t="shared" si="23"/>
        <v>Durandal 2</v>
      </c>
      <c r="C40" s="651" t="s">
        <v>785</v>
      </c>
      <c r="D40" s="623" t="s">
        <v>792</v>
      </c>
      <c r="E40" s="660" t="s">
        <v>801</v>
      </c>
      <c r="F40" s="585" t="s">
        <v>800</v>
      </c>
      <c r="G40" s="586" t="s">
        <v>67</v>
      </c>
      <c r="H40" s="321">
        <v>10</v>
      </c>
      <c r="I40" s="515">
        <v>1.85</v>
      </c>
      <c r="J40" s="587">
        <v>167.5</v>
      </c>
      <c r="K40" s="588"/>
      <c r="L40" s="86"/>
      <c r="M40" s="87"/>
      <c r="N40" s="88"/>
      <c r="O40" s="89"/>
      <c r="P40" s="90"/>
      <c r="Q40" s="91"/>
      <c r="R40" s="672"/>
      <c r="S40" s="107"/>
      <c r="T40" s="94"/>
      <c r="U40" s="589"/>
      <c r="V40" s="590"/>
      <c r="W40" s="99">
        <f t="shared" si="49"/>
        <v>0</v>
      </c>
      <c r="X40" s="387">
        <f t="shared" si="24"/>
        <v>0</v>
      </c>
      <c r="Y40" s="273">
        <f t="shared" si="59"/>
        <v>0</v>
      </c>
      <c r="Z40" s="272" t="str">
        <f t="shared" si="60"/>
        <v/>
      </c>
      <c r="AA40" s="272" t="str">
        <f t="shared" si="61"/>
        <v/>
      </c>
      <c r="AB40" s="272" t="str">
        <f t="shared" si="62"/>
        <v/>
      </c>
      <c r="AC40" s="272">
        <f t="shared" si="63"/>
        <v>0</v>
      </c>
      <c r="AD40" s="272">
        <f t="shared" si="64"/>
        <v>0</v>
      </c>
      <c r="AE40" s="272" t="str">
        <f t="shared" si="65"/>
        <v/>
      </c>
      <c r="AF40" s="676" t="str">
        <f t="shared" si="31"/>
        <v/>
      </c>
      <c r="AG40"/>
      <c r="AH40" s="302"/>
      <c r="AI40" s="302"/>
      <c r="AJ40" s="302"/>
      <c r="AK40" s="302"/>
      <c r="AL40" s="302"/>
      <c r="AM40" s="302"/>
      <c r="AN40" s="302"/>
      <c r="AO40" s="302"/>
      <c r="AP40" s="272">
        <v>23</v>
      </c>
      <c r="AR40" s="272" t="str">
        <f t="shared" si="50"/>
        <v/>
      </c>
      <c r="AS40" s="272" t="str">
        <f t="shared" si="51"/>
        <v/>
      </c>
      <c r="AT40" s="272" t="str">
        <f t="shared" si="52"/>
        <v/>
      </c>
      <c r="AU40" s="272" t="str">
        <f t="shared" si="53"/>
        <v/>
      </c>
      <c r="AV40" s="272" t="str">
        <f t="shared" si="54"/>
        <v/>
      </c>
      <c r="AW40" s="272" t="str">
        <f t="shared" si="55"/>
        <v/>
      </c>
      <c r="AX40" s="272" t="str">
        <f t="shared" si="56"/>
        <v/>
      </c>
      <c r="AY40" s="272" t="str">
        <f t="shared" si="57"/>
        <v/>
      </c>
      <c r="AZ40" s="272">
        <f t="shared" si="58"/>
        <v>0</v>
      </c>
      <c r="BA40" s="304"/>
      <c r="BB40" s="304"/>
      <c r="BC40" s="304"/>
      <c r="BD40" s="272"/>
      <c r="BE40" s="272"/>
      <c r="BF40" s="272"/>
      <c r="BG40" s="272">
        <v>6</v>
      </c>
      <c r="BH40" s="272">
        <v>4</v>
      </c>
      <c r="BI40" s="272"/>
      <c r="BJ40" s="272"/>
    </row>
    <row r="41" spans="1:62" s="303" customFormat="1" ht="22.2" customHeight="1" thickBot="1">
      <c r="A41" s="908"/>
      <c r="B41" s="675" t="str">
        <f t="shared" si="23"/>
        <v>Durandal 3</v>
      </c>
      <c r="C41" s="651" t="s">
        <v>786</v>
      </c>
      <c r="D41" s="623" t="s">
        <v>793</v>
      </c>
      <c r="E41" s="660" t="s">
        <v>26</v>
      </c>
      <c r="F41" s="585" t="s">
        <v>800</v>
      </c>
      <c r="G41" s="586" t="s">
        <v>67</v>
      </c>
      <c r="H41" s="321">
        <v>7</v>
      </c>
      <c r="I41" s="515">
        <v>4.75</v>
      </c>
      <c r="J41" s="587">
        <v>420</v>
      </c>
      <c r="K41" s="588"/>
      <c r="L41" s="86"/>
      <c r="M41" s="87"/>
      <c r="N41" s="88"/>
      <c r="O41" s="89"/>
      <c r="P41" s="90"/>
      <c r="Q41" s="91"/>
      <c r="R41" s="672"/>
      <c r="S41" s="107"/>
      <c r="T41" s="94"/>
      <c r="U41" s="589"/>
      <c r="V41" s="590"/>
      <c r="W41" s="99">
        <f t="shared" si="49"/>
        <v>0</v>
      </c>
      <c r="X41" s="387">
        <f t="shared" si="24"/>
        <v>0</v>
      </c>
      <c r="Y41" s="273">
        <f t="shared" si="59"/>
        <v>0</v>
      </c>
      <c r="Z41" s="272" t="str">
        <f t="shared" si="60"/>
        <v/>
      </c>
      <c r="AA41" s="272" t="str">
        <f t="shared" si="61"/>
        <v/>
      </c>
      <c r="AB41" s="272" t="str">
        <f t="shared" si="62"/>
        <v/>
      </c>
      <c r="AC41" s="272" t="str">
        <f t="shared" si="63"/>
        <v/>
      </c>
      <c r="AD41" s="272" t="str">
        <f t="shared" si="64"/>
        <v/>
      </c>
      <c r="AE41" s="272">
        <f t="shared" si="65"/>
        <v>0</v>
      </c>
      <c r="AF41" s="676" t="str">
        <f t="shared" si="31"/>
        <v/>
      </c>
      <c r="AG41"/>
      <c r="AH41" s="302"/>
      <c r="AI41" s="302"/>
      <c r="AJ41" s="302"/>
      <c r="AK41" s="302"/>
      <c r="AL41" s="302"/>
      <c r="AM41" s="302"/>
      <c r="AN41" s="302"/>
      <c r="AO41" s="302"/>
      <c r="AP41" s="272">
        <v>21</v>
      </c>
      <c r="AR41" s="272" t="str">
        <f t="shared" si="50"/>
        <v/>
      </c>
      <c r="AS41" s="272" t="str">
        <f t="shared" si="51"/>
        <v/>
      </c>
      <c r="AT41" s="272" t="str">
        <f t="shared" si="52"/>
        <v/>
      </c>
      <c r="AU41" s="272" t="str">
        <f t="shared" si="53"/>
        <v/>
      </c>
      <c r="AV41" s="272" t="str">
        <f t="shared" si="54"/>
        <v/>
      </c>
      <c r="AW41" s="272" t="str">
        <f t="shared" si="55"/>
        <v/>
      </c>
      <c r="AX41" s="272" t="str">
        <f t="shared" si="56"/>
        <v/>
      </c>
      <c r="AY41" s="272" t="str">
        <f t="shared" si="57"/>
        <v/>
      </c>
      <c r="AZ41" s="272">
        <f t="shared" si="58"/>
        <v>0</v>
      </c>
      <c r="BA41" s="304"/>
      <c r="BB41" s="304"/>
      <c r="BC41" s="304"/>
      <c r="BD41" s="272"/>
      <c r="BE41" s="272"/>
      <c r="BF41" s="272"/>
      <c r="BG41" s="272"/>
      <c r="BH41" s="272"/>
      <c r="BI41" s="272">
        <v>7</v>
      </c>
      <c r="BJ41" s="272"/>
    </row>
    <row r="42" spans="1:62" s="303" customFormat="1" ht="22.2" customHeight="1" thickBot="1">
      <c r="A42" s="908"/>
      <c r="B42" s="675" t="str">
        <f t="shared" si="23"/>
        <v>Durandal 4</v>
      </c>
      <c r="C42" s="651" t="s">
        <v>787</v>
      </c>
      <c r="D42" s="623" t="s">
        <v>794</v>
      </c>
      <c r="E42" s="660" t="s">
        <v>757</v>
      </c>
      <c r="F42" s="585" t="s">
        <v>800</v>
      </c>
      <c r="G42" s="586" t="s">
        <v>67</v>
      </c>
      <c r="H42" s="321">
        <v>3</v>
      </c>
      <c r="I42" s="515">
        <v>5.75</v>
      </c>
      <c r="J42" s="587">
        <v>505</v>
      </c>
      <c r="K42" s="588"/>
      <c r="L42" s="86"/>
      <c r="M42" s="87"/>
      <c r="N42" s="88"/>
      <c r="O42" s="89"/>
      <c r="P42" s="90"/>
      <c r="Q42" s="91"/>
      <c r="R42" s="672"/>
      <c r="S42" s="107"/>
      <c r="T42" s="94"/>
      <c r="U42" s="589"/>
      <c r="V42" s="590"/>
      <c r="W42" s="99">
        <f t="shared" si="49"/>
        <v>0</v>
      </c>
      <c r="X42" s="387">
        <f t="shared" si="24"/>
        <v>0</v>
      </c>
      <c r="Y42" s="273">
        <f t="shared" si="59"/>
        <v>0</v>
      </c>
      <c r="Z42" s="272" t="str">
        <f t="shared" si="60"/>
        <v/>
      </c>
      <c r="AA42" s="272" t="str">
        <f t="shared" si="61"/>
        <v/>
      </c>
      <c r="AB42" s="272" t="str">
        <f t="shared" si="62"/>
        <v/>
      </c>
      <c r="AC42" s="272" t="str">
        <f t="shared" si="63"/>
        <v/>
      </c>
      <c r="AD42" s="272" t="str">
        <f t="shared" si="64"/>
        <v/>
      </c>
      <c r="AE42" s="272" t="str">
        <f t="shared" si="65"/>
        <v/>
      </c>
      <c r="AF42" s="676">
        <f t="shared" si="31"/>
        <v>0</v>
      </c>
      <c r="AG42"/>
      <c r="AH42" s="302"/>
      <c r="AI42" s="302"/>
      <c r="AJ42" s="302"/>
      <c r="AK42" s="302"/>
      <c r="AL42" s="302"/>
      <c r="AM42" s="302"/>
      <c r="AN42" s="302"/>
      <c r="AO42" s="302"/>
      <c r="AP42" s="272">
        <v>15</v>
      </c>
      <c r="AR42" s="272" t="str">
        <f t="shared" si="50"/>
        <v/>
      </c>
      <c r="AS42" s="272" t="str">
        <f t="shared" si="51"/>
        <v/>
      </c>
      <c r="AT42" s="272" t="str">
        <f t="shared" si="52"/>
        <v/>
      </c>
      <c r="AU42" s="272" t="str">
        <f t="shared" si="53"/>
        <v/>
      </c>
      <c r="AV42" s="272" t="str">
        <f t="shared" si="54"/>
        <v/>
      </c>
      <c r="AW42" s="272" t="str">
        <f t="shared" si="55"/>
        <v/>
      </c>
      <c r="AX42" s="272" t="str">
        <f t="shared" si="56"/>
        <v/>
      </c>
      <c r="AY42" s="272" t="str">
        <f t="shared" si="57"/>
        <v/>
      </c>
      <c r="AZ42" s="272">
        <f t="shared" si="58"/>
        <v>0</v>
      </c>
      <c r="BA42" s="304"/>
      <c r="BB42" s="304"/>
      <c r="BC42" s="304"/>
      <c r="BD42" s="272"/>
      <c r="BE42" s="272"/>
      <c r="BF42" s="272"/>
      <c r="BG42" s="272"/>
      <c r="BH42" s="272"/>
      <c r="BI42" s="272"/>
      <c r="BJ42" s="272">
        <v>3</v>
      </c>
    </row>
    <row r="43" spans="1:62" s="303" customFormat="1" ht="22.2" customHeight="1" thickBot="1">
      <c r="A43" s="908"/>
      <c r="B43" s="675" t="str">
        <f t="shared" si="23"/>
        <v>Durandal 5</v>
      </c>
      <c r="C43" s="651" t="s">
        <v>788</v>
      </c>
      <c r="D43" s="623" t="s">
        <v>795</v>
      </c>
      <c r="E43" s="660" t="s">
        <v>757</v>
      </c>
      <c r="F43" s="585" t="s">
        <v>800</v>
      </c>
      <c r="G43" s="586" t="s">
        <v>67</v>
      </c>
      <c r="H43" s="321">
        <v>1</v>
      </c>
      <c r="I43" s="515">
        <v>2.85</v>
      </c>
      <c r="J43" s="587">
        <v>230</v>
      </c>
      <c r="K43" s="588"/>
      <c r="L43" s="86"/>
      <c r="M43" s="87"/>
      <c r="N43" s="88"/>
      <c r="O43" s="89"/>
      <c r="P43" s="90"/>
      <c r="Q43" s="91"/>
      <c r="R43" s="672"/>
      <c r="S43" s="107"/>
      <c r="T43" s="94"/>
      <c r="U43" s="589"/>
      <c r="V43" s="590"/>
      <c r="W43" s="99">
        <f t="shared" si="49"/>
        <v>0</v>
      </c>
      <c r="X43" s="387">
        <f t="shared" si="24"/>
        <v>0</v>
      </c>
      <c r="Y43" s="273">
        <f t="shared" si="59"/>
        <v>0</v>
      </c>
      <c r="Z43" s="272" t="str">
        <f t="shared" si="60"/>
        <v/>
      </c>
      <c r="AA43" s="272" t="str">
        <f t="shared" si="61"/>
        <v/>
      </c>
      <c r="AB43" s="272" t="str">
        <f t="shared" si="62"/>
        <v/>
      </c>
      <c r="AC43" s="272" t="str">
        <f t="shared" si="63"/>
        <v/>
      </c>
      <c r="AD43" s="272" t="str">
        <f t="shared" si="64"/>
        <v/>
      </c>
      <c r="AE43" s="272" t="str">
        <f t="shared" si="65"/>
        <v/>
      </c>
      <c r="AF43" s="676">
        <f t="shared" si="31"/>
        <v>0</v>
      </c>
      <c r="AG43"/>
      <c r="AH43" s="302"/>
      <c r="AI43" s="302"/>
      <c r="AJ43" s="302"/>
      <c r="AK43" s="302"/>
      <c r="AL43" s="302"/>
      <c r="AM43" s="302"/>
      <c r="AN43" s="302"/>
      <c r="AO43" s="302"/>
      <c r="AP43" s="272">
        <v>6</v>
      </c>
      <c r="AR43" s="272" t="str">
        <f t="shared" si="50"/>
        <v/>
      </c>
      <c r="AS43" s="272" t="str">
        <f t="shared" si="51"/>
        <v/>
      </c>
      <c r="AT43" s="272" t="str">
        <f t="shared" si="52"/>
        <v/>
      </c>
      <c r="AU43" s="272" t="str">
        <f t="shared" si="53"/>
        <v/>
      </c>
      <c r="AV43" s="272" t="str">
        <f t="shared" si="54"/>
        <v/>
      </c>
      <c r="AW43" s="272" t="str">
        <f t="shared" si="55"/>
        <v/>
      </c>
      <c r="AX43" s="272" t="str">
        <f t="shared" si="56"/>
        <v/>
      </c>
      <c r="AY43" s="272" t="str">
        <f t="shared" si="57"/>
        <v/>
      </c>
      <c r="AZ43" s="272">
        <f t="shared" si="58"/>
        <v>0</v>
      </c>
      <c r="BA43" s="304"/>
      <c r="BB43" s="304"/>
      <c r="BC43" s="304"/>
      <c r="BD43" s="272"/>
      <c r="BE43" s="272"/>
      <c r="BF43" s="272"/>
      <c r="BG43" s="272"/>
      <c r="BH43" s="272"/>
      <c r="BI43" s="272"/>
      <c r="BJ43" s="272">
        <v>1</v>
      </c>
    </row>
    <row r="44" spans="1:62" s="303" customFormat="1" ht="22.2" customHeight="1" thickBot="1">
      <c r="A44" s="908"/>
      <c r="B44" s="675" t="str">
        <f t="shared" si="23"/>
        <v>Durandal 6</v>
      </c>
      <c r="C44" s="651" t="s">
        <v>789</v>
      </c>
      <c r="D44" s="623" t="s">
        <v>796</v>
      </c>
      <c r="E44" s="660" t="s">
        <v>757</v>
      </c>
      <c r="F44" s="585" t="s">
        <v>800</v>
      </c>
      <c r="G44" s="586" t="s">
        <v>67</v>
      </c>
      <c r="H44" s="321">
        <v>1</v>
      </c>
      <c r="I44" s="515">
        <v>2.5</v>
      </c>
      <c r="J44" s="587">
        <v>230</v>
      </c>
      <c r="K44" s="588"/>
      <c r="L44" s="86"/>
      <c r="M44" s="87"/>
      <c r="N44" s="88"/>
      <c r="O44" s="89"/>
      <c r="P44" s="90"/>
      <c r="Q44" s="91"/>
      <c r="R44" s="672"/>
      <c r="S44" s="107"/>
      <c r="T44" s="94"/>
      <c r="U44" s="589"/>
      <c r="V44" s="590"/>
      <c r="W44" s="99">
        <f t="shared" si="49"/>
        <v>0</v>
      </c>
      <c r="X44" s="387">
        <f t="shared" si="24"/>
        <v>0</v>
      </c>
      <c r="Y44" s="273">
        <f t="shared" si="59"/>
        <v>0</v>
      </c>
      <c r="Z44" s="272" t="str">
        <f t="shared" si="60"/>
        <v/>
      </c>
      <c r="AA44" s="272" t="str">
        <f t="shared" si="61"/>
        <v/>
      </c>
      <c r="AB44" s="272" t="str">
        <f t="shared" si="62"/>
        <v/>
      </c>
      <c r="AC44" s="272" t="str">
        <f t="shared" si="63"/>
        <v/>
      </c>
      <c r="AD44" s="272" t="str">
        <f t="shared" si="64"/>
        <v/>
      </c>
      <c r="AE44" s="272" t="str">
        <f t="shared" si="65"/>
        <v/>
      </c>
      <c r="AF44" s="676">
        <f t="shared" si="31"/>
        <v>0</v>
      </c>
      <c r="AG44"/>
      <c r="AH44" s="302"/>
      <c r="AI44" s="302"/>
      <c r="AJ44" s="302"/>
      <c r="AK44" s="302"/>
      <c r="AL44" s="302"/>
      <c r="AM44" s="302"/>
      <c r="AN44" s="302"/>
      <c r="AO44" s="302"/>
      <c r="AP44" s="272">
        <v>6</v>
      </c>
      <c r="AR44" s="272" t="str">
        <f t="shared" si="50"/>
        <v/>
      </c>
      <c r="AS44" s="272" t="str">
        <f t="shared" si="51"/>
        <v/>
      </c>
      <c r="AT44" s="272" t="str">
        <f t="shared" si="52"/>
        <v/>
      </c>
      <c r="AU44" s="272" t="str">
        <f t="shared" si="53"/>
        <v/>
      </c>
      <c r="AV44" s="272" t="str">
        <f t="shared" si="54"/>
        <v/>
      </c>
      <c r="AW44" s="272" t="str">
        <f t="shared" si="55"/>
        <v/>
      </c>
      <c r="AX44" s="272" t="str">
        <f t="shared" si="56"/>
        <v/>
      </c>
      <c r="AY44" s="272" t="str">
        <f t="shared" si="57"/>
        <v/>
      </c>
      <c r="AZ44" s="272">
        <f t="shared" si="58"/>
        <v>0</v>
      </c>
      <c r="BA44" s="304"/>
      <c r="BB44" s="304"/>
      <c r="BC44" s="304"/>
      <c r="BD44" s="272"/>
      <c r="BE44" s="272"/>
      <c r="BF44" s="272"/>
      <c r="BG44" s="272"/>
      <c r="BH44" s="272"/>
      <c r="BI44" s="272"/>
      <c r="BJ44" s="272">
        <v>1</v>
      </c>
    </row>
    <row r="45" spans="1:62" s="303" customFormat="1" ht="22.2" customHeight="1" thickBot="1">
      <c r="A45" s="908"/>
      <c r="B45" s="675" t="str">
        <f t="shared" si="23"/>
        <v>Durandal 7</v>
      </c>
      <c r="C45" s="651" t="s">
        <v>790</v>
      </c>
      <c r="D45" s="623" t="s">
        <v>797</v>
      </c>
      <c r="E45" s="660" t="s">
        <v>757</v>
      </c>
      <c r="F45" s="585" t="s">
        <v>800</v>
      </c>
      <c r="G45" s="586" t="s">
        <v>67</v>
      </c>
      <c r="H45" s="321">
        <v>1</v>
      </c>
      <c r="I45" s="515">
        <v>3.75</v>
      </c>
      <c r="J45" s="587">
        <v>315</v>
      </c>
      <c r="K45" s="588"/>
      <c r="L45" s="86"/>
      <c r="M45" s="87"/>
      <c r="N45" s="88"/>
      <c r="O45" s="89"/>
      <c r="P45" s="90"/>
      <c r="Q45" s="91"/>
      <c r="R45" s="672"/>
      <c r="S45" s="107"/>
      <c r="T45" s="94"/>
      <c r="U45" s="589"/>
      <c r="V45" s="590"/>
      <c r="W45" s="99">
        <f t="shared" si="49"/>
        <v>0</v>
      </c>
      <c r="X45" s="387">
        <f t="shared" si="24"/>
        <v>0</v>
      </c>
      <c r="Y45" s="273">
        <f t="shared" si="59"/>
        <v>0</v>
      </c>
      <c r="Z45" s="272" t="str">
        <f t="shared" si="60"/>
        <v/>
      </c>
      <c r="AA45" s="272" t="str">
        <f t="shared" si="61"/>
        <v/>
      </c>
      <c r="AB45" s="272" t="str">
        <f t="shared" si="62"/>
        <v/>
      </c>
      <c r="AC45" s="272" t="str">
        <f t="shared" si="63"/>
        <v/>
      </c>
      <c r="AD45" s="272" t="str">
        <f t="shared" si="64"/>
        <v/>
      </c>
      <c r="AE45" s="272" t="str">
        <f t="shared" si="65"/>
        <v/>
      </c>
      <c r="AF45" s="676">
        <f t="shared" si="31"/>
        <v>0</v>
      </c>
      <c r="AG45"/>
      <c r="AH45" s="302"/>
      <c r="AI45" s="302"/>
      <c r="AJ45" s="302"/>
      <c r="AK45" s="302"/>
      <c r="AL45" s="302"/>
      <c r="AM45" s="302"/>
      <c r="AN45" s="302"/>
      <c r="AO45" s="302"/>
      <c r="AP45" s="272">
        <v>5</v>
      </c>
      <c r="AR45" s="272" t="str">
        <f t="shared" si="50"/>
        <v/>
      </c>
      <c r="AS45" s="272" t="str">
        <f t="shared" si="51"/>
        <v/>
      </c>
      <c r="AT45" s="272" t="str">
        <f t="shared" si="52"/>
        <v/>
      </c>
      <c r="AU45" s="272" t="str">
        <f t="shared" si="53"/>
        <v/>
      </c>
      <c r="AV45" s="272" t="str">
        <f t="shared" si="54"/>
        <v/>
      </c>
      <c r="AW45" s="272" t="str">
        <f t="shared" si="55"/>
        <v/>
      </c>
      <c r="AX45" s="272" t="str">
        <f t="shared" si="56"/>
        <v/>
      </c>
      <c r="AY45" s="272" t="str">
        <f t="shared" si="57"/>
        <v/>
      </c>
      <c r="AZ45" s="272">
        <f t="shared" si="58"/>
        <v>0</v>
      </c>
      <c r="BA45" s="304"/>
      <c r="BB45" s="304"/>
      <c r="BC45" s="304"/>
      <c r="BD45" s="272"/>
      <c r="BE45" s="272"/>
      <c r="BF45" s="272"/>
      <c r="BG45" s="272"/>
      <c r="BH45" s="272"/>
      <c r="BI45" s="272"/>
      <c r="BJ45" s="272">
        <v>1</v>
      </c>
    </row>
    <row r="46" spans="1:62" s="303" customFormat="1" ht="22.2" customHeight="1" thickBot="1">
      <c r="A46" s="908"/>
      <c r="B46" s="675" t="str">
        <f t="shared" si="23"/>
        <v>Durandal Collection</v>
      </c>
      <c r="C46" s="651" t="s">
        <v>799</v>
      </c>
      <c r="D46" s="623" t="s">
        <v>798</v>
      </c>
      <c r="E46" s="660" t="s">
        <v>802</v>
      </c>
      <c r="F46" s="585" t="s">
        <v>800</v>
      </c>
      <c r="G46" s="586" t="s">
        <v>67</v>
      </c>
      <c r="H46" s="321">
        <v>38</v>
      </c>
      <c r="I46" s="515">
        <v>21.85</v>
      </c>
      <c r="J46" s="587">
        <v>1800</v>
      </c>
      <c r="K46" s="588"/>
      <c r="L46" s="86"/>
      <c r="M46" s="87"/>
      <c r="N46" s="88"/>
      <c r="O46" s="89"/>
      <c r="P46" s="90"/>
      <c r="Q46" s="91"/>
      <c r="R46" s="672"/>
      <c r="S46" s="107"/>
      <c r="T46" s="94"/>
      <c r="U46" s="589"/>
      <c r="V46" s="590"/>
      <c r="W46" s="99">
        <f t="shared" si="49"/>
        <v>0</v>
      </c>
      <c r="X46" s="387">
        <f t="shared" si="24"/>
        <v>0</v>
      </c>
      <c r="Y46" s="273">
        <f t="shared" si="59"/>
        <v>0</v>
      </c>
      <c r="Z46" s="272" t="str">
        <f t="shared" ref="Z46" si="66">IF(BD46=0,"",BD46*$Y46)</f>
        <v/>
      </c>
      <c r="AA46" s="272">
        <f t="shared" ref="AA46" si="67">IF(BE46=0,"",BE46*$Y46)</f>
        <v>0</v>
      </c>
      <c r="AB46" s="272">
        <f t="shared" ref="AB46" si="68">IF(BF46=0,"",BF46*$Y46)</f>
        <v>0</v>
      </c>
      <c r="AC46" s="272">
        <f t="shared" ref="AC46" si="69">IF(BG46=0,"",BG46*$Y46)</f>
        <v>0</v>
      </c>
      <c r="AD46" s="272">
        <f t="shared" ref="AD46" si="70">IF(BH46=0,"",BH46*$Y46)</f>
        <v>0</v>
      </c>
      <c r="AE46" s="272">
        <f t="shared" ref="AE46" si="71">IF(BI46=0,"",BI46*$Y46)</f>
        <v>0</v>
      </c>
      <c r="AF46" s="676">
        <f t="shared" ref="AF46" si="72">IF(BJ46=0,"",BJ46*$Y46)</f>
        <v>0</v>
      </c>
      <c r="AG46"/>
      <c r="AH46" s="302"/>
      <c r="AI46" s="302"/>
      <c r="AJ46" s="302"/>
      <c r="AK46" s="302"/>
      <c r="AL46" s="302"/>
      <c r="AM46" s="302"/>
      <c r="AN46" s="302"/>
      <c r="AO46" s="302"/>
      <c r="AP46" s="272">
        <v>106</v>
      </c>
      <c r="AR46" s="272" t="str">
        <f t="shared" si="50"/>
        <v/>
      </c>
      <c r="AS46" s="272" t="str">
        <f t="shared" si="51"/>
        <v/>
      </c>
      <c r="AT46" s="272" t="str">
        <f t="shared" si="52"/>
        <v/>
      </c>
      <c r="AU46" s="272" t="str">
        <f t="shared" si="53"/>
        <v/>
      </c>
      <c r="AV46" s="272" t="str">
        <f t="shared" si="54"/>
        <v/>
      </c>
      <c r="AW46" s="272" t="str">
        <f t="shared" si="55"/>
        <v/>
      </c>
      <c r="AX46" s="272" t="str">
        <f t="shared" si="56"/>
        <v/>
      </c>
      <c r="AY46" s="272" t="str">
        <f t="shared" si="57"/>
        <v/>
      </c>
      <c r="AZ46" s="272">
        <f t="shared" si="58"/>
        <v>0</v>
      </c>
      <c r="BA46" s="304"/>
      <c r="BB46" s="304"/>
      <c r="BC46" s="304"/>
      <c r="BD46" s="272"/>
      <c r="BE46" s="272">
        <v>8</v>
      </c>
      <c r="BF46" s="272">
        <v>7</v>
      </c>
      <c r="BG46" s="272">
        <v>6</v>
      </c>
      <c r="BH46" s="272">
        <v>4</v>
      </c>
      <c r="BI46" s="272">
        <v>7</v>
      </c>
      <c r="BJ46" s="272">
        <v>6</v>
      </c>
    </row>
    <row r="47" spans="1:62" s="303" customFormat="1" ht="22.2" customHeight="1" thickBot="1">
      <c r="A47" s="908"/>
      <c r="B47" s="675" t="str">
        <f t="shared" si="23"/>
        <v>Claymore 1</v>
      </c>
      <c r="C47" s="651" t="s">
        <v>803</v>
      </c>
      <c r="D47" s="623" t="s">
        <v>808</v>
      </c>
      <c r="E47" s="660" t="s">
        <v>320</v>
      </c>
      <c r="F47" s="585" t="s">
        <v>800</v>
      </c>
      <c r="G47" s="586" t="s">
        <v>63</v>
      </c>
      <c r="H47" s="321">
        <v>12</v>
      </c>
      <c r="I47" s="515">
        <v>0.4</v>
      </c>
      <c r="J47" s="587">
        <v>70</v>
      </c>
      <c r="K47" s="588"/>
      <c r="L47" s="86"/>
      <c r="M47" s="87"/>
      <c r="N47" s="88"/>
      <c r="O47" s="89"/>
      <c r="P47" s="90"/>
      <c r="Q47" s="91"/>
      <c r="R47" s="672"/>
      <c r="S47" s="107"/>
      <c r="T47" s="94"/>
      <c r="U47" s="589"/>
      <c r="V47" s="590"/>
      <c r="W47" s="99">
        <f t="shared" ref="W47:W72" si="73">SUM(K47:V47)*J47</f>
        <v>0</v>
      </c>
      <c r="X47" s="387">
        <f t="shared" ref="X47:X72" si="74">SUM(K47:V47)*H47</f>
        <v>0</v>
      </c>
      <c r="Y47" s="273">
        <f t="shared" ref="Y47:Y72" si="75">SUM(K47:V47)</f>
        <v>0</v>
      </c>
      <c r="Z47" s="272"/>
      <c r="AA47" s="272">
        <f t="shared" ref="AA47:AA51" si="76">IF(BE47=0,"",BE47*$Y47)</f>
        <v>0</v>
      </c>
      <c r="AB47" s="272">
        <f t="shared" ref="AB47:AB51" si="77">IF(BF47=0,"",BF47*$Y47)</f>
        <v>0</v>
      </c>
      <c r="AC47" s="272" t="str">
        <f t="shared" ref="AC47:AC51" si="78">IF(BG47=0,"",BG47*$Y47)</f>
        <v/>
      </c>
      <c r="AD47" s="272" t="str">
        <f t="shared" ref="AD47:AD51" si="79">IF(BH47=0,"",BH47*$Y47)</f>
        <v/>
      </c>
      <c r="AE47" s="272" t="str">
        <f t="shared" ref="AE47:AE51" si="80">IF(BI47=0,"",BI47*$Y47)</f>
        <v/>
      </c>
      <c r="AF47" s="676" t="str">
        <f t="shared" ref="AF47:AF51" si="81">IF(BJ47=0,"",BJ47*$Y47)</f>
        <v/>
      </c>
      <c r="AG47"/>
      <c r="AH47" s="302"/>
      <c r="AI47" s="302"/>
      <c r="AJ47" s="302"/>
      <c r="AK47" s="302"/>
      <c r="AL47" s="302"/>
      <c r="AM47" s="302"/>
      <c r="AN47" s="302"/>
      <c r="AO47" s="302"/>
      <c r="AP47" s="272">
        <v>24</v>
      </c>
      <c r="AR47" s="272" t="str">
        <f t="shared" si="50"/>
        <v/>
      </c>
      <c r="AS47" s="272" t="str">
        <f t="shared" si="51"/>
        <v/>
      </c>
      <c r="AT47" s="272" t="str">
        <f t="shared" si="52"/>
        <v/>
      </c>
      <c r="AU47" s="272" t="str">
        <f t="shared" si="53"/>
        <v/>
      </c>
      <c r="AV47" s="272" t="str">
        <f t="shared" si="54"/>
        <v/>
      </c>
      <c r="AW47" s="272" t="str">
        <f t="shared" si="55"/>
        <v/>
      </c>
      <c r="AX47" s="272" t="str">
        <f t="shared" si="56"/>
        <v/>
      </c>
      <c r="AY47" s="272" t="str">
        <f t="shared" si="57"/>
        <v/>
      </c>
      <c r="AZ47" s="272">
        <f t="shared" si="58"/>
        <v>0</v>
      </c>
      <c r="BA47" s="304"/>
      <c r="BB47" s="304"/>
      <c r="BC47" s="304"/>
      <c r="BD47" s="272"/>
      <c r="BE47" s="272">
        <v>8</v>
      </c>
      <c r="BF47" s="272">
        <v>4</v>
      </c>
      <c r="BG47" s="272"/>
      <c r="BH47" s="272"/>
      <c r="BI47" s="272"/>
      <c r="BJ47" s="272"/>
    </row>
    <row r="48" spans="1:62" s="303" customFormat="1" ht="22.2" customHeight="1" thickBot="1">
      <c r="A48" s="908"/>
      <c r="B48" s="675" t="str">
        <f t="shared" si="23"/>
        <v>Claymore 2</v>
      </c>
      <c r="C48" s="651" t="s">
        <v>804</v>
      </c>
      <c r="D48" s="623" t="s">
        <v>809</v>
      </c>
      <c r="E48" s="660" t="s">
        <v>801</v>
      </c>
      <c r="F48" s="585" t="s">
        <v>800</v>
      </c>
      <c r="G48" s="586" t="s">
        <v>63</v>
      </c>
      <c r="H48" s="321">
        <v>7</v>
      </c>
      <c r="I48" s="515">
        <v>1.3</v>
      </c>
      <c r="J48" s="587">
        <v>130</v>
      </c>
      <c r="K48" s="588"/>
      <c r="L48" s="86"/>
      <c r="M48" s="87"/>
      <c r="N48" s="88"/>
      <c r="O48" s="89"/>
      <c r="P48" s="90"/>
      <c r="Q48" s="91"/>
      <c r="R48" s="672"/>
      <c r="S48" s="107"/>
      <c r="T48" s="94"/>
      <c r="U48" s="589"/>
      <c r="V48" s="590"/>
      <c r="W48" s="99">
        <f t="shared" si="73"/>
        <v>0</v>
      </c>
      <c r="X48" s="387">
        <f t="shared" si="74"/>
        <v>0</v>
      </c>
      <c r="Y48" s="273">
        <f t="shared" si="75"/>
        <v>0</v>
      </c>
      <c r="Z48" s="272"/>
      <c r="AA48" s="272" t="str">
        <f t="shared" si="76"/>
        <v/>
      </c>
      <c r="AB48" s="272" t="str">
        <f t="shared" si="77"/>
        <v/>
      </c>
      <c r="AC48" s="272">
        <f t="shared" si="78"/>
        <v>0</v>
      </c>
      <c r="AD48" s="272">
        <f t="shared" si="79"/>
        <v>0</v>
      </c>
      <c r="AE48" s="272" t="str">
        <f t="shared" si="80"/>
        <v/>
      </c>
      <c r="AF48" s="676" t="str">
        <f t="shared" si="81"/>
        <v/>
      </c>
      <c r="AG48"/>
      <c r="AH48" s="302"/>
      <c r="AI48" s="302"/>
      <c r="AJ48" s="302"/>
      <c r="AK48" s="302"/>
      <c r="AL48" s="302"/>
      <c r="AM48" s="302"/>
      <c r="AN48" s="302"/>
      <c r="AO48" s="302"/>
      <c r="AP48" s="272">
        <v>16</v>
      </c>
      <c r="AR48" s="272" t="str">
        <f t="shared" si="50"/>
        <v/>
      </c>
      <c r="AS48" s="272" t="str">
        <f t="shared" si="51"/>
        <v/>
      </c>
      <c r="AT48" s="272" t="str">
        <f t="shared" si="52"/>
        <v/>
      </c>
      <c r="AU48" s="272" t="str">
        <f t="shared" si="53"/>
        <v/>
      </c>
      <c r="AV48" s="272" t="str">
        <f t="shared" si="54"/>
        <v/>
      </c>
      <c r="AW48" s="272" t="str">
        <f t="shared" si="55"/>
        <v/>
      </c>
      <c r="AX48" s="272" t="str">
        <f t="shared" si="56"/>
        <v/>
      </c>
      <c r="AY48" s="272" t="str">
        <f t="shared" si="57"/>
        <v/>
      </c>
      <c r="AZ48" s="272">
        <f t="shared" si="58"/>
        <v>0</v>
      </c>
      <c r="BA48" s="304"/>
      <c r="BB48" s="304"/>
      <c r="BC48" s="304"/>
      <c r="BD48" s="272"/>
      <c r="BE48" s="272"/>
      <c r="BF48" s="272"/>
      <c r="BG48" s="272">
        <v>5</v>
      </c>
      <c r="BH48" s="272">
        <v>2</v>
      </c>
      <c r="BI48" s="272"/>
      <c r="BJ48" s="272"/>
    </row>
    <row r="49" spans="1:62" s="303" customFormat="1" ht="22.2" customHeight="1" thickBot="1">
      <c r="A49" s="908"/>
      <c r="B49" s="675" t="str">
        <f t="shared" si="23"/>
        <v>Claymore 3</v>
      </c>
      <c r="C49" s="651" t="s">
        <v>805</v>
      </c>
      <c r="D49" s="623" t="s">
        <v>810</v>
      </c>
      <c r="E49" s="660" t="s">
        <v>26</v>
      </c>
      <c r="F49" s="585" t="s">
        <v>800</v>
      </c>
      <c r="G49" s="586" t="s">
        <v>63</v>
      </c>
      <c r="H49" s="321">
        <v>6</v>
      </c>
      <c r="I49" s="515">
        <v>7.1</v>
      </c>
      <c r="J49" s="587">
        <v>597.5</v>
      </c>
      <c r="K49" s="588"/>
      <c r="L49" s="86"/>
      <c r="M49" s="87"/>
      <c r="N49" s="88"/>
      <c r="O49" s="89"/>
      <c r="P49" s="90"/>
      <c r="Q49" s="91"/>
      <c r="R49" s="672"/>
      <c r="S49" s="107"/>
      <c r="T49" s="94"/>
      <c r="U49" s="589"/>
      <c r="V49" s="590"/>
      <c r="W49" s="99">
        <f t="shared" si="73"/>
        <v>0</v>
      </c>
      <c r="X49" s="387">
        <f t="shared" si="74"/>
        <v>0</v>
      </c>
      <c r="Y49" s="273">
        <f t="shared" si="75"/>
        <v>0</v>
      </c>
      <c r="Z49" s="272"/>
      <c r="AA49" s="272" t="str">
        <f t="shared" si="76"/>
        <v/>
      </c>
      <c r="AB49" s="272" t="str">
        <f t="shared" si="77"/>
        <v/>
      </c>
      <c r="AC49" s="272" t="str">
        <f t="shared" si="78"/>
        <v/>
      </c>
      <c r="AD49" s="272" t="str">
        <f t="shared" si="79"/>
        <v/>
      </c>
      <c r="AE49" s="272">
        <f t="shared" si="80"/>
        <v>0</v>
      </c>
      <c r="AF49" s="676" t="str">
        <f t="shared" si="81"/>
        <v/>
      </c>
      <c r="AG49"/>
      <c r="AH49" s="302"/>
      <c r="AI49" s="302"/>
      <c r="AJ49" s="302"/>
      <c r="AK49" s="302"/>
      <c r="AL49" s="302"/>
      <c r="AM49" s="302"/>
      <c r="AN49" s="302"/>
      <c r="AO49" s="302"/>
      <c r="AP49" s="272">
        <v>24</v>
      </c>
      <c r="AR49" s="272" t="str">
        <f t="shared" si="50"/>
        <v/>
      </c>
      <c r="AS49" s="272" t="str">
        <f t="shared" si="51"/>
        <v/>
      </c>
      <c r="AT49" s="272" t="str">
        <f t="shared" si="52"/>
        <v/>
      </c>
      <c r="AU49" s="272" t="str">
        <f t="shared" si="53"/>
        <v/>
      </c>
      <c r="AV49" s="272" t="str">
        <f t="shared" si="54"/>
        <v/>
      </c>
      <c r="AW49" s="272" t="str">
        <f t="shared" si="55"/>
        <v/>
      </c>
      <c r="AX49" s="272" t="str">
        <f t="shared" si="56"/>
        <v/>
      </c>
      <c r="AY49" s="272" t="str">
        <f t="shared" si="57"/>
        <v/>
      </c>
      <c r="AZ49" s="272">
        <f t="shared" si="58"/>
        <v>0</v>
      </c>
      <c r="BA49" s="304"/>
      <c r="BB49" s="304"/>
      <c r="BC49" s="304"/>
      <c r="BD49" s="272"/>
      <c r="BE49" s="272"/>
      <c r="BF49" s="272"/>
      <c r="BG49" s="272"/>
      <c r="BH49" s="272"/>
      <c r="BI49" s="272">
        <v>6</v>
      </c>
      <c r="BJ49" s="272"/>
    </row>
    <row r="50" spans="1:62" s="303" customFormat="1" ht="22.2" customHeight="1" thickBot="1">
      <c r="A50" s="908"/>
      <c r="B50" s="675" t="str">
        <f t="shared" si="23"/>
        <v>Claymore 4</v>
      </c>
      <c r="C50" s="651" t="s">
        <v>806</v>
      </c>
      <c r="D50" s="623" t="s">
        <v>811</v>
      </c>
      <c r="E50" s="660" t="s">
        <v>26</v>
      </c>
      <c r="F50" s="585" t="s">
        <v>800</v>
      </c>
      <c r="G50" s="586" t="s">
        <v>63</v>
      </c>
      <c r="H50" s="321">
        <v>2</v>
      </c>
      <c r="I50" s="515">
        <v>3.7</v>
      </c>
      <c r="J50" s="587">
        <v>305</v>
      </c>
      <c r="K50" s="588"/>
      <c r="L50" s="86"/>
      <c r="M50" s="87"/>
      <c r="N50" s="88"/>
      <c r="O50" s="89"/>
      <c r="P50" s="90"/>
      <c r="Q50" s="91"/>
      <c r="R50" s="672"/>
      <c r="S50" s="107"/>
      <c r="T50" s="94"/>
      <c r="U50" s="589"/>
      <c r="V50" s="590"/>
      <c r="W50" s="99">
        <f t="shared" si="73"/>
        <v>0</v>
      </c>
      <c r="X50" s="387">
        <f t="shared" si="74"/>
        <v>0</v>
      </c>
      <c r="Y50" s="273">
        <f t="shared" si="75"/>
        <v>0</v>
      </c>
      <c r="Z50" s="272"/>
      <c r="AA50" s="272" t="str">
        <f t="shared" si="76"/>
        <v/>
      </c>
      <c r="AB50" s="272" t="str">
        <f t="shared" si="77"/>
        <v/>
      </c>
      <c r="AC50" s="272" t="str">
        <f t="shared" si="78"/>
        <v/>
      </c>
      <c r="AD50" s="272" t="str">
        <f t="shared" si="79"/>
        <v/>
      </c>
      <c r="AE50" s="272">
        <f t="shared" si="80"/>
        <v>0</v>
      </c>
      <c r="AF50" s="676" t="str">
        <f t="shared" si="81"/>
        <v/>
      </c>
      <c r="AG50"/>
      <c r="AH50" s="302"/>
      <c r="AI50" s="302"/>
      <c r="AJ50" s="302"/>
      <c r="AK50" s="302"/>
      <c r="AL50" s="302"/>
      <c r="AM50" s="302"/>
      <c r="AN50" s="302"/>
      <c r="AO50" s="302"/>
      <c r="AP50" s="272">
        <v>10</v>
      </c>
      <c r="AR50" s="272" t="str">
        <f t="shared" si="50"/>
        <v/>
      </c>
      <c r="AS50" s="272" t="str">
        <f t="shared" si="51"/>
        <v/>
      </c>
      <c r="AT50" s="272" t="str">
        <f t="shared" si="52"/>
        <v/>
      </c>
      <c r="AU50" s="272" t="str">
        <f t="shared" si="53"/>
        <v/>
      </c>
      <c r="AV50" s="272" t="str">
        <f t="shared" si="54"/>
        <v/>
      </c>
      <c r="AW50" s="272" t="str">
        <f t="shared" si="55"/>
        <v/>
      </c>
      <c r="AX50" s="272" t="str">
        <f t="shared" si="56"/>
        <v/>
      </c>
      <c r="AY50" s="272" t="str">
        <f t="shared" si="57"/>
        <v/>
      </c>
      <c r="AZ50" s="272">
        <f t="shared" si="58"/>
        <v>0</v>
      </c>
      <c r="BA50" s="304"/>
      <c r="BB50" s="304"/>
      <c r="BC50" s="304"/>
      <c r="BD50" s="272"/>
      <c r="BE50" s="272"/>
      <c r="BF50" s="272"/>
      <c r="BG50" s="272"/>
      <c r="BH50" s="272"/>
      <c r="BI50" s="272">
        <v>2</v>
      </c>
      <c r="BJ50" s="272"/>
    </row>
    <row r="51" spans="1:62" s="303" customFormat="1" ht="22.2" customHeight="1" thickBot="1">
      <c r="A51" s="908"/>
      <c r="B51" s="675" t="str">
        <f t="shared" si="23"/>
        <v>Claymore Collection</v>
      </c>
      <c r="C51" s="651" t="s">
        <v>807</v>
      </c>
      <c r="D51" s="623" t="s">
        <v>812</v>
      </c>
      <c r="E51" s="660" t="s">
        <v>761</v>
      </c>
      <c r="F51" s="585" t="s">
        <v>800</v>
      </c>
      <c r="G51" s="586" t="s">
        <v>63</v>
      </c>
      <c r="H51" s="321">
        <v>27</v>
      </c>
      <c r="I51" s="515">
        <v>12.5</v>
      </c>
      <c r="J51" s="587">
        <v>1050</v>
      </c>
      <c r="K51" s="588"/>
      <c r="L51" s="86"/>
      <c r="M51" s="87"/>
      <c r="N51" s="88"/>
      <c r="O51" s="89"/>
      <c r="P51" s="90"/>
      <c r="Q51" s="91"/>
      <c r="R51" s="672"/>
      <c r="S51" s="107"/>
      <c r="T51" s="94"/>
      <c r="U51" s="589"/>
      <c r="V51" s="590"/>
      <c r="W51" s="99">
        <f t="shared" si="73"/>
        <v>0</v>
      </c>
      <c r="X51" s="387">
        <f t="shared" si="74"/>
        <v>0</v>
      </c>
      <c r="Y51" s="273">
        <f t="shared" si="75"/>
        <v>0</v>
      </c>
      <c r="Z51" s="272"/>
      <c r="AA51" s="272">
        <f t="shared" si="76"/>
        <v>0</v>
      </c>
      <c r="AB51" s="272">
        <f t="shared" si="77"/>
        <v>0</v>
      </c>
      <c r="AC51" s="272">
        <f t="shared" si="78"/>
        <v>0</v>
      </c>
      <c r="AD51" s="272">
        <f t="shared" si="79"/>
        <v>0</v>
      </c>
      <c r="AE51" s="272">
        <f t="shared" si="80"/>
        <v>0</v>
      </c>
      <c r="AF51" s="676" t="str">
        <f t="shared" si="81"/>
        <v/>
      </c>
      <c r="AG51"/>
      <c r="AH51" s="302"/>
      <c r="AI51" s="302"/>
      <c r="AJ51" s="302"/>
      <c r="AK51" s="302"/>
      <c r="AL51" s="302"/>
      <c r="AM51" s="302"/>
      <c r="AN51" s="302"/>
      <c r="AO51" s="302"/>
      <c r="AP51" s="272">
        <v>74</v>
      </c>
      <c r="AR51" s="272" t="str">
        <f t="shared" si="50"/>
        <v/>
      </c>
      <c r="AS51" s="272" t="str">
        <f t="shared" si="51"/>
        <v/>
      </c>
      <c r="AT51" s="272" t="str">
        <f t="shared" si="52"/>
        <v/>
      </c>
      <c r="AU51" s="272" t="str">
        <f t="shared" si="53"/>
        <v/>
      </c>
      <c r="AV51" s="272" t="str">
        <f t="shared" si="54"/>
        <v/>
      </c>
      <c r="AW51" s="272" t="str">
        <f t="shared" si="55"/>
        <v/>
      </c>
      <c r="AX51" s="272" t="str">
        <f t="shared" si="56"/>
        <v/>
      </c>
      <c r="AY51" s="272" t="str">
        <f t="shared" si="57"/>
        <v/>
      </c>
      <c r="AZ51" s="272">
        <f t="shared" si="58"/>
        <v>0</v>
      </c>
      <c r="BA51" s="304"/>
      <c r="BB51" s="304"/>
      <c r="BC51" s="304"/>
      <c r="BD51" s="272"/>
      <c r="BE51" s="272">
        <v>8</v>
      </c>
      <c r="BF51" s="272">
        <v>4</v>
      </c>
      <c r="BG51" s="272">
        <v>5</v>
      </c>
      <c r="BH51" s="272">
        <v>2</v>
      </c>
      <c r="BI51" s="272">
        <v>8</v>
      </c>
      <c r="BJ51" s="272"/>
    </row>
    <row r="52" spans="1:62" s="303" customFormat="1" ht="22.2" customHeight="1" thickBot="1">
      <c r="A52" s="908"/>
      <c r="B52" s="675" t="str">
        <f t="shared" si="23"/>
        <v>Half Dome S</v>
      </c>
      <c r="C52" s="651" t="s">
        <v>821</v>
      </c>
      <c r="D52" s="623" t="s">
        <v>822</v>
      </c>
      <c r="E52" s="660" t="s">
        <v>22</v>
      </c>
      <c r="F52" s="585" t="s">
        <v>800</v>
      </c>
      <c r="G52" s="586" t="s">
        <v>67</v>
      </c>
      <c r="H52" s="321">
        <v>4</v>
      </c>
      <c r="I52" s="515">
        <v>0.5</v>
      </c>
      <c r="J52" s="587">
        <v>42.5</v>
      </c>
      <c r="K52" s="588"/>
      <c r="L52" s="86"/>
      <c r="M52" s="87"/>
      <c r="N52" s="88"/>
      <c r="O52" s="89"/>
      <c r="P52" s="90"/>
      <c r="Q52" s="91"/>
      <c r="R52" s="672"/>
      <c r="S52" s="107"/>
      <c r="T52" s="94"/>
      <c r="U52" s="589"/>
      <c r="V52" s="590"/>
      <c r="W52" s="99">
        <f t="shared" si="73"/>
        <v>0</v>
      </c>
      <c r="X52" s="387">
        <f t="shared" si="74"/>
        <v>0</v>
      </c>
      <c r="Y52" s="273">
        <f t="shared" si="75"/>
        <v>0</v>
      </c>
      <c r="Z52" s="272"/>
      <c r="AA52" s="272">
        <f t="shared" ref="AA52:AA70" si="82">IF(BE52=0,"",BE52*$Y52)</f>
        <v>0</v>
      </c>
      <c r="AB52" s="272" t="str">
        <f t="shared" ref="AB52:AB70" si="83">IF(BF52=0,"",BF52*$Y52)</f>
        <v/>
      </c>
      <c r="AC52" s="272" t="str">
        <f t="shared" ref="AC52:AC70" si="84">IF(BG52=0,"",BG52*$Y52)</f>
        <v/>
      </c>
      <c r="AD52" s="272" t="str">
        <f t="shared" ref="AD52:AD70" si="85">IF(BH52=0,"",BH52*$Y52)</f>
        <v/>
      </c>
      <c r="AE52" s="272" t="str">
        <f t="shared" ref="AE52:AE70" si="86">IF(BI52=0,"",BI52*$Y52)</f>
        <v/>
      </c>
      <c r="AF52" s="676" t="str">
        <f t="shared" ref="AF52:AF70" si="87">IF(BJ52=0,"",BJ52*$Y52)</f>
        <v/>
      </c>
      <c r="AG52"/>
      <c r="AH52" s="302"/>
      <c r="AI52" s="302"/>
      <c r="AJ52" s="302"/>
      <c r="AK52" s="302"/>
      <c r="AL52" s="302"/>
      <c r="AM52" s="302"/>
      <c r="AN52" s="302"/>
      <c r="AO52" s="302"/>
      <c r="AP52" s="272">
        <v>8</v>
      </c>
      <c r="AR52" s="272" t="str">
        <f t="shared" si="50"/>
        <v/>
      </c>
      <c r="AS52" s="272" t="str">
        <f t="shared" si="51"/>
        <v/>
      </c>
      <c r="AT52" s="272" t="str">
        <f t="shared" si="52"/>
        <v/>
      </c>
      <c r="AU52" s="272" t="str">
        <f t="shared" si="53"/>
        <v/>
      </c>
      <c r="AV52" s="272" t="str">
        <f t="shared" si="54"/>
        <v/>
      </c>
      <c r="AW52" s="272" t="str">
        <f t="shared" si="55"/>
        <v/>
      </c>
      <c r="AX52" s="272" t="str">
        <f t="shared" si="56"/>
        <v/>
      </c>
      <c r="AY52" s="272" t="str">
        <f t="shared" si="57"/>
        <v/>
      </c>
      <c r="AZ52" s="272">
        <f t="shared" si="58"/>
        <v>0</v>
      </c>
      <c r="BA52" s="304"/>
      <c r="BB52" s="304"/>
      <c r="BC52" s="304"/>
      <c r="BD52" s="272"/>
      <c r="BE52" s="272">
        <v>4</v>
      </c>
      <c r="BF52" s="272"/>
      <c r="BG52" s="272"/>
      <c r="BH52" s="272"/>
      <c r="BI52" s="272"/>
      <c r="BJ52" s="272"/>
    </row>
    <row r="53" spans="1:62" s="303" customFormat="1" ht="22.2" customHeight="1" thickBot="1">
      <c r="A53" s="908"/>
      <c r="B53" s="675" t="str">
        <f t="shared" si="23"/>
        <v>Half Dome L 1</v>
      </c>
      <c r="C53" s="651" t="s">
        <v>813</v>
      </c>
      <c r="D53" s="623" t="s">
        <v>817</v>
      </c>
      <c r="E53" s="660" t="s">
        <v>24</v>
      </c>
      <c r="F53" s="585" t="s">
        <v>800</v>
      </c>
      <c r="G53" s="586" t="s">
        <v>67</v>
      </c>
      <c r="H53" s="321">
        <v>1</v>
      </c>
      <c r="I53" s="515">
        <v>0.3</v>
      </c>
      <c r="J53" s="587">
        <v>30</v>
      </c>
      <c r="K53" s="588"/>
      <c r="L53" s="86"/>
      <c r="M53" s="87"/>
      <c r="N53" s="88"/>
      <c r="O53" s="89"/>
      <c r="P53" s="90"/>
      <c r="Q53" s="91"/>
      <c r="R53" s="672"/>
      <c r="S53" s="107"/>
      <c r="T53" s="94"/>
      <c r="U53" s="589"/>
      <c r="V53" s="590"/>
      <c r="W53" s="99">
        <f t="shared" si="73"/>
        <v>0</v>
      </c>
      <c r="X53" s="387">
        <f t="shared" si="74"/>
        <v>0</v>
      </c>
      <c r="Y53" s="273">
        <f t="shared" si="75"/>
        <v>0</v>
      </c>
      <c r="Z53" s="272"/>
      <c r="AA53" s="272" t="str">
        <f t="shared" si="82"/>
        <v/>
      </c>
      <c r="AB53" s="272" t="str">
        <f t="shared" si="83"/>
        <v/>
      </c>
      <c r="AC53" s="272">
        <f t="shared" si="84"/>
        <v>0</v>
      </c>
      <c r="AD53" s="272" t="str">
        <f t="shared" si="85"/>
        <v/>
      </c>
      <c r="AE53" s="272" t="str">
        <f t="shared" si="86"/>
        <v/>
      </c>
      <c r="AF53" s="676" t="str">
        <f t="shared" si="87"/>
        <v/>
      </c>
      <c r="AG53"/>
      <c r="AH53" s="302"/>
      <c r="AI53" s="302"/>
      <c r="AJ53" s="302"/>
      <c r="AK53" s="302"/>
      <c r="AL53" s="302"/>
      <c r="AM53" s="302"/>
      <c r="AN53" s="302"/>
      <c r="AO53" s="302"/>
      <c r="AP53" s="272">
        <v>4</v>
      </c>
      <c r="AR53" s="272" t="str">
        <f t="shared" si="50"/>
        <v/>
      </c>
      <c r="AS53" s="272" t="str">
        <f t="shared" si="51"/>
        <v/>
      </c>
      <c r="AT53" s="272" t="str">
        <f t="shared" si="52"/>
        <v/>
      </c>
      <c r="AU53" s="272" t="str">
        <f t="shared" si="53"/>
        <v/>
      </c>
      <c r="AV53" s="272" t="str">
        <f t="shared" si="54"/>
        <v/>
      </c>
      <c r="AW53" s="272" t="str">
        <f t="shared" si="55"/>
        <v/>
      </c>
      <c r="AX53" s="272" t="str">
        <f t="shared" si="56"/>
        <v/>
      </c>
      <c r="AY53" s="272" t="str">
        <f t="shared" si="57"/>
        <v/>
      </c>
      <c r="AZ53" s="272">
        <f t="shared" si="58"/>
        <v>0</v>
      </c>
      <c r="BA53" s="304"/>
      <c r="BB53" s="304"/>
      <c r="BC53" s="304"/>
      <c r="BD53" s="272"/>
      <c r="BE53" s="272"/>
      <c r="BF53" s="272"/>
      <c r="BG53" s="272">
        <v>1</v>
      </c>
      <c r="BH53" s="272"/>
      <c r="BI53" s="272"/>
      <c r="BJ53" s="272"/>
    </row>
    <row r="54" spans="1:62" s="303" customFormat="1" ht="22.2" customHeight="1" thickBot="1">
      <c r="A54" s="908"/>
      <c r="B54" s="675" t="str">
        <f t="shared" si="23"/>
        <v>Half Dome L 2</v>
      </c>
      <c r="C54" s="651" t="s">
        <v>814</v>
      </c>
      <c r="D54" s="623" t="s">
        <v>818</v>
      </c>
      <c r="E54" s="660" t="s">
        <v>24</v>
      </c>
      <c r="F54" s="585" t="s">
        <v>800</v>
      </c>
      <c r="G54" s="586" t="s">
        <v>67</v>
      </c>
      <c r="H54" s="321">
        <v>1</v>
      </c>
      <c r="I54" s="515">
        <v>0.3</v>
      </c>
      <c r="J54" s="587">
        <v>30</v>
      </c>
      <c r="K54" s="588"/>
      <c r="L54" s="86"/>
      <c r="M54" s="87"/>
      <c r="N54" s="88"/>
      <c r="O54" s="89"/>
      <c r="P54" s="90"/>
      <c r="Q54" s="91"/>
      <c r="R54" s="672"/>
      <c r="S54" s="107"/>
      <c r="T54" s="94"/>
      <c r="U54" s="589"/>
      <c r="V54" s="590"/>
      <c r="W54" s="99">
        <f t="shared" si="73"/>
        <v>0</v>
      </c>
      <c r="X54" s="387">
        <f t="shared" si="74"/>
        <v>0</v>
      </c>
      <c r="Y54" s="273">
        <f t="shared" si="75"/>
        <v>0</v>
      </c>
      <c r="Z54" s="272"/>
      <c r="AA54" s="272" t="str">
        <f t="shared" si="82"/>
        <v/>
      </c>
      <c r="AB54" s="272" t="str">
        <f t="shared" si="83"/>
        <v/>
      </c>
      <c r="AC54" s="272">
        <f t="shared" si="84"/>
        <v>0</v>
      </c>
      <c r="AD54" s="272" t="str">
        <f t="shared" si="85"/>
        <v/>
      </c>
      <c r="AE54" s="272" t="str">
        <f t="shared" si="86"/>
        <v/>
      </c>
      <c r="AF54" s="676" t="str">
        <f t="shared" si="87"/>
        <v/>
      </c>
      <c r="AG54"/>
      <c r="AH54" s="302"/>
      <c r="AI54" s="302"/>
      <c r="AJ54" s="302"/>
      <c r="AK54" s="302"/>
      <c r="AL54" s="302"/>
      <c r="AM54" s="302"/>
      <c r="AN54" s="302"/>
      <c r="AO54" s="302"/>
      <c r="AP54" s="272">
        <v>4</v>
      </c>
      <c r="AR54" s="272" t="str">
        <f t="shared" si="50"/>
        <v/>
      </c>
      <c r="AS54" s="272" t="str">
        <f t="shared" si="51"/>
        <v/>
      </c>
      <c r="AT54" s="272" t="str">
        <f t="shared" si="52"/>
        <v/>
      </c>
      <c r="AU54" s="272" t="str">
        <f t="shared" si="53"/>
        <v/>
      </c>
      <c r="AV54" s="272" t="str">
        <f t="shared" si="54"/>
        <v/>
      </c>
      <c r="AW54" s="272" t="str">
        <f t="shared" si="55"/>
        <v/>
      </c>
      <c r="AX54" s="272" t="str">
        <f t="shared" si="56"/>
        <v/>
      </c>
      <c r="AY54" s="272" t="str">
        <f t="shared" si="57"/>
        <v/>
      </c>
      <c r="AZ54" s="272">
        <f t="shared" si="58"/>
        <v>0</v>
      </c>
      <c r="BA54" s="304"/>
      <c r="BB54" s="304"/>
      <c r="BC54" s="304"/>
      <c r="BD54" s="272"/>
      <c r="BE54" s="272"/>
      <c r="BF54" s="272"/>
      <c r="BG54" s="272">
        <v>1</v>
      </c>
      <c r="BH54" s="272"/>
      <c r="BI54" s="272"/>
      <c r="BJ54" s="272"/>
    </row>
    <row r="55" spans="1:62" s="303" customFormat="1" ht="22.2" customHeight="1" thickBot="1">
      <c r="A55" s="908"/>
      <c r="B55" s="675" t="str">
        <f t="shared" si="23"/>
        <v>Half Dome L 3</v>
      </c>
      <c r="C55" s="651" t="s">
        <v>815</v>
      </c>
      <c r="D55" s="623" t="s">
        <v>819</v>
      </c>
      <c r="E55" s="660" t="s">
        <v>24</v>
      </c>
      <c r="F55" s="585" t="s">
        <v>800</v>
      </c>
      <c r="G55" s="586" t="s">
        <v>67</v>
      </c>
      <c r="H55" s="321">
        <v>1</v>
      </c>
      <c r="I55" s="515">
        <v>0.3</v>
      </c>
      <c r="J55" s="587">
        <v>30</v>
      </c>
      <c r="K55" s="588"/>
      <c r="L55" s="86"/>
      <c r="M55" s="87"/>
      <c r="N55" s="88"/>
      <c r="O55" s="89"/>
      <c r="P55" s="90"/>
      <c r="Q55" s="91"/>
      <c r="R55" s="672"/>
      <c r="S55" s="107"/>
      <c r="T55" s="94"/>
      <c r="U55" s="589"/>
      <c r="V55" s="590"/>
      <c r="W55" s="99">
        <f t="shared" si="73"/>
        <v>0</v>
      </c>
      <c r="X55" s="387">
        <f t="shared" si="74"/>
        <v>0</v>
      </c>
      <c r="Y55" s="273">
        <f t="shared" si="75"/>
        <v>0</v>
      </c>
      <c r="Z55" s="272"/>
      <c r="AA55" s="272" t="str">
        <f t="shared" si="82"/>
        <v/>
      </c>
      <c r="AB55" s="272" t="str">
        <f t="shared" si="83"/>
        <v/>
      </c>
      <c r="AC55" s="272">
        <f t="shared" si="84"/>
        <v>0</v>
      </c>
      <c r="AD55" s="272" t="str">
        <f t="shared" si="85"/>
        <v/>
      </c>
      <c r="AE55" s="272" t="str">
        <f t="shared" si="86"/>
        <v/>
      </c>
      <c r="AF55" s="676" t="str">
        <f t="shared" si="87"/>
        <v/>
      </c>
      <c r="AG55"/>
      <c r="AH55" s="302"/>
      <c r="AI55" s="302"/>
      <c r="AJ55" s="302"/>
      <c r="AK55" s="302"/>
      <c r="AL55" s="302"/>
      <c r="AM55" s="302"/>
      <c r="AN55" s="302"/>
      <c r="AO55" s="302"/>
      <c r="AP55" s="272">
        <v>4</v>
      </c>
      <c r="AR55" s="272" t="str">
        <f t="shared" si="50"/>
        <v/>
      </c>
      <c r="AS55" s="272" t="str">
        <f t="shared" si="51"/>
        <v/>
      </c>
      <c r="AT55" s="272" t="str">
        <f t="shared" si="52"/>
        <v/>
      </c>
      <c r="AU55" s="272" t="str">
        <f t="shared" si="53"/>
        <v/>
      </c>
      <c r="AV55" s="272" t="str">
        <f t="shared" si="54"/>
        <v/>
      </c>
      <c r="AW55" s="272" t="str">
        <f t="shared" si="55"/>
        <v/>
      </c>
      <c r="AX55" s="272" t="str">
        <f t="shared" si="56"/>
        <v/>
      </c>
      <c r="AY55" s="272" t="str">
        <f t="shared" si="57"/>
        <v/>
      </c>
      <c r="AZ55" s="272">
        <f t="shared" si="58"/>
        <v>0</v>
      </c>
      <c r="BA55" s="304"/>
      <c r="BB55" s="304"/>
      <c r="BC55" s="304"/>
      <c r="BD55" s="272"/>
      <c r="BE55" s="272"/>
      <c r="BF55" s="272"/>
      <c r="BG55" s="272">
        <v>1</v>
      </c>
      <c r="BH55" s="272"/>
      <c r="BI55" s="272"/>
      <c r="BJ55" s="272"/>
    </row>
    <row r="56" spans="1:62" s="303" customFormat="1" ht="22.2" customHeight="1" thickBot="1">
      <c r="A56" s="908"/>
      <c r="B56" s="675" t="str">
        <f t="shared" si="23"/>
        <v>Half Dome L 4</v>
      </c>
      <c r="C56" s="651" t="s">
        <v>816</v>
      </c>
      <c r="D56" s="623" t="s">
        <v>820</v>
      </c>
      <c r="E56" s="660" t="s">
        <v>24</v>
      </c>
      <c r="F56" s="585" t="s">
        <v>800</v>
      </c>
      <c r="G56" s="586" t="s">
        <v>67</v>
      </c>
      <c r="H56" s="321">
        <v>1</v>
      </c>
      <c r="I56" s="515">
        <v>0.3</v>
      </c>
      <c r="J56" s="587">
        <v>30</v>
      </c>
      <c r="K56" s="588"/>
      <c r="L56" s="86"/>
      <c r="M56" s="87"/>
      <c r="N56" s="88"/>
      <c r="O56" s="89"/>
      <c r="P56" s="90"/>
      <c r="Q56" s="91"/>
      <c r="R56" s="672"/>
      <c r="S56" s="107"/>
      <c r="T56" s="94"/>
      <c r="U56" s="589"/>
      <c r="V56" s="590"/>
      <c r="W56" s="99">
        <f t="shared" si="73"/>
        <v>0</v>
      </c>
      <c r="X56" s="387">
        <f t="shared" si="74"/>
        <v>0</v>
      </c>
      <c r="Y56" s="273">
        <f t="shared" si="75"/>
        <v>0</v>
      </c>
      <c r="Z56" s="272"/>
      <c r="AA56" s="272" t="str">
        <f t="shared" si="82"/>
        <v/>
      </c>
      <c r="AB56" s="272" t="str">
        <f t="shared" si="83"/>
        <v/>
      </c>
      <c r="AC56" s="272">
        <f t="shared" si="84"/>
        <v>0</v>
      </c>
      <c r="AD56" s="272" t="str">
        <f t="shared" si="85"/>
        <v/>
      </c>
      <c r="AE56" s="272" t="str">
        <f t="shared" si="86"/>
        <v/>
      </c>
      <c r="AF56" s="676" t="str">
        <f t="shared" si="87"/>
        <v/>
      </c>
      <c r="AG56"/>
      <c r="AH56" s="302"/>
      <c r="AI56" s="302"/>
      <c r="AJ56" s="302"/>
      <c r="AK56" s="302"/>
      <c r="AL56" s="302"/>
      <c r="AM56" s="302"/>
      <c r="AN56" s="302"/>
      <c r="AO56" s="302"/>
      <c r="AP56" s="272">
        <v>4</v>
      </c>
      <c r="AR56" s="272" t="str">
        <f t="shared" si="50"/>
        <v/>
      </c>
      <c r="AS56" s="272" t="str">
        <f t="shared" si="51"/>
        <v/>
      </c>
      <c r="AT56" s="272" t="str">
        <f t="shared" si="52"/>
        <v/>
      </c>
      <c r="AU56" s="272" t="str">
        <f t="shared" si="53"/>
        <v/>
      </c>
      <c r="AV56" s="272" t="str">
        <f t="shared" si="54"/>
        <v/>
      </c>
      <c r="AW56" s="272" t="str">
        <f t="shared" si="55"/>
        <v/>
      </c>
      <c r="AX56" s="272" t="str">
        <f t="shared" si="56"/>
        <v/>
      </c>
      <c r="AY56" s="272" t="str">
        <f t="shared" si="57"/>
        <v/>
      </c>
      <c r="AZ56" s="272">
        <f t="shared" si="58"/>
        <v>0</v>
      </c>
      <c r="BA56" s="304"/>
      <c r="BB56" s="304"/>
      <c r="BC56" s="304"/>
      <c r="BD56" s="272"/>
      <c r="BE56" s="272"/>
      <c r="BF56" s="272"/>
      <c r="BG56" s="272">
        <v>1</v>
      </c>
      <c r="BH56" s="272"/>
      <c r="BI56" s="272"/>
      <c r="BJ56" s="272"/>
    </row>
    <row r="57" spans="1:62" s="303" customFormat="1" ht="22.2" customHeight="1" thickBot="1">
      <c r="A57" s="908"/>
      <c r="B57" s="675" t="str">
        <f t="shared" si="23"/>
        <v>Half Dome L 5</v>
      </c>
      <c r="C57" s="651" t="s">
        <v>823</v>
      </c>
      <c r="D57" s="623" t="s">
        <v>824</v>
      </c>
      <c r="E57" s="660" t="s">
        <v>24</v>
      </c>
      <c r="F57" s="585" t="s">
        <v>800</v>
      </c>
      <c r="G57" s="586" t="s">
        <v>67</v>
      </c>
      <c r="H57" s="321">
        <v>1</v>
      </c>
      <c r="I57" s="515">
        <v>0.3</v>
      </c>
      <c r="J57" s="587">
        <v>32.5</v>
      </c>
      <c r="K57" s="588"/>
      <c r="L57" s="86"/>
      <c r="M57" s="87"/>
      <c r="N57" s="88"/>
      <c r="O57" s="89"/>
      <c r="P57" s="90"/>
      <c r="Q57" s="91"/>
      <c r="R57" s="672"/>
      <c r="S57" s="107"/>
      <c r="T57" s="94"/>
      <c r="U57" s="589"/>
      <c r="V57" s="590"/>
      <c r="W57" s="99">
        <f t="shared" si="73"/>
        <v>0</v>
      </c>
      <c r="X57" s="387">
        <f t="shared" si="74"/>
        <v>0</v>
      </c>
      <c r="Y57" s="273">
        <f t="shared" si="75"/>
        <v>0</v>
      </c>
      <c r="Z57" s="272"/>
      <c r="AA57" s="272" t="str">
        <f t="shared" si="82"/>
        <v/>
      </c>
      <c r="AB57" s="272" t="str">
        <f t="shared" si="83"/>
        <v/>
      </c>
      <c r="AC57" s="272">
        <f t="shared" si="84"/>
        <v>0</v>
      </c>
      <c r="AD57" s="272" t="str">
        <f t="shared" si="85"/>
        <v/>
      </c>
      <c r="AE57" s="272" t="str">
        <f t="shared" si="86"/>
        <v/>
      </c>
      <c r="AF57" s="676" t="str">
        <f t="shared" si="87"/>
        <v/>
      </c>
      <c r="AG57"/>
      <c r="AH57" s="302"/>
      <c r="AI57" s="302"/>
      <c r="AJ57" s="302"/>
      <c r="AK57" s="302"/>
      <c r="AL57" s="302"/>
      <c r="AM57" s="302"/>
      <c r="AN57" s="302"/>
      <c r="AO57" s="302"/>
      <c r="AP57" s="272">
        <v>4</v>
      </c>
      <c r="AR57" s="272" t="str">
        <f t="shared" si="50"/>
        <v/>
      </c>
      <c r="AS57" s="272" t="str">
        <f t="shared" si="51"/>
        <v/>
      </c>
      <c r="AT57" s="272" t="str">
        <f t="shared" si="52"/>
        <v/>
      </c>
      <c r="AU57" s="272" t="str">
        <f t="shared" si="53"/>
        <v/>
      </c>
      <c r="AV57" s="272" t="str">
        <f t="shared" si="54"/>
        <v/>
      </c>
      <c r="AW57" s="272" t="str">
        <f t="shared" si="55"/>
        <v/>
      </c>
      <c r="AX57" s="272" t="str">
        <f t="shared" si="56"/>
        <v/>
      </c>
      <c r="AY57" s="272" t="str">
        <f t="shared" si="57"/>
        <v/>
      </c>
      <c r="AZ57" s="272">
        <f t="shared" si="58"/>
        <v>0</v>
      </c>
      <c r="BA57" s="304"/>
      <c r="BB57" s="304"/>
      <c r="BC57" s="304"/>
      <c r="BD57" s="272"/>
      <c r="BE57" s="272"/>
      <c r="BF57" s="272"/>
      <c r="BG57" s="272">
        <v>1</v>
      </c>
      <c r="BH57" s="272"/>
      <c r="BI57" s="272"/>
      <c r="BJ57" s="272"/>
    </row>
    <row r="58" spans="1:62" s="303" customFormat="1" ht="22.2" customHeight="1" thickBot="1">
      <c r="A58" s="908"/>
      <c r="B58" s="675" t="str">
        <f t="shared" si="23"/>
        <v>Half Dome L Série</v>
      </c>
      <c r="C58" s="651" t="s">
        <v>825</v>
      </c>
      <c r="D58" s="623"/>
      <c r="E58" s="660" t="s">
        <v>24</v>
      </c>
      <c r="F58" s="585" t="s">
        <v>800</v>
      </c>
      <c r="G58" s="586" t="s">
        <v>67</v>
      </c>
      <c r="H58" s="321">
        <v>5</v>
      </c>
      <c r="I58" s="515">
        <v>1.5</v>
      </c>
      <c r="J58" s="587">
        <v>145</v>
      </c>
      <c r="K58" s="588"/>
      <c r="L58" s="86"/>
      <c r="M58" s="87"/>
      <c r="N58" s="88"/>
      <c r="O58" s="89"/>
      <c r="P58" s="90"/>
      <c r="Q58" s="91"/>
      <c r="R58" s="672"/>
      <c r="S58" s="107"/>
      <c r="T58" s="94"/>
      <c r="U58" s="589"/>
      <c r="V58" s="590"/>
      <c r="W58" s="99">
        <f t="shared" si="73"/>
        <v>0</v>
      </c>
      <c r="X58" s="387">
        <f t="shared" si="74"/>
        <v>0</v>
      </c>
      <c r="Y58" s="273">
        <f t="shared" si="75"/>
        <v>0</v>
      </c>
      <c r="Z58" s="272"/>
      <c r="AA58" s="272" t="str">
        <f t="shared" si="82"/>
        <v/>
      </c>
      <c r="AB58" s="272" t="str">
        <f t="shared" si="83"/>
        <v/>
      </c>
      <c r="AC58" s="272">
        <f t="shared" si="84"/>
        <v>0</v>
      </c>
      <c r="AD58" s="272" t="str">
        <f t="shared" si="85"/>
        <v/>
      </c>
      <c r="AE58" s="272" t="str">
        <f t="shared" si="86"/>
        <v/>
      </c>
      <c r="AF58" s="676" t="str">
        <f t="shared" si="87"/>
        <v/>
      </c>
      <c r="AG58"/>
      <c r="AH58" s="302"/>
      <c r="AI58" s="302"/>
      <c r="AJ58" s="302"/>
      <c r="AK58" s="302"/>
      <c r="AL58" s="302"/>
      <c r="AM58" s="302"/>
      <c r="AN58" s="302"/>
      <c r="AO58" s="302"/>
      <c r="AP58" s="272">
        <v>20</v>
      </c>
      <c r="AR58" s="272" t="str">
        <f t="shared" si="50"/>
        <v/>
      </c>
      <c r="AS58" s="272" t="str">
        <f t="shared" si="51"/>
        <v/>
      </c>
      <c r="AT58" s="272" t="str">
        <f t="shared" si="52"/>
        <v/>
      </c>
      <c r="AU58" s="272" t="str">
        <f t="shared" si="53"/>
        <v/>
      </c>
      <c r="AV58" s="272" t="str">
        <f t="shared" si="54"/>
        <v/>
      </c>
      <c r="AW58" s="272" t="str">
        <f t="shared" si="55"/>
        <v/>
      </c>
      <c r="AX58" s="272" t="str">
        <f t="shared" si="56"/>
        <v/>
      </c>
      <c r="AY58" s="272" t="str">
        <f t="shared" si="57"/>
        <v/>
      </c>
      <c r="AZ58" s="272">
        <f t="shared" si="58"/>
        <v>0</v>
      </c>
      <c r="BA58" s="304"/>
      <c r="BB58" s="304"/>
      <c r="BC58" s="304"/>
      <c r="BD58" s="272"/>
      <c r="BE58" s="272"/>
      <c r="BF58" s="272"/>
      <c r="BG58" s="272">
        <v>5</v>
      </c>
      <c r="BH58" s="272"/>
      <c r="BI58" s="272"/>
      <c r="BJ58" s="272"/>
    </row>
    <row r="59" spans="1:62" s="303" customFormat="1" ht="22.2" customHeight="1" thickBot="1">
      <c r="A59" s="908"/>
      <c r="B59" s="675" t="str">
        <f t="shared" si="23"/>
        <v>Half Dome XL 1</v>
      </c>
      <c r="C59" s="651" t="s">
        <v>826</v>
      </c>
      <c r="D59" s="623" t="s">
        <v>843</v>
      </c>
      <c r="E59" s="660" t="s">
        <v>25</v>
      </c>
      <c r="F59" s="585" t="s">
        <v>800</v>
      </c>
      <c r="G59" s="586" t="s">
        <v>67</v>
      </c>
      <c r="H59" s="321">
        <v>1</v>
      </c>
      <c r="I59" s="515">
        <v>0.6</v>
      </c>
      <c r="J59" s="587">
        <v>50</v>
      </c>
      <c r="K59" s="588"/>
      <c r="L59" s="86"/>
      <c r="M59" s="87"/>
      <c r="N59" s="88"/>
      <c r="O59" s="89"/>
      <c r="P59" s="90"/>
      <c r="Q59" s="91"/>
      <c r="R59" s="672"/>
      <c r="S59" s="107"/>
      <c r="T59" s="94"/>
      <c r="U59" s="589"/>
      <c r="V59" s="590"/>
      <c r="W59" s="99">
        <f t="shared" si="73"/>
        <v>0</v>
      </c>
      <c r="X59" s="387">
        <f t="shared" si="74"/>
        <v>0</v>
      </c>
      <c r="Y59" s="273">
        <f t="shared" si="75"/>
        <v>0</v>
      </c>
      <c r="Z59" s="272"/>
      <c r="AA59" s="272" t="str">
        <f t="shared" si="82"/>
        <v/>
      </c>
      <c r="AB59" s="272" t="str">
        <f t="shared" si="83"/>
        <v/>
      </c>
      <c r="AC59" s="272" t="str">
        <f t="shared" si="84"/>
        <v/>
      </c>
      <c r="AD59" s="272">
        <f t="shared" si="85"/>
        <v>0</v>
      </c>
      <c r="AE59" s="272" t="str">
        <f t="shared" si="86"/>
        <v/>
      </c>
      <c r="AF59" s="676" t="str">
        <f t="shared" si="87"/>
        <v/>
      </c>
      <c r="AG59"/>
      <c r="AH59" s="302"/>
      <c r="AI59" s="302"/>
      <c r="AJ59" s="302"/>
      <c r="AK59" s="302"/>
      <c r="AL59" s="302"/>
      <c r="AM59" s="302"/>
      <c r="AN59" s="302"/>
      <c r="AO59" s="302"/>
      <c r="AP59" s="272">
        <v>4</v>
      </c>
      <c r="AR59" s="272" t="str">
        <f t="shared" si="50"/>
        <v/>
      </c>
      <c r="AS59" s="272" t="str">
        <f t="shared" si="51"/>
        <v/>
      </c>
      <c r="AT59" s="272" t="str">
        <f t="shared" si="52"/>
        <v/>
      </c>
      <c r="AU59" s="272" t="str">
        <f t="shared" si="53"/>
        <v/>
      </c>
      <c r="AV59" s="272" t="str">
        <f t="shared" si="54"/>
        <v/>
      </c>
      <c r="AW59" s="272" t="str">
        <f t="shared" si="55"/>
        <v/>
      </c>
      <c r="AX59" s="272" t="str">
        <f t="shared" si="56"/>
        <v/>
      </c>
      <c r="AY59" s="272" t="str">
        <f t="shared" si="57"/>
        <v/>
      </c>
      <c r="AZ59" s="272">
        <f t="shared" si="58"/>
        <v>0</v>
      </c>
      <c r="BA59" s="304"/>
      <c r="BB59" s="304"/>
      <c r="BC59" s="304"/>
      <c r="BD59" s="272"/>
      <c r="BE59" s="272"/>
      <c r="BF59" s="272"/>
      <c r="BG59" s="272"/>
      <c r="BH59" s="272">
        <v>1</v>
      </c>
      <c r="BI59" s="272"/>
      <c r="BJ59" s="272"/>
    </row>
    <row r="60" spans="1:62" s="303" customFormat="1" ht="22.2" customHeight="1" thickBot="1">
      <c r="A60" s="908"/>
      <c r="B60" s="675" t="str">
        <f t="shared" si="23"/>
        <v>Half Dome XL 2</v>
      </c>
      <c r="C60" s="651" t="s">
        <v>827</v>
      </c>
      <c r="D60" s="623" t="s">
        <v>844</v>
      </c>
      <c r="E60" s="660" t="s">
        <v>25</v>
      </c>
      <c r="F60" s="585" t="s">
        <v>800</v>
      </c>
      <c r="G60" s="586" t="s">
        <v>67</v>
      </c>
      <c r="H60" s="321">
        <v>1</v>
      </c>
      <c r="I60" s="515">
        <v>0.6</v>
      </c>
      <c r="J60" s="587">
        <v>50</v>
      </c>
      <c r="K60" s="588"/>
      <c r="L60" s="86"/>
      <c r="M60" s="87"/>
      <c r="N60" s="88"/>
      <c r="O60" s="89"/>
      <c r="P60" s="90"/>
      <c r="Q60" s="91"/>
      <c r="R60" s="672"/>
      <c r="S60" s="107"/>
      <c r="T60" s="94"/>
      <c r="U60" s="589"/>
      <c r="V60" s="590"/>
      <c r="W60" s="99">
        <f t="shared" si="73"/>
        <v>0</v>
      </c>
      <c r="X60" s="301">
        <f t="shared" si="74"/>
        <v>0</v>
      </c>
      <c r="Y60" s="272">
        <f t="shared" si="75"/>
        <v>0</v>
      </c>
      <c r="Z60" s="272"/>
      <c r="AA60" s="272" t="str">
        <f t="shared" si="82"/>
        <v/>
      </c>
      <c r="AB60" s="272" t="str">
        <f t="shared" si="83"/>
        <v/>
      </c>
      <c r="AC60" s="272" t="str">
        <f t="shared" si="84"/>
        <v/>
      </c>
      <c r="AD60" s="272">
        <f t="shared" si="85"/>
        <v>0</v>
      </c>
      <c r="AE60" s="272" t="str">
        <f t="shared" si="86"/>
        <v/>
      </c>
      <c r="AF60" s="676" t="str">
        <f t="shared" si="87"/>
        <v/>
      </c>
      <c r="AG60"/>
      <c r="AH60" s="302"/>
      <c r="AI60" s="302"/>
      <c r="AJ60" s="302"/>
      <c r="AK60" s="302"/>
      <c r="AL60" s="302"/>
      <c r="AM60" s="302"/>
      <c r="AN60" s="302"/>
      <c r="AO60" s="302"/>
      <c r="AP60" s="272">
        <v>4</v>
      </c>
      <c r="AR60" s="272" t="str">
        <f t="shared" si="50"/>
        <v/>
      </c>
      <c r="AS60" s="272" t="str">
        <f t="shared" si="51"/>
        <v/>
      </c>
      <c r="AT60" s="272" t="str">
        <f t="shared" si="52"/>
        <v/>
      </c>
      <c r="AU60" s="272" t="str">
        <f t="shared" si="53"/>
        <v/>
      </c>
      <c r="AV60" s="272" t="str">
        <f t="shared" si="54"/>
        <v/>
      </c>
      <c r="AW60" s="272" t="str">
        <f t="shared" si="55"/>
        <v/>
      </c>
      <c r="AX60" s="272" t="str">
        <f t="shared" si="56"/>
        <v/>
      </c>
      <c r="AY60" s="272" t="str">
        <f t="shared" si="57"/>
        <v/>
      </c>
      <c r="AZ60" s="272">
        <f t="shared" si="58"/>
        <v>0</v>
      </c>
      <c r="BA60" s="304"/>
      <c r="BB60" s="304"/>
      <c r="BC60" s="304"/>
      <c r="BD60" s="272"/>
      <c r="BE60" s="272"/>
      <c r="BF60" s="272"/>
      <c r="BG60" s="272"/>
      <c r="BH60" s="272">
        <v>1</v>
      </c>
      <c r="BI60" s="272"/>
      <c r="BJ60" s="272"/>
    </row>
    <row r="61" spans="1:62" s="303" customFormat="1" ht="22.2" customHeight="1" thickBot="1">
      <c r="A61" s="908"/>
      <c r="B61" s="675" t="str">
        <f t="shared" si="23"/>
        <v>Half Dome XL 3</v>
      </c>
      <c r="C61" s="651" t="s">
        <v>828</v>
      </c>
      <c r="D61" s="623" t="s">
        <v>845</v>
      </c>
      <c r="E61" s="660" t="s">
        <v>25</v>
      </c>
      <c r="F61" s="585" t="s">
        <v>800</v>
      </c>
      <c r="G61" s="586" t="s">
        <v>67</v>
      </c>
      <c r="H61" s="321">
        <v>1</v>
      </c>
      <c r="I61" s="515">
        <v>0.6</v>
      </c>
      <c r="J61" s="587">
        <v>50</v>
      </c>
      <c r="K61" s="588"/>
      <c r="L61" s="86"/>
      <c r="M61" s="87"/>
      <c r="N61" s="88"/>
      <c r="O61" s="89"/>
      <c r="P61" s="90"/>
      <c r="Q61" s="91"/>
      <c r="R61" s="672"/>
      <c r="S61" s="107"/>
      <c r="T61" s="94"/>
      <c r="U61" s="589"/>
      <c r="V61" s="590"/>
      <c r="W61" s="99">
        <f t="shared" si="73"/>
        <v>0</v>
      </c>
      <c r="X61" s="301">
        <f t="shared" si="74"/>
        <v>0</v>
      </c>
      <c r="Y61" s="272">
        <f t="shared" si="75"/>
        <v>0</v>
      </c>
      <c r="Z61" s="272"/>
      <c r="AA61" s="272" t="str">
        <f t="shared" si="82"/>
        <v/>
      </c>
      <c r="AB61" s="272" t="str">
        <f t="shared" si="83"/>
        <v/>
      </c>
      <c r="AC61" s="272" t="str">
        <f t="shared" si="84"/>
        <v/>
      </c>
      <c r="AD61" s="272">
        <f t="shared" si="85"/>
        <v>0</v>
      </c>
      <c r="AE61" s="272" t="str">
        <f t="shared" si="86"/>
        <v/>
      </c>
      <c r="AF61" s="676" t="str">
        <f t="shared" si="87"/>
        <v/>
      </c>
      <c r="AG61"/>
      <c r="AH61" s="302"/>
      <c r="AI61" s="302"/>
      <c r="AJ61" s="302"/>
      <c r="AK61" s="302"/>
      <c r="AL61" s="302"/>
      <c r="AM61" s="302"/>
      <c r="AN61" s="302"/>
      <c r="AO61" s="302"/>
      <c r="AP61" s="272">
        <v>4</v>
      </c>
      <c r="AR61" s="272" t="str">
        <f t="shared" si="50"/>
        <v/>
      </c>
      <c r="AS61" s="272" t="str">
        <f t="shared" si="51"/>
        <v/>
      </c>
      <c r="AT61" s="272" t="str">
        <f t="shared" si="52"/>
        <v/>
      </c>
      <c r="AU61" s="272" t="str">
        <f t="shared" si="53"/>
        <v/>
      </c>
      <c r="AV61" s="272" t="str">
        <f t="shared" si="54"/>
        <v/>
      </c>
      <c r="AW61" s="272" t="str">
        <f t="shared" si="55"/>
        <v/>
      </c>
      <c r="AX61" s="272" t="str">
        <f t="shared" si="56"/>
        <v/>
      </c>
      <c r="AY61" s="272" t="str">
        <f t="shared" si="57"/>
        <v/>
      </c>
      <c r="AZ61" s="272">
        <f t="shared" si="58"/>
        <v>0</v>
      </c>
      <c r="BA61" s="304"/>
      <c r="BB61" s="304"/>
      <c r="BC61" s="304"/>
      <c r="BD61" s="272"/>
      <c r="BE61" s="272"/>
      <c r="BF61" s="272"/>
      <c r="BG61" s="272"/>
      <c r="BH61" s="272">
        <v>1</v>
      </c>
      <c r="BI61" s="272"/>
      <c r="BJ61" s="272"/>
    </row>
    <row r="62" spans="1:62" s="303" customFormat="1" ht="22.2" customHeight="1" thickBot="1">
      <c r="A62" s="908"/>
      <c r="B62" s="675" t="str">
        <f t="shared" si="23"/>
        <v>Half Dome XL 4</v>
      </c>
      <c r="C62" s="651" t="s">
        <v>829</v>
      </c>
      <c r="D62" s="623" t="s">
        <v>846</v>
      </c>
      <c r="E62" s="660" t="s">
        <v>25</v>
      </c>
      <c r="F62" s="585" t="s">
        <v>800</v>
      </c>
      <c r="G62" s="586" t="s">
        <v>67</v>
      </c>
      <c r="H62" s="321">
        <v>1</v>
      </c>
      <c r="I62" s="515">
        <v>0.6</v>
      </c>
      <c r="J62" s="587">
        <v>50</v>
      </c>
      <c r="K62" s="588"/>
      <c r="L62" s="86"/>
      <c r="M62" s="87"/>
      <c r="N62" s="88"/>
      <c r="O62" s="89"/>
      <c r="P62" s="90"/>
      <c r="Q62" s="91"/>
      <c r="R62" s="672"/>
      <c r="S62" s="107"/>
      <c r="T62" s="94"/>
      <c r="U62" s="589"/>
      <c r="V62" s="590"/>
      <c r="W62" s="99">
        <f t="shared" si="73"/>
        <v>0</v>
      </c>
      <c r="X62" s="301">
        <f t="shared" si="74"/>
        <v>0</v>
      </c>
      <c r="Y62" s="272">
        <f t="shared" si="75"/>
        <v>0</v>
      </c>
      <c r="Z62" s="272"/>
      <c r="AA62" s="272" t="str">
        <f t="shared" si="82"/>
        <v/>
      </c>
      <c r="AB62" s="272" t="str">
        <f t="shared" si="83"/>
        <v/>
      </c>
      <c r="AC62" s="272" t="str">
        <f t="shared" si="84"/>
        <v/>
      </c>
      <c r="AD62" s="272">
        <f t="shared" si="85"/>
        <v>0</v>
      </c>
      <c r="AE62" s="272" t="str">
        <f t="shared" si="86"/>
        <v/>
      </c>
      <c r="AF62" s="676" t="str">
        <f t="shared" si="87"/>
        <v/>
      </c>
      <c r="AG62"/>
      <c r="AH62" s="302"/>
      <c r="AI62" s="302"/>
      <c r="AJ62" s="302"/>
      <c r="AK62" s="302"/>
      <c r="AL62" s="302"/>
      <c r="AM62" s="302"/>
      <c r="AN62" s="302"/>
      <c r="AO62" s="302"/>
      <c r="AP62" s="272">
        <v>4</v>
      </c>
      <c r="AR62" s="272" t="str">
        <f t="shared" si="50"/>
        <v/>
      </c>
      <c r="AS62" s="272" t="str">
        <f t="shared" si="51"/>
        <v/>
      </c>
      <c r="AT62" s="272" t="str">
        <f t="shared" si="52"/>
        <v/>
      </c>
      <c r="AU62" s="272" t="str">
        <f t="shared" si="53"/>
        <v/>
      </c>
      <c r="AV62" s="272" t="str">
        <f t="shared" si="54"/>
        <v/>
      </c>
      <c r="AW62" s="272" t="str">
        <f t="shared" si="55"/>
        <v/>
      </c>
      <c r="AX62" s="272" t="str">
        <f t="shared" si="56"/>
        <v/>
      </c>
      <c r="AY62" s="272" t="str">
        <f t="shared" si="57"/>
        <v/>
      </c>
      <c r="AZ62" s="272">
        <f t="shared" si="58"/>
        <v>0</v>
      </c>
      <c r="BA62" s="304"/>
      <c r="BB62" s="304"/>
      <c r="BC62" s="304"/>
      <c r="BD62" s="272"/>
      <c r="BE62" s="272"/>
      <c r="BF62" s="272"/>
      <c r="BG62" s="272"/>
      <c r="BH62" s="272">
        <v>1</v>
      </c>
      <c r="BI62" s="272"/>
      <c r="BJ62" s="272"/>
    </row>
    <row r="63" spans="1:62" s="303" customFormat="1" ht="22.2" customHeight="1" thickBot="1">
      <c r="A63" s="908"/>
      <c r="B63" s="675" t="str">
        <f t="shared" si="23"/>
        <v>Half Dome XL 5</v>
      </c>
      <c r="C63" s="651" t="s">
        <v>830</v>
      </c>
      <c r="D63" s="623" t="s">
        <v>847</v>
      </c>
      <c r="E63" s="660" t="s">
        <v>25</v>
      </c>
      <c r="F63" s="585" t="s">
        <v>800</v>
      </c>
      <c r="G63" s="586" t="s">
        <v>67</v>
      </c>
      <c r="H63" s="321">
        <v>1</v>
      </c>
      <c r="I63" s="515">
        <v>0.6</v>
      </c>
      <c r="J63" s="587">
        <v>52.5</v>
      </c>
      <c r="K63" s="588"/>
      <c r="L63" s="86"/>
      <c r="M63" s="87"/>
      <c r="N63" s="88"/>
      <c r="O63" s="89"/>
      <c r="P63" s="90"/>
      <c r="Q63" s="91"/>
      <c r="R63" s="672"/>
      <c r="S63" s="107"/>
      <c r="T63" s="94"/>
      <c r="U63" s="589"/>
      <c r="V63" s="590"/>
      <c r="W63" s="99">
        <f t="shared" si="73"/>
        <v>0</v>
      </c>
      <c r="X63" s="301">
        <f t="shared" si="74"/>
        <v>0</v>
      </c>
      <c r="Y63" s="272">
        <f t="shared" si="75"/>
        <v>0</v>
      </c>
      <c r="Z63" s="272"/>
      <c r="AA63" s="272" t="str">
        <f t="shared" si="82"/>
        <v/>
      </c>
      <c r="AB63" s="272" t="str">
        <f t="shared" si="83"/>
        <v/>
      </c>
      <c r="AC63" s="272" t="str">
        <f t="shared" si="84"/>
        <v/>
      </c>
      <c r="AD63" s="272">
        <f t="shared" si="85"/>
        <v>0</v>
      </c>
      <c r="AE63" s="272" t="str">
        <f t="shared" si="86"/>
        <v/>
      </c>
      <c r="AF63" s="676" t="str">
        <f t="shared" si="87"/>
        <v/>
      </c>
      <c r="AG63"/>
      <c r="AH63" s="302"/>
      <c r="AI63" s="302"/>
      <c r="AJ63" s="302"/>
      <c r="AK63" s="302"/>
      <c r="AL63" s="302"/>
      <c r="AM63" s="302"/>
      <c r="AN63" s="302"/>
      <c r="AO63" s="302"/>
      <c r="AP63" s="272">
        <v>4</v>
      </c>
      <c r="AR63" s="272" t="str">
        <f t="shared" si="50"/>
        <v/>
      </c>
      <c r="AS63" s="272" t="str">
        <f t="shared" si="51"/>
        <v/>
      </c>
      <c r="AT63" s="272" t="str">
        <f t="shared" si="52"/>
        <v/>
      </c>
      <c r="AU63" s="272" t="str">
        <f t="shared" si="53"/>
        <v/>
      </c>
      <c r="AV63" s="272" t="str">
        <f t="shared" si="54"/>
        <v/>
      </c>
      <c r="AW63" s="272" t="str">
        <f t="shared" si="55"/>
        <v/>
      </c>
      <c r="AX63" s="272" t="str">
        <f t="shared" si="56"/>
        <v/>
      </c>
      <c r="AY63" s="272" t="str">
        <f t="shared" si="57"/>
        <v/>
      </c>
      <c r="AZ63" s="272">
        <f t="shared" si="58"/>
        <v>0</v>
      </c>
      <c r="BA63" s="304"/>
      <c r="BB63" s="304"/>
      <c r="BC63" s="304"/>
      <c r="BD63" s="272"/>
      <c r="BE63" s="272"/>
      <c r="BF63" s="272"/>
      <c r="BG63" s="272"/>
      <c r="BH63" s="272">
        <v>1</v>
      </c>
      <c r="BI63" s="272"/>
      <c r="BJ63" s="272"/>
    </row>
    <row r="64" spans="1:62" s="303" customFormat="1" ht="22.2" customHeight="1" thickBot="1">
      <c r="A64" s="908"/>
      <c r="B64" s="675" t="str">
        <f t="shared" si="23"/>
        <v>Half Dome XL Série</v>
      </c>
      <c r="C64" s="651" t="s">
        <v>831</v>
      </c>
      <c r="D64" s="623" t="s">
        <v>848</v>
      </c>
      <c r="E64" s="660" t="s">
        <v>25</v>
      </c>
      <c r="F64" s="585" t="s">
        <v>800</v>
      </c>
      <c r="G64" s="586" t="s">
        <v>67</v>
      </c>
      <c r="H64" s="321">
        <v>5</v>
      </c>
      <c r="I64" s="515">
        <v>3</v>
      </c>
      <c r="J64" s="587">
        <v>245</v>
      </c>
      <c r="K64" s="588"/>
      <c r="L64" s="86"/>
      <c r="M64" s="87"/>
      <c r="N64" s="88"/>
      <c r="O64" s="89"/>
      <c r="P64" s="90"/>
      <c r="Q64" s="91"/>
      <c r="R64" s="672"/>
      <c r="S64" s="107"/>
      <c r="T64" s="94"/>
      <c r="U64" s="589"/>
      <c r="V64" s="590"/>
      <c r="W64" s="99">
        <f t="shared" si="73"/>
        <v>0</v>
      </c>
      <c r="X64" s="301">
        <f t="shared" si="74"/>
        <v>0</v>
      </c>
      <c r="Y64" s="272">
        <f t="shared" si="75"/>
        <v>0</v>
      </c>
      <c r="Z64" s="272"/>
      <c r="AA64" s="272" t="str">
        <f t="shared" si="82"/>
        <v/>
      </c>
      <c r="AB64" s="272" t="str">
        <f t="shared" si="83"/>
        <v/>
      </c>
      <c r="AC64" s="272" t="str">
        <f t="shared" si="84"/>
        <v/>
      </c>
      <c r="AD64" s="272">
        <f t="shared" si="85"/>
        <v>0</v>
      </c>
      <c r="AE64" s="272" t="str">
        <f t="shared" si="86"/>
        <v/>
      </c>
      <c r="AF64" s="676" t="str">
        <f t="shared" si="87"/>
        <v/>
      </c>
      <c r="AG64"/>
      <c r="AH64" s="302"/>
      <c r="AI64" s="302"/>
      <c r="AJ64" s="302"/>
      <c r="AK64" s="302"/>
      <c r="AL64" s="302"/>
      <c r="AM64" s="302"/>
      <c r="AN64" s="302"/>
      <c r="AO64" s="302"/>
      <c r="AP64" s="272">
        <v>20</v>
      </c>
      <c r="AR64" s="272" t="str">
        <f t="shared" si="50"/>
        <v/>
      </c>
      <c r="AS64" s="272" t="str">
        <f t="shared" si="51"/>
        <v/>
      </c>
      <c r="AT64" s="272" t="str">
        <f t="shared" si="52"/>
        <v/>
      </c>
      <c r="AU64" s="272" t="str">
        <f t="shared" si="53"/>
        <v/>
      </c>
      <c r="AV64" s="272" t="str">
        <f t="shared" si="54"/>
        <v/>
      </c>
      <c r="AW64" s="272" t="str">
        <f t="shared" si="55"/>
        <v/>
      </c>
      <c r="AX64" s="272" t="str">
        <f t="shared" si="56"/>
        <v/>
      </c>
      <c r="AY64" s="272" t="str">
        <f t="shared" si="57"/>
        <v/>
      </c>
      <c r="AZ64" s="272">
        <f t="shared" si="58"/>
        <v>0</v>
      </c>
      <c r="BA64" s="304"/>
      <c r="BB64" s="304"/>
      <c r="BC64" s="304"/>
      <c r="BD64" s="272"/>
      <c r="BE64" s="272"/>
      <c r="BF64" s="272"/>
      <c r="BG64" s="272"/>
      <c r="BH64" s="272">
        <v>5</v>
      </c>
      <c r="BI64" s="272"/>
      <c r="BJ64" s="272"/>
    </row>
    <row r="65" spans="1:62" s="303" customFormat="1" ht="22.2" customHeight="1" thickBot="1">
      <c r="A65" s="908"/>
      <c r="B65" s="675" t="str">
        <f t="shared" si="23"/>
        <v>Half Dome XXL 1</v>
      </c>
      <c r="C65" s="651" t="s">
        <v>832</v>
      </c>
      <c r="D65" s="623" t="s">
        <v>839</v>
      </c>
      <c r="E65" s="660" t="s">
        <v>26</v>
      </c>
      <c r="F65" s="585" t="s">
        <v>800</v>
      </c>
      <c r="G65" s="586" t="s">
        <v>67</v>
      </c>
      <c r="H65" s="321">
        <v>1</v>
      </c>
      <c r="I65" s="515">
        <v>1.8</v>
      </c>
      <c r="J65" s="587">
        <v>145</v>
      </c>
      <c r="K65" s="588"/>
      <c r="L65" s="86"/>
      <c r="M65" s="87"/>
      <c r="N65" s="88"/>
      <c r="O65" s="89"/>
      <c r="P65" s="90"/>
      <c r="Q65" s="91"/>
      <c r="R65" s="672"/>
      <c r="S65" s="107"/>
      <c r="T65" s="94"/>
      <c r="U65" s="589"/>
      <c r="V65" s="590"/>
      <c r="W65" s="99">
        <f t="shared" si="73"/>
        <v>0</v>
      </c>
      <c r="X65" s="301">
        <f t="shared" si="74"/>
        <v>0</v>
      </c>
      <c r="Y65" s="272">
        <f t="shared" si="75"/>
        <v>0</v>
      </c>
      <c r="Z65" s="272"/>
      <c r="AA65" s="272" t="str">
        <f t="shared" si="82"/>
        <v/>
      </c>
      <c r="AB65" s="272" t="str">
        <f t="shared" si="83"/>
        <v/>
      </c>
      <c r="AC65" s="272" t="str">
        <f t="shared" si="84"/>
        <v/>
      </c>
      <c r="AD65" s="272" t="str">
        <f t="shared" si="85"/>
        <v/>
      </c>
      <c r="AE65" s="272">
        <f t="shared" si="86"/>
        <v>0</v>
      </c>
      <c r="AF65" s="676" t="str">
        <f t="shared" si="87"/>
        <v/>
      </c>
      <c r="AG65"/>
      <c r="AH65" s="302"/>
      <c r="AI65" s="302"/>
      <c r="AJ65" s="302"/>
      <c r="AK65" s="302"/>
      <c r="AL65" s="302"/>
      <c r="AM65" s="302"/>
      <c r="AN65" s="302"/>
      <c r="AO65" s="302"/>
      <c r="AP65" s="272">
        <v>4</v>
      </c>
      <c r="AR65" s="272" t="str">
        <f t="shared" si="50"/>
        <v/>
      </c>
      <c r="AS65" s="272" t="str">
        <f t="shared" si="51"/>
        <v/>
      </c>
      <c r="AT65" s="272" t="str">
        <f t="shared" si="52"/>
        <v/>
      </c>
      <c r="AU65" s="272" t="str">
        <f t="shared" si="53"/>
        <v/>
      </c>
      <c r="AV65" s="272" t="str">
        <f t="shared" si="54"/>
        <v/>
      </c>
      <c r="AW65" s="272" t="str">
        <f t="shared" si="55"/>
        <v/>
      </c>
      <c r="AX65" s="272" t="str">
        <f t="shared" si="56"/>
        <v/>
      </c>
      <c r="AY65" s="272" t="str">
        <f t="shared" si="57"/>
        <v/>
      </c>
      <c r="AZ65" s="272">
        <f t="shared" si="58"/>
        <v>0</v>
      </c>
      <c r="BA65" s="304"/>
      <c r="BB65" s="304"/>
      <c r="BC65" s="304"/>
      <c r="BD65" s="272"/>
      <c r="BE65" s="272"/>
      <c r="BF65" s="272"/>
      <c r="BG65" s="272"/>
      <c r="BH65" s="272"/>
      <c r="BI65" s="272">
        <v>1</v>
      </c>
      <c r="BJ65" s="272"/>
    </row>
    <row r="66" spans="1:62" s="303" customFormat="1" ht="22.2" customHeight="1" thickBot="1">
      <c r="A66" s="908"/>
      <c r="B66" s="675" t="str">
        <f t="shared" si="23"/>
        <v>Half Dome XXL 2</v>
      </c>
      <c r="C66" s="651" t="s">
        <v>833</v>
      </c>
      <c r="D66" s="623" t="s">
        <v>840</v>
      </c>
      <c r="E66" s="660" t="s">
        <v>26</v>
      </c>
      <c r="F66" s="585" t="s">
        <v>800</v>
      </c>
      <c r="G66" s="586" t="s">
        <v>67</v>
      </c>
      <c r="H66" s="321">
        <v>1</v>
      </c>
      <c r="I66" s="515">
        <v>1.8</v>
      </c>
      <c r="J66" s="587">
        <v>145</v>
      </c>
      <c r="K66" s="588"/>
      <c r="L66" s="86"/>
      <c r="M66" s="87"/>
      <c r="N66" s="88"/>
      <c r="O66" s="89"/>
      <c r="P66" s="90"/>
      <c r="Q66" s="91"/>
      <c r="R66" s="672"/>
      <c r="S66" s="107"/>
      <c r="T66" s="94"/>
      <c r="U66" s="589"/>
      <c r="V66" s="590"/>
      <c r="W66" s="99">
        <f t="shared" si="73"/>
        <v>0</v>
      </c>
      <c r="X66" s="301">
        <f t="shared" si="74"/>
        <v>0</v>
      </c>
      <c r="Y66" s="272">
        <f t="shared" si="75"/>
        <v>0</v>
      </c>
      <c r="Z66" s="272"/>
      <c r="AA66" s="272" t="str">
        <f t="shared" si="82"/>
        <v/>
      </c>
      <c r="AB66" s="272" t="str">
        <f t="shared" si="83"/>
        <v/>
      </c>
      <c r="AC66" s="272" t="str">
        <f t="shared" si="84"/>
        <v/>
      </c>
      <c r="AD66" s="272" t="str">
        <f t="shared" si="85"/>
        <v/>
      </c>
      <c r="AE66" s="272">
        <f t="shared" si="86"/>
        <v>0</v>
      </c>
      <c r="AF66" s="676" t="str">
        <f t="shared" si="87"/>
        <v/>
      </c>
      <c r="AG66"/>
      <c r="AH66" s="302"/>
      <c r="AI66" s="302"/>
      <c r="AJ66" s="302"/>
      <c r="AK66" s="302"/>
      <c r="AL66" s="302"/>
      <c r="AM66" s="302"/>
      <c r="AN66" s="302"/>
      <c r="AO66" s="302"/>
      <c r="AP66" s="272">
        <v>4</v>
      </c>
      <c r="AR66" s="272" t="str">
        <f t="shared" si="50"/>
        <v/>
      </c>
      <c r="AS66" s="272" t="str">
        <f t="shared" si="51"/>
        <v/>
      </c>
      <c r="AT66" s="272" t="str">
        <f t="shared" si="52"/>
        <v/>
      </c>
      <c r="AU66" s="272" t="str">
        <f t="shared" si="53"/>
        <v/>
      </c>
      <c r="AV66" s="272" t="str">
        <f t="shared" si="54"/>
        <v/>
      </c>
      <c r="AW66" s="272" t="str">
        <f t="shared" si="55"/>
        <v/>
      </c>
      <c r="AX66" s="272" t="str">
        <f t="shared" si="56"/>
        <v/>
      </c>
      <c r="AY66" s="272" t="str">
        <f t="shared" si="57"/>
        <v/>
      </c>
      <c r="AZ66" s="272">
        <f t="shared" si="58"/>
        <v>0</v>
      </c>
      <c r="BA66" s="304"/>
      <c r="BB66" s="304"/>
      <c r="BC66" s="304"/>
      <c r="BD66" s="272"/>
      <c r="BE66" s="272"/>
      <c r="BF66" s="272"/>
      <c r="BG66" s="272"/>
      <c r="BH66" s="272"/>
      <c r="BI66" s="272">
        <v>1</v>
      </c>
      <c r="BJ66" s="272"/>
    </row>
    <row r="67" spans="1:62" s="303" customFormat="1" ht="22.2" customHeight="1" thickBot="1">
      <c r="A67" s="908"/>
      <c r="B67" s="675" t="str">
        <f t="shared" si="23"/>
        <v>Half Dome XXL 3</v>
      </c>
      <c r="C67" s="651" t="s">
        <v>834</v>
      </c>
      <c r="D67" s="623" t="s">
        <v>841</v>
      </c>
      <c r="E67" s="660" t="s">
        <v>26</v>
      </c>
      <c r="F67" s="585" t="s">
        <v>800</v>
      </c>
      <c r="G67" s="586" t="s">
        <v>67</v>
      </c>
      <c r="H67" s="321">
        <v>1</v>
      </c>
      <c r="I67" s="515">
        <v>1.8</v>
      </c>
      <c r="J67" s="587">
        <v>145</v>
      </c>
      <c r="K67" s="588"/>
      <c r="L67" s="86"/>
      <c r="M67" s="87"/>
      <c r="N67" s="88"/>
      <c r="O67" s="89"/>
      <c r="P67" s="90"/>
      <c r="Q67" s="91"/>
      <c r="R67" s="672"/>
      <c r="S67" s="107"/>
      <c r="T67" s="94"/>
      <c r="U67" s="589"/>
      <c r="V67" s="590"/>
      <c r="W67" s="99">
        <f t="shared" si="73"/>
        <v>0</v>
      </c>
      <c r="X67" s="301">
        <f t="shared" si="74"/>
        <v>0</v>
      </c>
      <c r="Y67" s="272">
        <f t="shared" si="75"/>
        <v>0</v>
      </c>
      <c r="Z67" s="272"/>
      <c r="AA67" s="272" t="str">
        <f t="shared" si="82"/>
        <v/>
      </c>
      <c r="AB67" s="272" t="str">
        <f t="shared" si="83"/>
        <v/>
      </c>
      <c r="AC67" s="272" t="str">
        <f t="shared" si="84"/>
        <v/>
      </c>
      <c r="AD67" s="272" t="str">
        <f t="shared" si="85"/>
        <v/>
      </c>
      <c r="AE67" s="272">
        <f t="shared" si="86"/>
        <v>0</v>
      </c>
      <c r="AF67" s="676" t="str">
        <f t="shared" si="87"/>
        <v/>
      </c>
      <c r="AG67"/>
      <c r="AH67" s="302"/>
      <c r="AI67" s="302"/>
      <c r="AJ67" s="302"/>
      <c r="AK67" s="302"/>
      <c r="AL67" s="302"/>
      <c r="AM67" s="302"/>
      <c r="AN67" s="302"/>
      <c r="AO67" s="302"/>
      <c r="AP67" s="272">
        <v>4</v>
      </c>
      <c r="AR67" s="272" t="str">
        <f t="shared" si="50"/>
        <v/>
      </c>
      <c r="AS67" s="272" t="str">
        <f t="shared" si="51"/>
        <v/>
      </c>
      <c r="AT67" s="272" t="str">
        <f t="shared" si="52"/>
        <v/>
      </c>
      <c r="AU67" s="272" t="str">
        <f t="shared" si="53"/>
        <v/>
      </c>
      <c r="AV67" s="272" t="str">
        <f t="shared" si="54"/>
        <v/>
      </c>
      <c r="AW67" s="272" t="str">
        <f t="shared" si="55"/>
        <v/>
      </c>
      <c r="AX67" s="272" t="str">
        <f t="shared" si="56"/>
        <v/>
      </c>
      <c r="AY67" s="272" t="str">
        <f t="shared" si="57"/>
        <v/>
      </c>
      <c r="AZ67" s="272">
        <f t="shared" si="58"/>
        <v>0</v>
      </c>
      <c r="BA67" s="304"/>
      <c r="BB67" s="304"/>
      <c r="BC67" s="304"/>
      <c r="BD67" s="272"/>
      <c r="BE67" s="272"/>
      <c r="BF67" s="272"/>
      <c r="BG67" s="272"/>
      <c r="BH67" s="272"/>
      <c r="BI67" s="272">
        <v>1</v>
      </c>
      <c r="BJ67" s="272"/>
    </row>
    <row r="68" spans="1:62" s="303" customFormat="1" ht="22.2" customHeight="1" thickBot="1">
      <c r="A68" s="908"/>
      <c r="B68" s="675" t="str">
        <f t="shared" si="23"/>
        <v>Half Dome XXL 4</v>
      </c>
      <c r="C68" s="651" t="s">
        <v>835</v>
      </c>
      <c r="D68" s="623" t="s">
        <v>838</v>
      </c>
      <c r="E68" s="660" t="s">
        <v>26</v>
      </c>
      <c r="F68" s="585" t="s">
        <v>800</v>
      </c>
      <c r="G68" s="586" t="s">
        <v>67</v>
      </c>
      <c r="H68" s="321">
        <v>1</v>
      </c>
      <c r="I68" s="515">
        <v>1.8</v>
      </c>
      <c r="J68" s="587">
        <v>145</v>
      </c>
      <c r="K68" s="588"/>
      <c r="L68" s="86"/>
      <c r="M68" s="87"/>
      <c r="N68" s="88"/>
      <c r="O68" s="89"/>
      <c r="P68" s="90"/>
      <c r="Q68" s="91"/>
      <c r="R68" s="672"/>
      <c r="S68" s="107"/>
      <c r="T68" s="94"/>
      <c r="U68" s="589"/>
      <c r="V68" s="590"/>
      <c r="W68" s="99">
        <f t="shared" si="73"/>
        <v>0</v>
      </c>
      <c r="X68" s="301">
        <f t="shared" si="74"/>
        <v>0</v>
      </c>
      <c r="Y68" s="272">
        <f t="shared" si="75"/>
        <v>0</v>
      </c>
      <c r="Z68" s="272"/>
      <c r="AA68" s="272" t="str">
        <f t="shared" si="82"/>
        <v/>
      </c>
      <c r="AB68" s="272" t="str">
        <f t="shared" si="83"/>
        <v/>
      </c>
      <c r="AC68" s="272" t="str">
        <f t="shared" si="84"/>
        <v/>
      </c>
      <c r="AD68" s="272" t="str">
        <f t="shared" si="85"/>
        <v/>
      </c>
      <c r="AE68" s="272">
        <f t="shared" si="86"/>
        <v>0</v>
      </c>
      <c r="AF68" s="676" t="str">
        <f t="shared" si="87"/>
        <v/>
      </c>
      <c r="AG68"/>
      <c r="AH68" s="302"/>
      <c r="AI68" s="302"/>
      <c r="AJ68" s="302"/>
      <c r="AK68" s="302"/>
      <c r="AL68" s="302"/>
      <c r="AM68" s="302"/>
      <c r="AN68" s="302"/>
      <c r="AO68" s="302"/>
      <c r="AP68" s="272">
        <v>4</v>
      </c>
      <c r="AR68" s="272" t="str">
        <f t="shared" si="50"/>
        <v/>
      </c>
      <c r="AS68" s="272" t="str">
        <f t="shared" si="51"/>
        <v/>
      </c>
      <c r="AT68" s="272" t="str">
        <f t="shared" si="52"/>
        <v/>
      </c>
      <c r="AU68" s="272" t="str">
        <f t="shared" si="53"/>
        <v/>
      </c>
      <c r="AV68" s="272" t="str">
        <f t="shared" si="54"/>
        <v/>
      </c>
      <c r="AW68" s="272" t="str">
        <f t="shared" si="55"/>
        <v/>
      </c>
      <c r="AX68" s="272" t="str">
        <f t="shared" si="56"/>
        <v/>
      </c>
      <c r="AY68" s="272" t="str">
        <f t="shared" si="57"/>
        <v/>
      </c>
      <c r="AZ68" s="272">
        <f t="shared" si="58"/>
        <v>0</v>
      </c>
      <c r="BA68" s="304"/>
      <c r="BB68" s="304"/>
      <c r="BC68" s="304"/>
      <c r="BD68" s="272"/>
      <c r="BE68" s="272"/>
      <c r="BF68" s="272"/>
      <c r="BG68" s="272"/>
      <c r="BH68" s="272"/>
      <c r="BI68" s="272">
        <v>1</v>
      </c>
      <c r="BJ68" s="272"/>
    </row>
    <row r="69" spans="1:62" s="303" customFormat="1" ht="22.2" customHeight="1" thickBot="1">
      <c r="A69" s="908"/>
      <c r="B69" s="675" t="str">
        <f t="shared" si="23"/>
        <v>Half Dome XXL 5</v>
      </c>
      <c r="C69" s="651" t="s">
        <v>836</v>
      </c>
      <c r="D69" s="623" t="s">
        <v>842</v>
      </c>
      <c r="E69" s="660" t="s">
        <v>26</v>
      </c>
      <c r="F69" s="585" t="s">
        <v>800</v>
      </c>
      <c r="G69" s="586" t="s">
        <v>67</v>
      </c>
      <c r="H69" s="321">
        <v>1</v>
      </c>
      <c r="I69" s="515">
        <v>1.8</v>
      </c>
      <c r="J69" s="587">
        <v>150</v>
      </c>
      <c r="K69" s="588"/>
      <c r="L69" s="86"/>
      <c r="M69" s="87"/>
      <c r="N69" s="88"/>
      <c r="O69" s="89"/>
      <c r="P69" s="90"/>
      <c r="Q69" s="91"/>
      <c r="R69" s="672"/>
      <c r="S69" s="107"/>
      <c r="T69" s="94"/>
      <c r="U69" s="589"/>
      <c r="V69" s="590"/>
      <c r="W69" s="99">
        <f t="shared" si="73"/>
        <v>0</v>
      </c>
      <c r="X69" s="301">
        <f t="shared" si="74"/>
        <v>0</v>
      </c>
      <c r="Y69" s="272">
        <f t="shared" si="75"/>
        <v>0</v>
      </c>
      <c r="Z69" s="272"/>
      <c r="AA69" s="272" t="str">
        <f t="shared" si="82"/>
        <v/>
      </c>
      <c r="AB69" s="272" t="str">
        <f t="shared" si="83"/>
        <v/>
      </c>
      <c r="AC69" s="272" t="str">
        <f t="shared" si="84"/>
        <v/>
      </c>
      <c r="AD69" s="272" t="str">
        <f t="shared" si="85"/>
        <v/>
      </c>
      <c r="AE69" s="272">
        <f t="shared" si="86"/>
        <v>0</v>
      </c>
      <c r="AF69" s="676" t="str">
        <f t="shared" si="87"/>
        <v/>
      </c>
      <c r="AG69"/>
      <c r="AH69" s="302"/>
      <c r="AI69" s="302"/>
      <c r="AJ69" s="302"/>
      <c r="AK69" s="302"/>
      <c r="AL69" s="302"/>
      <c r="AM69" s="302"/>
      <c r="AN69" s="302"/>
      <c r="AO69" s="302"/>
      <c r="AP69" s="272">
        <v>4</v>
      </c>
      <c r="AR69" s="272" t="str">
        <f t="shared" si="50"/>
        <v/>
      </c>
      <c r="AS69" s="272" t="str">
        <f t="shared" si="51"/>
        <v/>
      </c>
      <c r="AT69" s="272" t="str">
        <f t="shared" si="52"/>
        <v/>
      </c>
      <c r="AU69" s="272" t="str">
        <f t="shared" si="53"/>
        <v/>
      </c>
      <c r="AV69" s="272" t="str">
        <f t="shared" si="54"/>
        <v/>
      </c>
      <c r="AW69" s="272" t="str">
        <f t="shared" si="55"/>
        <v/>
      </c>
      <c r="AX69" s="272" t="str">
        <f t="shared" si="56"/>
        <v/>
      </c>
      <c r="AY69" s="272" t="str">
        <f t="shared" si="57"/>
        <v/>
      </c>
      <c r="AZ69" s="272">
        <f t="shared" si="58"/>
        <v>0</v>
      </c>
      <c r="BA69" s="304"/>
      <c r="BB69" s="304"/>
      <c r="BC69" s="304"/>
      <c r="BD69" s="272"/>
      <c r="BE69" s="272"/>
      <c r="BF69" s="272"/>
      <c r="BG69" s="272"/>
      <c r="BH69" s="272"/>
      <c r="BI69" s="272">
        <v>1</v>
      </c>
      <c r="BJ69" s="272"/>
    </row>
    <row r="70" spans="1:62" s="303" customFormat="1" ht="22.2" customHeight="1" thickBot="1">
      <c r="A70" s="908"/>
      <c r="B70" s="675" t="str">
        <f t="shared" si="23"/>
        <v>Half Dome XXL Série</v>
      </c>
      <c r="C70" s="651" t="s">
        <v>849</v>
      </c>
      <c r="D70" s="623" t="s">
        <v>850</v>
      </c>
      <c r="E70" s="660" t="s">
        <v>26</v>
      </c>
      <c r="F70" s="585" t="s">
        <v>800</v>
      </c>
      <c r="G70" s="586" t="s">
        <v>67</v>
      </c>
      <c r="H70" s="321">
        <v>5</v>
      </c>
      <c r="I70" s="515">
        <v>9</v>
      </c>
      <c r="J70" s="587">
        <v>720</v>
      </c>
      <c r="K70" s="588"/>
      <c r="L70" s="86"/>
      <c r="M70" s="87"/>
      <c r="N70" s="88"/>
      <c r="O70" s="89"/>
      <c r="P70" s="90"/>
      <c r="Q70" s="91"/>
      <c r="R70" s="672"/>
      <c r="S70" s="107"/>
      <c r="T70" s="94"/>
      <c r="U70" s="589"/>
      <c r="V70" s="590"/>
      <c r="W70" s="99">
        <f t="shared" si="73"/>
        <v>0</v>
      </c>
      <c r="X70" s="301">
        <f t="shared" si="74"/>
        <v>0</v>
      </c>
      <c r="Y70" s="272">
        <f t="shared" si="75"/>
        <v>0</v>
      </c>
      <c r="Z70" s="272"/>
      <c r="AA70" s="272" t="str">
        <f t="shared" si="82"/>
        <v/>
      </c>
      <c r="AB70" s="272" t="str">
        <f t="shared" si="83"/>
        <v/>
      </c>
      <c r="AC70" s="272" t="str">
        <f t="shared" si="84"/>
        <v/>
      </c>
      <c r="AD70" s="272" t="str">
        <f t="shared" si="85"/>
        <v/>
      </c>
      <c r="AE70" s="272">
        <f t="shared" si="86"/>
        <v>0</v>
      </c>
      <c r="AF70" s="676" t="str">
        <f t="shared" si="87"/>
        <v/>
      </c>
      <c r="AG70"/>
      <c r="AH70" s="302"/>
      <c r="AI70" s="302"/>
      <c r="AJ70" s="302"/>
      <c r="AK70" s="302"/>
      <c r="AL70" s="302"/>
      <c r="AM70" s="302"/>
      <c r="AN70" s="302"/>
      <c r="AO70" s="302"/>
      <c r="AP70" s="272">
        <v>20</v>
      </c>
      <c r="AR70" s="272" t="str">
        <f t="shared" si="50"/>
        <v/>
      </c>
      <c r="AS70" s="272" t="str">
        <f t="shared" si="51"/>
        <v/>
      </c>
      <c r="AT70" s="272" t="str">
        <f t="shared" si="52"/>
        <v/>
      </c>
      <c r="AU70" s="272" t="str">
        <f t="shared" si="53"/>
        <v/>
      </c>
      <c r="AV70" s="272" t="str">
        <f t="shared" si="54"/>
        <v/>
      </c>
      <c r="AW70" s="272" t="str">
        <f t="shared" si="55"/>
        <v/>
      </c>
      <c r="AX70" s="272" t="str">
        <f t="shared" si="56"/>
        <v/>
      </c>
      <c r="AY70" s="272" t="str">
        <f t="shared" si="57"/>
        <v/>
      </c>
      <c r="AZ70" s="272">
        <f t="shared" si="58"/>
        <v>0</v>
      </c>
      <c r="BA70" s="304"/>
      <c r="BB70" s="304"/>
      <c r="BC70" s="304"/>
      <c r="BD70" s="272"/>
      <c r="BE70" s="272"/>
      <c r="BF70" s="272"/>
      <c r="BG70" s="272"/>
      <c r="BH70" s="272"/>
      <c r="BI70" s="272">
        <v>5</v>
      </c>
      <c r="BJ70" s="272"/>
    </row>
    <row r="71" spans="1:62" s="303" customFormat="1" ht="22.2" customHeight="1" thickBot="1">
      <c r="A71" s="908"/>
      <c r="B71" s="675" t="str">
        <f t="shared" si="23"/>
        <v>Half Dome Collection</v>
      </c>
      <c r="C71" s="651" t="s">
        <v>837</v>
      </c>
      <c r="D71" s="623" t="s">
        <v>851</v>
      </c>
      <c r="E71" s="660" t="s">
        <v>766</v>
      </c>
      <c r="F71" s="585" t="s">
        <v>800</v>
      </c>
      <c r="G71" s="586" t="s">
        <v>67</v>
      </c>
      <c r="H71" s="321">
        <v>19</v>
      </c>
      <c r="I71" s="515">
        <v>14</v>
      </c>
      <c r="J71" s="587">
        <v>1100</v>
      </c>
      <c r="K71" s="588"/>
      <c r="L71" s="86"/>
      <c r="M71" s="87"/>
      <c r="N71" s="88"/>
      <c r="O71" s="89"/>
      <c r="P71" s="90"/>
      <c r="Q71" s="91"/>
      <c r="R71" s="672"/>
      <c r="S71" s="107"/>
      <c r="T71" s="94"/>
      <c r="U71" s="589"/>
      <c r="V71" s="590"/>
      <c r="W71" s="99">
        <f t="shared" si="73"/>
        <v>0</v>
      </c>
      <c r="X71" s="301">
        <f t="shared" si="74"/>
        <v>0</v>
      </c>
      <c r="Y71" s="272">
        <f t="shared" si="75"/>
        <v>0</v>
      </c>
      <c r="Z71" s="272"/>
      <c r="AA71" s="272" t="str">
        <f t="shared" ref="AA71" si="88">IF(BE71=0,"",BE71*$Y71)</f>
        <v/>
      </c>
      <c r="AB71" s="272">
        <f t="shared" ref="AB71" si="89">IF(BF71=0,"",BF71*$Y71)</f>
        <v>0</v>
      </c>
      <c r="AC71" s="272">
        <f t="shared" ref="AC71" si="90">IF(BG71=0,"",BG71*$Y71)</f>
        <v>0</v>
      </c>
      <c r="AD71" s="272">
        <f t="shared" ref="AD71" si="91">IF(BH71=0,"",BH71*$Y71)</f>
        <v>0</v>
      </c>
      <c r="AE71" s="272">
        <f t="shared" ref="AE71" si="92">IF(BI71=0,"",BI71*$Y71)</f>
        <v>0</v>
      </c>
      <c r="AF71" s="676" t="str">
        <f t="shared" ref="AF71" si="93">IF(BJ71=0,"",BJ71*$Y71)</f>
        <v/>
      </c>
      <c r="AG71"/>
      <c r="AH71" s="302"/>
      <c r="AI71" s="302"/>
      <c r="AJ71" s="302"/>
      <c r="AK71" s="302"/>
      <c r="AL71" s="302"/>
      <c r="AM71" s="302"/>
      <c r="AN71" s="302"/>
      <c r="AO71" s="302"/>
      <c r="AP71" s="272">
        <v>68</v>
      </c>
      <c r="AR71" s="272" t="str">
        <f t="shared" si="50"/>
        <v/>
      </c>
      <c r="AS71" s="272" t="str">
        <f t="shared" si="51"/>
        <v/>
      </c>
      <c r="AT71" s="272" t="str">
        <f t="shared" si="52"/>
        <v/>
      </c>
      <c r="AU71" s="272" t="str">
        <f t="shared" si="53"/>
        <v/>
      </c>
      <c r="AV71" s="272" t="str">
        <f t="shared" si="54"/>
        <v/>
      </c>
      <c r="AW71" s="272" t="str">
        <f t="shared" si="55"/>
        <v/>
      </c>
      <c r="AX71" s="272" t="str">
        <f t="shared" si="56"/>
        <v/>
      </c>
      <c r="AY71" s="272" t="str">
        <f t="shared" si="57"/>
        <v/>
      </c>
      <c r="AZ71" s="272">
        <f t="shared" si="58"/>
        <v>0</v>
      </c>
      <c r="BA71" s="304"/>
      <c r="BB71" s="304"/>
      <c r="BC71" s="304"/>
      <c r="BD71" s="272"/>
      <c r="BE71" s="272"/>
      <c r="BF71" s="272">
        <v>4</v>
      </c>
      <c r="BG71" s="272">
        <v>5</v>
      </c>
      <c r="BH71" s="272">
        <v>5</v>
      </c>
      <c r="BI71" s="272">
        <v>5</v>
      </c>
      <c r="BJ71" s="272"/>
    </row>
    <row r="72" spans="1:62" s="303" customFormat="1" ht="22.2" customHeight="1" thickBot="1">
      <c r="A72" s="908"/>
      <c r="B72" s="675" t="str">
        <f t="shared" si="23"/>
        <v>Starcream</v>
      </c>
      <c r="C72" s="651" t="s">
        <v>852</v>
      </c>
      <c r="D72" s="623" t="s">
        <v>853</v>
      </c>
      <c r="E72" s="660" t="s">
        <v>761</v>
      </c>
      <c r="F72" s="585" t="s">
        <v>800</v>
      </c>
      <c r="G72" s="586" t="s">
        <v>59</v>
      </c>
      <c r="H72" s="321">
        <v>24</v>
      </c>
      <c r="I72" s="515">
        <v>16</v>
      </c>
      <c r="J72" s="587">
        <v>1450</v>
      </c>
      <c r="K72" s="588"/>
      <c r="L72" s="86"/>
      <c r="M72" s="87"/>
      <c r="N72" s="88"/>
      <c r="O72" s="89"/>
      <c r="P72" s="90"/>
      <c r="Q72" s="91"/>
      <c r="R72" s="672"/>
      <c r="S72" s="107"/>
      <c r="T72" s="94"/>
      <c r="U72" s="589"/>
      <c r="V72" s="590"/>
      <c r="W72" s="100">
        <f t="shared" si="73"/>
        <v>0</v>
      </c>
      <c r="X72" s="387">
        <f t="shared" si="74"/>
        <v>0</v>
      </c>
      <c r="Y72" s="272">
        <f t="shared" si="75"/>
        <v>0</v>
      </c>
      <c r="Z72" s="272"/>
      <c r="AA72" s="272">
        <f t="shared" ref="AA72" si="94">IF(BE72=0,"",BE72*$Y72)</f>
        <v>0</v>
      </c>
      <c r="AB72" s="272">
        <f t="shared" ref="AB72" si="95">IF(BF72=0,"",BF72*$Y72)</f>
        <v>0</v>
      </c>
      <c r="AC72" s="272">
        <f t="shared" ref="AC72" si="96">IF(BG72=0,"",BG72*$Y72)</f>
        <v>0</v>
      </c>
      <c r="AD72" s="272">
        <f t="shared" ref="AD72" si="97">IF(BH72=0,"",BH72*$Y72)</f>
        <v>0</v>
      </c>
      <c r="AE72" s="272">
        <f t="shared" ref="AE72" si="98">IF(BI72=0,"",BI72*$Y72)</f>
        <v>0</v>
      </c>
      <c r="AF72" s="676" t="str">
        <f t="shared" ref="AF72" si="99">IF(BJ72=0,"",BJ72*$Y72)</f>
        <v/>
      </c>
      <c r="AG72"/>
      <c r="AH72" s="302"/>
      <c r="AI72" s="302"/>
      <c r="AJ72" s="302"/>
      <c r="AK72" s="302"/>
      <c r="AL72" s="302"/>
      <c r="AM72" s="302"/>
      <c r="AN72" s="302"/>
      <c r="AO72" s="302"/>
      <c r="AP72" s="272">
        <v>68</v>
      </c>
      <c r="AR72" s="272" t="str">
        <f t="shared" si="50"/>
        <v/>
      </c>
      <c r="AS72" s="272" t="str">
        <f t="shared" si="51"/>
        <v/>
      </c>
      <c r="AT72" s="272" t="str">
        <f t="shared" si="52"/>
        <v/>
      </c>
      <c r="AU72" s="272" t="str">
        <f t="shared" si="53"/>
        <v/>
      </c>
      <c r="AV72" s="272" t="str">
        <f t="shared" si="54"/>
        <v/>
      </c>
      <c r="AW72" s="272" t="str">
        <f t="shared" si="55"/>
        <v/>
      </c>
      <c r="AX72" s="272" t="str">
        <f t="shared" si="56"/>
        <v/>
      </c>
      <c r="AY72" s="272" t="str">
        <f t="shared" si="57"/>
        <v/>
      </c>
      <c r="AZ72" s="272">
        <f t="shared" si="58"/>
        <v>0</v>
      </c>
      <c r="BA72" s="304"/>
      <c r="BB72" s="304"/>
      <c r="BC72" s="304"/>
      <c r="BD72" s="272"/>
      <c r="BE72" s="272">
        <v>4</v>
      </c>
      <c r="BF72" s="272">
        <v>4</v>
      </c>
      <c r="BG72" s="272">
        <v>4</v>
      </c>
      <c r="BH72" s="272">
        <v>4</v>
      </c>
      <c r="BI72" s="272">
        <v>8</v>
      </c>
      <c r="BJ72" s="272"/>
    </row>
    <row r="73" spans="1:62" s="303" customFormat="1" ht="22.2" customHeight="1" thickBot="1">
      <c r="A73" s="909"/>
      <c r="B73" s="677" t="str">
        <f t="shared" si="23"/>
        <v>Ironhide</v>
      </c>
      <c r="C73" s="652" t="s">
        <v>513</v>
      </c>
      <c r="D73" s="658" t="s">
        <v>667</v>
      </c>
      <c r="E73" s="662" t="s">
        <v>516</v>
      </c>
      <c r="F73" s="598" t="s">
        <v>509</v>
      </c>
      <c r="G73" s="591" t="s">
        <v>28</v>
      </c>
      <c r="H73" s="426">
        <v>21</v>
      </c>
      <c r="I73" s="592">
        <v>16</v>
      </c>
      <c r="J73" s="593">
        <v>1400</v>
      </c>
      <c r="K73" s="599"/>
      <c r="L73" s="594"/>
      <c r="M73" s="627"/>
      <c r="N73" s="595"/>
      <c r="O73" s="154"/>
      <c r="P73" s="155"/>
      <c r="Q73" s="596"/>
      <c r="R73" s="600"/>
      <c r="S73" s="157"/>
      <c r="T73" s="597"/>
      <c r="U73" s="601"/>
      <c r="V73" s="602"/>
      <c r="W73" s="562">
        <f t="shared" si="49"/>
        <v>0</v>
      </c>
      <c r="X73" s="563">
        <f t="shared" si="24"/>
        <v>0</v>
      </c>
      <c r="Y73" s="564">
        <f t="shared" si="59"/>
        <v>0</v>
      </c>
      <c r="Z73" s="564">
        <f t="shared" si="25"/>
        <v>0</v>
      </c>
      <c r="AA73" s="564">
        <f t="shared" si="26"/>
        <v>0</v>
      </c>
      <c r="AB73" s="564">
        <f t="shared" si="27"/>
        <v>0</v>
      </c>
      <c r="AC73" s="564">
        <f t="shared" si="28"/>
        <v>0</v>
      </c>
      <c r="AD73" s="564">
        <f t="shared" si="29"/>
        <v>0</v>
      </c>
      <c r="AE73" s="564">
        <f t="shared" si="30"/>
        <v>0</v>
      </c>
      <c r="AF73" s="678" t="str">
        <f t="shared" si="31"/>
        <v/>
      </c>
      <c r="AG73"/>
      <c r="AH73" s="272">
        <v>10</v>
      </c>
      <c r="AI73" s="302"/>
      <c r="AJ73" s="302"/>
      <c r="AK73" s="302"/>
      <c r="AL73" s="302"/>
      <c r="AM73" s="302"/>
      <c r="AN73" s="302"/>
      <c r="AO73" s="302"/>
      <c r="AP73" s="272">
        <v>54</v>
      </c>
      <c r="AR73" s="272">
        <f t="shared" si="50"/>
        <v>0</v>
      </c>
      <c r="AS73" s="272" t="str">
        <f t="shared" si="51"/>
        <v/>
      </c>
      <c r="AT73" s="272" t="str">
        <f t="shared" si="52"/>
        <v/>
      </c>
      <c r="AU73" s="272" t="str">
        <f t="shared" si="53"/>
        <v/>
      </c>
      <c r="AV73" s="272" t="str">
        <f t="shared" si="54"/>
        <v/>
      </c>
      <c r="AW73" s="272" t="str">
        <f t="shared" si="55"/>
        <v/>
      </c>
      <c r="AX73" s="272" t="str">
        <f t="shared" si="56"/>
        <v/>
      </c>
      <c r="AY73" s="272" t="str">
        <f t="shared" si="57"/>
        <v/>
      </c>
      <c r="AZ73" s="272">
        <f t="shared" si="58"/>
        <v>0</v>
      </c>
      <c r="BA73" s="304"/>
      <c r="BB73" s="304"/>
      <c r="BC73" s="304"/>
      <c r="BD73" s="272">
        <v>3</v>
      </c>
      <c r="BE73" s="272">
        <v>3</v>
      </c>
      <c r="BF73" s="272">
        <v>3</v>
      </c>
      <c r="BG73" s="272">
        <v>3</v>
      </c>
      <c r="BH73" s="272">
        <v>6</v>
      </c>
      <c r="BI73" s="272">
        <v>3</v>
      </c>
      <c r="BJ73" s="272">
        <v>0</v>
      </c>
    </row>
    <row r="74" spans="1:62" ht="11.1" customHeight="1" thickBot="1">
      <c r="B74" s="568"/>
      <c r="C74" s="612"/>
      <c r="D74" s="612"/>
      <c r="E74" s="569"/>
      <c r="F74" s="569"/>
      <c r="G74" s="505"/>
      <c r="H74" s="505"/>
      <c r="I74" s="505"/>
      <c r="J74" s="505" t="s">
        <v>1105</v>
      </c>
      <c r="K74" s="570"/>
      <c r="L74" s="571"/>
      <c r="M74" s="570"/>
      <c r="N74" s="572"/>
      <c r="O74" s="570"/>
      <c r="P74" s="570"/>
      <c r="Q74" s="573"/>
      <c r="R74" s="570"/>
      <c r="S74" s="574"/>
      <c r="T74" s="571"/>
      <c r="U74" s="570"/>
      <c r="V74" s="570"/>
      <c r="W74" s="505"/>
      <c r="X74" s="505"/>
      <c r="Y74" s="575"/>
      <c r="Z74" s="669"/>
      <c r="AA74" s="669"/>
      <c r="AB74" s="669"/>
      <c r="AC74" s="669"/>
      <c r="AD74" s="669"/>
      <c r="AE74" s="669"/>
      <c r="AF74" s="670"/>
      <c r="AG74" s="235"/>
      <c r="AH74" s="309"/>
      <c r="AI74" s="309"/>
      <c r="AJ74" s="309"/>
      <c r="AK74" s="309"/>
      <c r="AL74" s="309"/>
      <c r="AM74" s="309"/>
      <c r="AN74" s="309"/>
      <c r="AO74" s="309"/>
      <c r="AP74" s="309"/>
      <c r="AR74" s="309"/>
      <c r="AS74" s="309"/>
      <c r="AT74" s="309"/>
      <c r="AU74" s="309"/>
      <c r="AV74" s="309"/>
      <c r="AW74" s="309"/>
      <c r="AX74" s="309"/>
      <c r="AY74" s="309"/>
      <c r="AZ74" s="309"/>
      <c r="BD74" s="669"/>
      <c r="BE74" s="669"/>
      <c r="BF74" s="669"/>
      <c r="BG74" s="669"/>
      <c r="BH74" s="669"/>
      <c r="BI74" s="669"/>
      <c r="BJ74" s="670"/>
    </row>
    <row r="75" spans="1:62" ht="49.8" thickBot="1">
      <c r="A75" s="393" t="s">
        <v>359</v>
      </c>
      <c r="B75" s="664" t="str">
        <f t="shared" ref="B75" si="100">HYPERLINK(D75,C75)</f>
        <v>Pack compétition Dual Texture PU</v>
      </c>
      <c r="C75" s="657" t="s">
        <v>506</v>
      </c>
      <c r="D75" s="657" t="s">
        <v>753</v>
      </c>
      <c r="E75" s="663" t="s">
        <v>766</v>
      </c>
      <c r="F75" s="630" t="s">
        <v>332</v>
      </c>
      <c r="G75" s="631" t="s">
        <v>59</v>
      </c>
      <c r="H75" s="632">
        <v>50</v>
      </c>
      <c r="I75" s="633">
        <v>43.7</v>
      </c>
      <c r="J75" s="634">
        <v>2215</v>
      </c>
      <c r="K75" s="635"/>
      <c r="L75" s="636"/>
      <c r="M75" s="637"/>
      <c r="N75" s="638"/>
      <c r="O75" s="639"/>
      <c r="P75" s="640"/>
      <c r="Q75" s="641"/>
      <c r="R75" s="642"/>
      <c r="S75" s="643"/>
      <c r="T75" s="644"/>
      <c r="U75" s="645"/>
      <c r="V75" s="646"/>
      <c r="W75" s="614">
        <f>SUM(K75:V75)*J75</f>
        <v>0</v>
      </c>
      <c r="X75" s="647">
        <f>SUM(K75:V75)*H75</f>
        <v>0</v>
      </c>
      <c r="Y75" s="272">
        <v>0</v>
      </c>
      <c r="Z75" s="272">
        <f t="shared" ref="Z75:AF75" si="101">IF(BD75=0,"",BD75*$Y75)</f>
        <v>0</v>
      </c>
      <c r="AA75" s="272" t="str">
        <f t="shared" si="101"/>
        <v/>
      </c>
      <c r="AB75" s="272">
        <f t="shared" si="101"/>
        <v>0</v>
      </c>
      <c r="AC75" s="272">
        <f t="shared" si="101"/>
        <v>0</v>
      </c>
      <c r="AD75" s="272">
        <f t="shared" si="101"/>
        <v>0</v>
      </c>
      <c r="AE75" s="272" t="str">
        <f t="shared" si="101"/>
        <v/>
      </c>
      <c r="AF75" s="272" t="str">
        <f t="shared" si="101"/>
        <v/>
      </c>
      <c r="AH75" s="272">
        <v>19</v>
      </c>
      <c r="AI75" s="272">
        <v>6</v>
      </c>
      <c r="AJ75" s="272">
        <v>1</v>
      </c>
      <c r="AK75" s="272">
        <v>6</v>
      </c>
      <c r="AL75" s="272">
        <v>8</v>
      </c>
      <c r="AM75" s="302"/>
      <c r="AN75" s="302"/>
      <c r="AO75" s="302"/>
      <c r="AP75" s="272">
        <v>142</v>
      </c>
      <c r="AR75" s="273">
        <f t="shared" ref="AR75:AZ75" si="102">IF(AH75="","",$Y75*AH75)</f>
        <v>0</v>
      </c>
      <c r="AS75" s="272">
        <f t="shared" si="102"/>
        <v>0</v>
      </c>
      <c r="AT75" s="272">
        <f t="shared" si="102"/>
        <v>0</v>
      </c>
      <c r="AU75" s="272">
        <f t="shared" si="102"/>
        <v>0</v>
      </c>
      <c r="AV75" s="272">
        <f t="shared" si="102"/>
        <v>0</v>
      </c>
      <c r="AW75" s="272" t="str">
        <f t="shared" si="102"/>
        <v/>
      </c>
      <c r="AX75" s="272" t="str">
        <f t="shared" si="102"/>
        <v/>
      </c>
      <c r="AY75" s="272" t="str">
        <f t="shared" si="102"/>
        <v/>
      </c>
      <c r="AZ75" s="272">
        <f t="shared" si="102"/>
        <v>0</v>
      </c>
      <c r="BD75" s="272">
        <v>10</v>
      </c>
      <c r="BE75" s="272">
        <v>0</v>
      </c>
      <c r="BF75" s="272">
        <v>20</v>
      </c>
      <c r="BG75" s="272">
        <v>14</v>
      </c>
      <c r="BH75" s="272">
        <v>6</v>
      </c>
      <c r="BI75" s="272">
        <v>0</v>
      </c>
      <c r="BJ75" s="667"/>
    </row>
    <row r="76" spans="1:62" ht="13.8" thickBot="1">
      <c r="J76" s="465" t="s">
        <v>57</v>
      </c>
      <c r="K76" s="429">
        <f t="shared" ref="K76:AF76" si="103">SUM(K3:K75)</f>
        <v>0</v>
      </c>
      <c r="L76" s="429">
        <f t="shared" si="103"/>
        <v>0</v>
      </c>
      <c r="M76" s="429">
        <f t="shared" si="103"/>
        <v>0</v>
      </c>
      <c r="N76" s="429">
        <f t="shared" si="103"/>
        <v>0</v>
      </c>
      <c r="O76" s="429">
        <f t="shared" si="103"/>
        <v>0</v>
      </c>
      <c r="P76" s="429">
        <f t="shared" si="103"/>
        <v>0</v>
      </c>
      <c r="Q76" s="429">
        <f t="shared" si="103"/>
        <v>0</v>
      </c>
      <c r="R76" s="429">
        <f t="shared" si="103"/>
        <v>0</v>
      </c>
      <c r="S76" s="429">
        <f t="shared" si="103"/>
        <v>0</v>
      </c>
      <c r="T76" s="429">
        <f t="shared" si="103"/>
        <v>0</v>
      </c>
      <c r="U76" s="429">
        <f t="shared" si="103"/>
        <v>0</v>
      </c>
      <c r="V76" s="429">
        <f t="shared" si="103"/>
        <v>0</v>
      </c>
      <c r="W76" s="628">
        <f t="shared" si="103"/>
        <v>0</v>
      </c>
      <c r="X76" s="629">
        <f t="shared" si="103"/>
        <v>0</v>
      </c>
      <c r="Y76" s="629">
        <f t="shared" si="103"/>
        <v>0</v>
      </c>
      <c r="Z76" s="629">
        <f t="shared" si="103"/>
        <v>0</v>
      </c>
      <c r="AA76" s="629">
        <f t="shared" si="103"/>
        <v>0</v>
      </c>
      <c r="AB76" s="629">
        <f t="shared" si="103"/>
        <v>0</v>
      </c>
      <c r="AC76" s="629">
        <f t="shared" si="103"/>
        <v>0</v>
      </c>
      <c r="AD76" s="629">
        <f t="shared" si="103"/>
        <v>0</v>
      </c>
      <c r="AE76" s="629">
        <f t="shared" si="103"/>
        <v>0</v>
      </c>
      <c r="AF76" s="629">
        <f t="shared" si="103"/>
        <v>0</v>
      </c>
      <c r="AG76" s="235"/>
      <c r="AR76" s="379">
        <f t="shared" ref="AR76:AZ76" si="104">SUM(AR3:AR75)</f>
        <v>0</v>
      </c>
      <c r="AS76" s="394">
        <f t="shared" si="104"/>
        <v>0</v>
      </c>
      <c r="AT76" s="394">
        <f t="shared" si="104"/>
        <v>0</v>
      </c>
      <c r="AU76" s="394">
        <f t="shared" si="104"/>
        <v>0</v>
      </c>
      <c r="AV76" s="394">
        <f t="shared" si="104"/>
        <v>0</v>
      </c>
      <c r="AW76" s="394">
        <f t="shared" si="104"/>
        <v>0</v>
      </c>
      <c r="AX76" s="394">
        <f t="shared" si="104"/>
        <v>0</v>
      </c>
      <c r="AY76" s="394">
        <f t="shared" si="104"/>
        <v>0</v>
      </c>
      <c r="AZ76" s="394">
        <f t="shared" si="104"/>
        <v>0</v>
      </c>
    </row>
    <row r="77" spans="1:62" ht="13.8" thickBot="1">
      <c r="AG77" s="235"/>
      <c r="AH77" s="235"/>
      <c r="AI77" s="235"/>
      <c r="AJ77" s="235"/>
      <c r="AK77" s="235"/>
    </row>
    <row r="78" spans="1:62" ht="14.4" thickBot="1">
      <c r="B78" s="904" t="s">
        <v>239</v>
      </c>
      <c r="C78" s="905"/>
      <c r="D78" s="905"/>
      <c r="E78" s="906"/>
      <c r="K78" s="901" t="s">
        <v>497</v>
      </c>
      <c r="L78" s="902"/>
      <c r="M78" s="902"/>
      <c r="N78" s="902"/>
      <c r="O78" s="902"/>
      <c r="P78" s="902"/>
      <c r="Q78" s="902"/>
      <c r="R78" s="902"/>
      <c r="S78" s="902"/>
      <c r="T78" s="902"/>
      <c r="U78" s="902"/>
      <c r="V78" s="902"/>
      <c r="Z78" s="901" t="s">
        <v>498</v>
      </c>
      <c r="AA78" s="902"/>
      <c r="AB78" s="902"/>
      <c r="AC78" s="902"/>
      <c r="AD78" s="902"/>
      <c r="AE78" s="902"/>
      <c r="AF78" s="902"/>
      <c r="AG78" s="903"/>
    </row>
    <row r="79" spans="1:62" ht="13.8" thickBot="1">
      <c r="AG79" s="395"/>
      <c r="AH79" s="395"/>
      <c r="AI79" s="395"/>
      <c r="AJ79" s="395"/>
      <c r="AK79" s="395"/>
      <c r="AL79" s="395"/>
      <c r="AM79" s="395"/>
      <c r="AN79" s="395"/>
      <c r="AO79" s="395"/>
      <c r="AP79" s="395"/>
    </row>
    <row r="80" spans="1:62" ht="48" customHeight="1" thickBot="1">
      <c r="B80" s="341" t="s">
        <v>172</v>
      </c>
      <c r="C80" s="341"/>
      <c r="D80" s="341"/>
      <c r="E80" s="377">
        <f>W76</f>
        <v>0</v>
      </c>
      <c r="K80" s="280" t="s">
        <v>204</v>
      </c>
      <c r="L80" s="281" t="s">
        <v>205</v>
      </c>
      <c r="M80" s="282" t="s">
        <v>231</v>
      </c>
      <c r="N80" s="381" t="s">
        <v>206</v>
      </c>
      <c r="O80" s="284" t="s">
        <v>207</v>
      </c>
      <c r="P80" s="285" t="s">
        <v>208</v>
      </c>
      <c r="Q80" s="286" t="s">
        <v>209</v>
      </c>
      <c r="R80" s="287" t="s">
        <v>211</v>
      </c>
      <c r="S80" s="288" t="s">
        <v>212</v>
      </c>
      <c r="T80" s="289" t="s">
        <v>213</v>
      </c>
      <c r="U80" s="290" t="s">
        <v>215</v>
      </c>
      <c r="V80" s="291" t="s">
        <v>216</v>
      </c>
      <c r="W80" s="337" t="s">
        <v>57</v>
      </c>
      <c r="Z80" s="269" t="s">
        <v>163</v>
      </c>
      <c r="AA80" s="269" t="s">
        <v>164</v>
      </c>
      <c r="AB80" s="269" t="s">
        <v>165</v>
      </c>
      <c r="AC80" s="269" t="s">
        <v>166</v>
      </c>
      <c r="AD80" s="269" t="s">
        <v>232</v>
      </c>
      <c r="AE80" s="269" t="s">
        <v>167</v>
      </c>
      <c r="AF80" s="269" t="s">
        <v>763</v>
      </c>
      <c r="AG80" s="269" t="s">
        <v>57</v>
      </c>
      <c r="AH80" s="395"/>
      <c r="AI80" s="395"/>
      <c r="AJ80" s="395"/>
      <c r="AK80" s="395"/>
      <c r="AL80" s="395"/>
      <c r="AM80" s="395"/>
      <c r="AN80" s="395"/>
      <c r="AO80" s="395"/>
      <c r="AP80" s="395"/>
    </row>
    <row r="81" spans="2:42" ht="13.8" thickBot="1">
      <c r="B81" s="341" t="s">
        <v>173</v>
      </c>
      <c r="C81" s="341"/>
      <c r="D81" s="341"/>
      <c r="E81" s="377">
        <f>E80*1.2</f>
        <v>0</v>
      </c>
      <c r="K81" s="337">
        <f t="shared" ref="K81:V81" si="105">SUMPRODUCT($H$10:$H$75,K10:K75)</f>
        <v>0</v>
      </c>
      <c r="L81" s="337">
        <f t="shared" si="105"/>
        <v>0</v>
      </c>
      <c r="M81" s="337">
        <f t="shared" si="105"/>
        <v>0</v>
      </c>
      <c r="N81" s="337">
        <f t="shared" si="105"/>
        <v>0</v>
      </c>
      <c r="O81" s="337">
        <f t="shared" si="105"/>
        <v>0</v>
      </c>
      <c r="P81" s="337">
        <f t="shared" si="105"/>
        <v>0</v>
      </c>
      <c r="Q81" s="337">
        <f t="shared" si="105"/>
        <v>0</v>
      </c>
      <c r="R81" s="337">
        <f t="shared" si="105"/>
        <v>0</v>
      </c>
      <c r="S81" s="337">
        <f t="shared" si="105"/>
        <v>0</v>
      </c>
      <c r="T81" s="337">
        <f t="shared" si="105"/>
        <v>0</v>
      </c>
      <c r="U81" s="337">
        <f t="shared" si="105"/>
        <v>0</v>
      </c>
      <c r="V81" s="337">
        <f t="shared" si="105"/>
        <v>0</v>
      </c>
      <c r="W81" s="337">
        <f>SUM(K81:V81)</f>
        <v>0</v>
      </c>
      <c r="Z81" s="379">
        <f>Z76</f>
        <v>0</v>
      </c>
      <c r="AA81" s="379">
        <f t="shared" ref="AA81:AF81" si="106">AA76</f>
        <v>0</v>
      </c>
      <c r="AB81" s="379">
        <f t="shared" si="106"/>
        <v>0</v>
      </c>
      <c r="AC81" s="379">
        <f t="shared" si="106"/>
        <v>0</v>
      </c>
      <c r="AD81" s="379">
        <f t="shared" si="106"/>
        <v>0</v>
      </c>
      <c r="AE81" s="379">
        <f t="shared" si="106"/>
        <v>0</v>
      </c>
      <c r="AF81" s="379">
        <f t="shared" si="106"/>
        <v>0</v>
      </c>
      <c r="AG81" s="379">
        <f>SUM(Z81:AF81)</f>
        <v>0</v>
      </c>
      <c r="AH81" s="395"/>
      <c r="AI81" s="395"/>
      <c r="AJ81" s="395"/>
      <c r="AK81" s="395"/>
      <c r="AL81" s="395"/>
      <c r="AM81" s="395"/>
      <c r="AN81" s="395"/>
      <c r="AO81" s="395"/>
      <c r="AP81" s="395"/>
    </row>
    <row r="82" spans="2:42" ht="13.8" thickBot="1">
      <c r="B82" s="341" t="s">
        <v>171</v>
      </c>
      <c r="C82" s="341"/>
      <c r="D82" s="341"/>
      <c r="E82" s="379">
        <f>X76</f>
        <v>0</v>
      </c>
      <c r="K82" s="108">
        <f t="shared" ref="K82:W82" si="107">IFERROR(K81/$W$81,0)</f>
        <v>0</v>
      </c>
      <c r="L82" s="108">
        <f t="shared" si="107"/>
        <v>0</v>
      </c>
      <c r="M82" s="108">
        <f t="shared" si="107"/>
        <v>0</v>
      </c>
      <c r="N82" s="108">
        <f t="shared" si="107"/>
        <v>0</v>
      </c>
      <c r="O82" s="108">
        <f t="shared" si="107"/>
        <v>0</v>
      </c>
      <c r="P82" s="108">
        <f t="shared" si="107"/>
        <v>0</v>
      </c>
      <c r="Q82" s="108">
        <f t="shared" si="107"/>
        <v>0</v>
      </c>
      <c r="R82" s="108">
        <f t="shared" si="107"/>
        <v>0</v>
      </c>
      <c r="S82" s="108">
        <f t="shared" si="107"/>
        <v>0</v>
      </c>
      <c r="T82" s="108">
        <f t="shared" si="107"/>
        <v>0</v>
      </c>
      <c r="U82" s="108">
        <f t="shared" si="107"/>
        <v>0</v>
      </c>
      <c r="V82" s="108">
        <f t="shared" si="107"/>
        <v>0</v>
      </c>
      <c r="W82" s="108">
        <f t="shared" si="107"/>
        <v>0</v>
      </c>
      <c r="Z82" s="109">
        <f t="shared" ref="Z82:AG82" si="108">IFERROR(Z81/$AG$81,0)</f>
        <v>0</v>
      </c>
      <c r="AA82" s="109">
        <f t="shared" si="108"/>
        <v>0</v>
      </c>
      <c r="AB82" s="109">
        <f t="shared" si="108"/>
        <v>0</v>
      </c>
      <c r="AC82" s="109">
        <f t="shared" si="108"/>
        <v>0</v>
      </c>
      <c r="AD82" s="109">
        <f t="shared" si="108"/>
        <v>0</v>
      </c>
      <c r="AE82" s="109">
        <f t="shared" si="108"/>
        <v>0</v>
      </c>
      <c r="AF82" s="109">
        <f t="shared" si="108"/>
        <v>0</v>
      </c>
      <c r="AG82" s="109">
        <f t="shared" si="108"/>
        <v>0</v>
      </c>
      <c r="AH82" s="395"/>
      <c r="AI82" s="395"/>
      <c r="AJ82" s="395"/>
      <c r="AK82" s="395"/>
      <c r="AL82" s="395"/>
      <c r="AM82" s="395"/>
      <c r="AN82" s="395"/>
      <c r="AO82" s="395"/>
      <c r="AP82" s="395"/>
    </row>
    <row r="84" spans="2:42" ht="13.8">
      <c r="K84" s="898" t="s">
        <v>427</v>
      </c>
      <c r="L84" s="899"/>
      <c r="M84" s="899"/>
      <c r="N84" s="899"/>
      <c r="O84" s="899"/>
      <c r="P84" s="899"/>
      <c r="Q84" s="899"/>
      <c r="R84" s="899"/>
      <c r="S84" s="900"/>
    </row>
    <row r="85" spans="2:42" ht="27.6">
      <c r="K85" s="295" t="s">
        <v>450</v>
      </c>
      <c r="L85" s="295" t="s">
        <v>451</v>
      </c>
      <c r="M85" s="295" t="s">
        <v>452</v>
      </c>
      <c r="N85" s="295" t="s">
        <v>453</v>
      </c>
      <c r="O85" s="295" t="s">
        <v>454</v>
      </c>
      <c r="P85" s="295" t="s">
        <v>455</v>
      </c>
      <c r="Q85" s="295" t="s">
        <v>456</v>
      </c>
      <c r="R85" s="295" t="s">
        <v>457</v>
      </c>
      <c r="S85" s="295" t="s">
        <v>424</v>
      </c>
    </row>
    <row r="86" spans="2:42">
      <c r="K86" s="272">
        <f>AR76</f>
        <v>0</v>
      </c>
      <c r="L86" s="272">
        <f t="shared" ref="L86:S86" si="109">AS76</f>
        <v>0</v>
      </c>
      <c r="M86" s="272">
        <f t="shared" si="109"/>
        <v>0</v>
      </c>
      <c r="N86" s="272">
        <f t="shared" si="109"/>
        <v>0</v>
      </c>
      <c r="O86" s="272">
        <f t="shared" si="109"/>
        <v>0</v>
      </c>
      <c r="P86" s="272">
        <f t="shared" si="109"/>
        <v>0</v>
      </c>
      <c r="Q86" s="272">
        <f t="shared" si="109"/>
        <v>0</v>
      </c>
      <c r="R86" s="272">
        <f t="shared" si="109"/>
        <v>0</v>
      </c>
      <c r="S86" s="272">
        <f t="shared" si="109"/>
        <v>0</v>
      </c>
    </row>
  </sheetData>
  <protectedRanges>
    <protectedRange password="CDC4" sqref="W28:AF28 A29:A30 B28:I28 C29:C32 BD28:BJ28 C73 E29:I73" name="Prises PU"/>
    <protectedRange password="CDC4" sqref="J28:J73" name="Prises PU_1"/>
  </protectedRanges>
  <mergeCells count="7">
    <mergeCell ref="J1:AE1"/>
    <mergeCell ref="A3:A27"/>
    <mergeCell ref="K84:S84"/>
    <mergeCell ref="K78:V78"/>
    <mergeCell ref="Z78:AG78"/>
    <mergeCell ref="B78:E78"/>
    <mergeCell ref="A29:A73"/>
  </mergeCells>
  <phoneticPr fontId="7" type="noConversion"/>
  <conditionalFormatting sqref="Z3:AF27 Z29:AF73 Z75:AF75">
    <cfRule type="containsBlanks" dxfId="17" priority="1">
      <formula>LEN(TRIM(Z3))=0</formula>
    </cfRule>
  </conditionalFormatting>
  <hyperlinks>
    <hyperlink ref="D3" r:id="rId1" xr:uid="{C5F8884B-4BB4-4B92-88AE-965D0C265DDB}"/>
    <hyperlink ref="D27" r:id="rId2" xr:uid="{919D98B8-8587-419C-AE64-364EDCA75E70}"/>
    <hyperlink ref="D26" r:id="rId3" xr:uid="{7F858971-4E61-4225-BF42-197477C04EC6}"/>
    <hyperlink ref="D25" r:id="rId4" xr:uid="{55A210FF-1D0B-413E-A260-A0ED171E487D}"/>
    <hyperlink ref="D33" r:id="rId5" xr:uid="{31F36AC2-2C30-4199-B100-5EE86D5EEB2F}"/>
    <hyperlink ref="D34" r:id="rId6" xr:uid="{ED6A893C-B9C6-4E09-8362-AC877B06B488}"/>
    <hyperlink ref="D35" r:id="rId7" xr:uid="{ACEE0CF1-735A-48D2-8924-BEED0AC3BA9E}"/>
    <hyperlink ref="D36" r:id="rId8" xr:uid="{FBDE0D7B-2649-460C-9794-AA3E1B696BB2}"/>
    <hyperlink ref="D37" r:id="rId9" xr:uid="{46787E3A-19B4-444D-ABBE-F7AB4D929317}"/>
    <hyperlink ref="D38" r:id="rId10" xr:uid="{40BB8055-B0D9-4AFF-B194-B9A675936F65}"/>
    <hyperlink ref="D39" r:id="rId11" xr:uid="{D3EDBD7B-072E-426D-94C3-24B5C007CB0D}"/>
    <hyperlink ref="D40:D45" r:id="rId12" display="https://volxholds.com/product/durandal-1" xr:uid="{ACA18F7D-2EFC-4B52-A5B5-CCD954A54048}"/>
    <hyperlink ref="D46" r:id="rId13" xr:uid="{86370DC0-1634-4A30-B8C1-C50CE3DE2F46}"/>
    <hyperlink ref="D47" r:id="rId14" xr:uid="{68DF5A9D-6BE4-45CC-BDE4-AA667B7E833A}"/>
    <hyperlink ref="D48:D50" r:id="rId15" display="https://volxholds.com/product/claymore-1" xr:uid="{D4625C50-BD5E-481F-AE6F-28FE9AE54696}"/>
    <hyperlink ref="D51" r:id="rId16" xr:uid="{46E499DB-B56B-4DB1-A776-1BE6BF180D0F}"/>
    <hyperlink ref="D52" r:id="rId17" xr:uid="{06042F1A-FE42-4323-A4DE-BAABBFC1E22D}"/>
    <hyperlink ref="D53" r:id="rId18" xr:uid="{D2E7E9EC-D421-4A2F-9BC4-32FA510D56B6}"/>
    <hyperlink ref="D65" r:id="rId19" xr:uid="{27BCE49E-D91C-42AB-BB94-C350D12EC075}"/>
    <hyperlink ref="D59" r:id="rId20" xr:uid="{782B12BD-50E6-45F2-B3DA-B70F35C336BA}"/>
    <hyperlink ref="D60:D64" r:id="rId21" display="https://volxholds.com/product/half-dome-xl-1" xr:uid="{3964ACE7-4F8D-4087-912B-6FABED4EFB20}"/>
    <hyperlink ref="D64" r:id="rId22" xr:uid="{22D00EF8-4CC2-40FB-9AB9-340D0900886D}"/>
    <hyperlink ref="D70" r:id="rId23" xr:uid="{C03C1135-63A8-4D16-AB7F-E1D475530D0B}"/>
    <hyperlink ref="D71" r:id="rId24" xr:uid="{4C847558-59C3-4F59-BE9C-4657E9B587D8}"/>
    <hyperlink ref="D72" r:id="rId25" xr:uid="{DEECE8C4-8E33-4835-8D40-53B030FAC400}"/>
    <hyperlink ref="D30" r:id="rId26" xr:uid="{BB3FF86F-042B-4109-8E97-1C8D3050B06D}"/>
  </hyperlinks>
  <pageMargins left="0.70866141732283472" right="0.70866141732283472" top="0.74803149606299213" bottom="0.74803149606299213" header="0.31496062992125984" footer="0.31496062992125984"/>
  <pageSetup paperSize="9" scale="34" fitToWidth="2" fitToHeight="10" orientation="landscape" horizontalDpi="1200" verticalDpi="1200" r:id="rId27"/>
  <drawing r:id="rId2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00ABF-D301-4D8A-B011-8FD438203E65}">
  <sheetPr>
    <tabColor rgb="FFFFC000"/>
    <pageSetUpPr fitToPage="1"/>
  </sheetPr>
  <dimension ref="A1:CE159"/>
  <sheetViews>
    <sheetView zoomScaleNormal="100" workbookViewId="0">
      <pane xSplit="2" ySplit="2" topLeftCell="C22" activePane="bottomRight" state="frozen"/>
      <selection activeCell="A28" sqref="A28"/>
      <selection pane="topRight" activeCell="A28" sqref="A28"/>
      <selection pane="bottomLeft" activeCell="A28" sqref="A28"/>
      <selection pane="bottomRight" activeCell="G56" sqref="G56:G62"/>
    </sheetView>
  </sheetViews>
  <sheetFormatPr baseColWidth="10" defaultColWidth="11.44140625" defaultRowHeight="13.2"/>
  <cols>
    <col min="2" max="2" width="20.77734375" bestFit="1" customWidth="1"/>
    <col min="3" max="3" width="20.77734375" hidden="1" customWidth="1"/>
    <col min="4" max="4" width="43.5546875" hidden="1" customWidth="1"/>
    <col min="5" max="5" width="19" customWidth="1"/>
    <col min="6" max="6" width="13" bestFit="1" customWidth="1"/>
    <col min="7" max="7" width="12.6640625" bestFit="1" customWidth="1"/>
    <col min="8" max="8" width="13.6640625" bestFit="1" customWidth="1"/>
    <col min="9" max="9" width="14" customWidth="1"/>
    <col min="10" max="10" width="11.109375" bestFit="1" customWidth="1"/>
    <col min="11" max="11" width="10.6640625" customWidth="1"/>
    <col min="12" max="12" width="11.44140625" customWidth="1"/>
    <col min="13" max="13" width="9.6640625" bestFit="1" customWidth="1"/>
    <col min="14" max="17" width="11.44140625" customWidth="1"/>
    <col min="18" max="18" width="9.6640625" customWidth="1"/>
    <col min="19" max="19" width="8.88671875" customWidth="1"/>
    <col min="20" max="20" width="7.6640625" customWidth="1"/>
    <col min="21" max="21" width="9" customWidth="1"/>
    <col min="22" max="22" width="10.33203125" customWidth="1"/>
    <col min="23" max="23" width="10.6640625" customWidth="1"/>
    <col min="24" max="24" width="17.44140625" customWidth="1"/>
    <col min="25" max="30" width="11.44140625" customWidth="1"/>
    <col min="31" max="31" width="13.109375" customWidth="1"/>
    <col min="32" max="32" width="14.33203125" customWidth="1"/>
    <col min="33" max="33" width="13" customWidth="1"/>
    <col min="34" max="34" width="11.44140625" style="305" customWidth="1"/>
    <col min="53" max="53" width="12.33203125" customWidth="1"/>
    <col min="75" max="81" width="11.44140625" hidden="1" customWidth="1"/>
    <col min="82" max="82" width="0" hidden="1" customWidth="1"/>
  </cols>
  <sheetData>
    <row r="1" spans="1:83" ht="75" customHeight="1" thickBot="1">
      <c r="F1" s="277"/>
      <c r="G1" s="277"/>
      <c r="H1" s="277"/>
      <c r="I1" s="277"/>
      <c r="J1" s="883"/>
      <c r="K1" s="883"/>
      <c r="L1" s="883"/>
      <c r="M1" s="883"/>
      <c r="N1" s="883"/>
      <c r="O1" s="883"/>
      <c r="P1" s="883"/>
      <c r="Q1" s="883"/>
      <c r="R1" s="883"/>
      <c r="S1" s="883"/>
      <c r="T1" s="883"/>
      <c r="U1" s="883"/>
      <c r="V1" s="883"/>
      <c r="W1" s="883"/>
      <c r="X1" s="883"/>
      <c r="Y1" s="883"/>
      <c r="Z1" s="883"/>
      <c r="AA1" s="883"/>
      <c r="AB1" s="883"/>
      <c r="AC1" s="883"/>
      <c r="AD1" s="883"/>
      <c r="AE1" s="883"/>
      <c r="AF1" s="883"/>
      <c r="AG1" s="883"/>
      <c r="AH1"/>
      <c r="BA1" s="235"/>
      <c r="BB1" s="235"/>
      <c r="BC1" s="235"/>
      <c r="BD1" s="235"/>
      <c r="BE1" s="235"/>
      <c r="BF1" s="235"/>
      <c r="BG1" s="235"/>
      <c r="BH1" s="235"/>
      <c r="BI1" s="235"/>
      <c r="BJ1" s="235"/>
      <c r="BK1" s="235"/>
      <c r="BL1" s="235"/>
      <c r="BM1" s="235"/>
      <c r="BN1" s="235"/>
      <c r="BO1" s="235"/>
      <c r="BP1" s="235"/>
      <c r="BQ1" s="235"/>
    </row>
    <row r="2" spans="1:83" s="294" customFormat="1" ht="49.5" customHeight="1" thickBot="1">
      <c r="A2" s="278" t="s">
        <v>162</v>
      </c>
      <c r="B2" s="390" t="s">
        <v>496</v>
      </c>
      <c r="C2" s="390" t="s">
        <v>496</v>
      </c>
      <c r="D2" s="390"/>
      <c r="E2" s="390" t="s">
        <v>287</v>
      </c>
      <c r="F2" s="390" t="s">
        <v>310</v>
      </c>
      <c r="G2" s="695" t="s">
        <v>30</v>
      </c>
      <c r="H2" s="491" t="s">
        <v>174</v>
      </c>
      <c r="I2" s="502" t="s">
        <v>505</v>
      </c>
      <c r="J2" s="493" t="s">
        <v>175</v>
      </c>
      <c r="K2" s="437" t="s">
        <v>204</v>
      </c>
      <c r="L2" s="764" t="s">
        <v>205</v>
      </c>
      <c r="M2" s="765" t="s">
        <v>231</v>
      </c>
      <c r="N2" s="766" t="s">
        <v>206</v>
      </c>
      <c r="O2" s="767" t="s">
        <v>1073</v>
      </c>
      <c r="P2" s="439" t="s">
        <v>207</v>
      </c>
      <c r="Q2" s="768" t="s">
        <v>1074</v>
      </c>
      <c r="R2" s="440" t="s">
        <v>208</v>
      </c>
      <c r="S2" s="769" t="s">
        <v>209</v>
      </c>
      <c r="T2" s="442" t="s">
        <v>211</v>
      </c>
      <c r="U2" s="443" t="s">
        <v>212</v>
      </c>
      <c r="V2" s="445" t="s">
        <v>213</v>
      </c>
      <c r="W2" s="770" t="s">
        <v>215</v>
      </c>
      <c r="X2" s="771" t="s">
        <v>214</v>
      </c>
      <c r="Y2" s="772" t="s">
        <v>216</v>
      </c>
      <c r="Z2" s="491" t="s">
        <v>170</v>
      </c>
      <c r="AA2" s="491" t="s">
        <v>160</v>
      </c>
      <c r="AB2" s="447" t="s">
        <v>202</v>
      </c>
      <c r="AC2" s="448" t="s">
        <v>152</v>
      </c>
      <c r="AD2" s="338" t="s">
        <v>153</v>
      </c>
      <c r="AE2" s="338" t="s">
        <v>154</v>
      </c>
      <c r="AF2" s="338" t="s">
        <v>155</v>
      </c>
      <c r="AG2" s="338" t="s">
        <v>156</v>
      </c>
      <c r="AH2" s="338" t="s">
        <v>157</v>
      </c>
      <c r="AI2" s="339" t="s">
        <v>762</v>
      </c>
      <c r="AJ2" s="305" t="s">
        <v>22</v>
      </c>
      <c r="AK2" s="295" t="s">
        <v>449</v>
      </c>
      <c r="AL2" s="295" t="s">
        <v>450</v>
      </c>
      <c r="AM2" s="295" t="s">
        <v>451</v>
      </c>
      <c r="AN2" s="295" t="s">
        <v>452</v>
      </c>
      <c r="AO2" s="295" t="s">
        <v>453</v>
      </c>
      <c r="AP2" s="295" t="s">
        <v>454</v>
      </c>
      <c r="AQ2" s="295" t="s">
        <v>455</v>
      </c>
      <c r="AR2" s="295" t="s">
        <v>456</v>
      </c>
      <c r="AS2" s="295" t="s">
        <v>457</v>
      </c>
      <c r="AT2" s="295" t="s">
        <v>458</v>
      </c>
      <c r="AU2" s="295" t="s">
        <v>459</v>
      </c>
      <c r="AV2" s="295" t="s">
        <v>460</v>
      </c>
      <c r="AW2" s="295" t="s">
        <v>461</v>
      </c>
      <c r="AX2" s="295" t="s">
        <v>462</v>
      </c>
      <c r="AY2" s="295" t="s">
        <v>463</v>
      </c>
      <c r="AZ2" s="295" t="s">
        <v>464</v>
      </c>
      <c r="BA2" s="295" t="s">
        <v>424</v>
      </c>
      <c r="BB2" s="295" t="s">
        <v>425</v>
      </c>
      <c r="BD2" s="295" t="s">
        <v>449</v>
      </c>
      <c r="BE2" s="295" t="s">
        <v>450</v>
      </c>
      <c r="BF2" s="295" t="s">
        <v>451</v>
      </c>
      <c r="BG2" s="295" t="s">
        <v>452</v>
      </c>
      <c r="BH2" s="295" t="s">
        <v>453</v>
      </c>
      <c r="BI2" s="295" t="s">
        <v>454</v>
      </c>
      <c r="BJ2" s="295" t="s">
        <v>455</v>
      </c>
      <c r="BK2" s="295" t="s">
        <v>456</v>
      </c>
      <c r="BL2" s="295" t="s">
        <v>457</v>
      </c>
      <c r="BM2" s="295" t="s">
        <v>458</v>
      </c>
      <c r="BN2" s="295" t="s">
        <v>459</v>
      </c>
      <c r="BO2" s="295" t="s">
        <v>460</v>
      </c>
      <c r="BP2" s="295" t="s">
        <v>461</v>
      </c>
      <c r="BQ2" s="295" t="s">
        <v>462</v>
      </c>
      <c r="BR2" s="295" t="s">
        <v>463</v>
      </c>
      <c r="BS2" s="295" t="s">
        <v>464</v>
      </c>
      <c r="BT2" s="295" t="s">
        <v>424</v>
      </c>
      <c r="BU2" s="295" t="s">
        <v>425</v>
      </c>
      <c r="BX2" s="266" t="s">
        <v>152</v>
      </c>
      <c r="BY2" s="350" t="s">
        <v>153</v>
      </c>
      <c r="BZ2" s="350" t="s">
        <v>154</v>
      </c>
      <c r="CA2" s="350" t="s">
        <v>155</v>
      </c>
      <c r="CB2" s="350" t="s">
        <v>156</v>
      </c>
      <c r="CC2" s="350" t="s">
        <v>157</v>
      </c>
      <c r="CD2" s="268" t="s">
        <v>762</v>
      </c>
    </row>
    <row r="3" spans="1:83" s="303" customFormat="1" ht="15.75" customHeight="1">
      <c r="A3" s="910" t="s">
        <v>857</v>
      </c>
      <c r="B3" s="713" t="str">
        <f t="shared" ref="B3:B5" si="0">HYPERLINK(D3,C3)</f>
        <v>Crimps 1</v>
      </c>
      <c r="C3" s="714" t="s">
        <v>858</v>
      </c>
      <c r="D3" s="714" t="s">
        <v>918</v>
      </c>
      <c r="E3" s="462" t="s">
        <v>23</v>
      </c>
      <c r="F3" s="715" t="s">
        <v>879</v>
      </c>
      <c r="G3" s="462" t="s">
        <v>62</v>
      </c>
      <c r="H3" s="463">
        <v>10</v>
      </c>
      <c r="I3" s="773">
        <v>2.2400000000000002</v>
      </c>
      <c r="J3" s="774">
        <v>42</v>
      </c>
      <c r="K3" s="775"/>
      <c r="L3" s="776"/>
      <c r="M3" s="548"/>
      <c r="N3" s="197"/>
      <c r="O3" s="777"/>
      <c r="P3" s="198"/>
      <c r="Q3" s="778"/>
      <c r="R3" s="199"/>
      <c r="S3" s="200"/>
      <c r="T3" s="549"/>
      <c r="U3" s="550"/>
      <c r="V3" s="551"/>
      <c r="W3" s="552"/>
      <c r="X3" s="779"/>
      <c r="Y3" s="553"/>
      <c r="Z3" s="730">
        <f t="shared" ref="Z3:Z17" si="1">SUM(K3:Y3)*J3</f>
        <v>0</v>
      </c>
      <c r="AA3" s="731">
        <f t="shared" ref="AA3:AA17" si="2">SUM(K3:Y3)*H3</f>
        <v>0</v>
      </c>
      <c r="AB3" s="556">
        <f t="shared" ref="AB3:AB17" si="3">SUM(K3:Y3)</f>
        <v>0</v>
      </c>
      <c r="AC3" s="556" t="str">
        <f t="shared" ref="AC3:AI3" si="4">IF(BX3=0,"",$AB3*BX3)</f>
        <v/>
      </c>
      <c r="AD3" s="556" t="str">
        <f t="shared" si="4"/>
        <v/>
      </c>
      <c r="AE3" s="556">
        <f t="shared" si="4"/>
        <v>0</v>
      </c>
      <c r="AF3" s="556" t="str">
        <f t="shared" si="4"/>
        <v/>
      </c>
      <c r="AG3" s="556" t="str">
        <f t="shared" si="4"/>
        <v/>
      </c>
      <c r="AH3" s="556" t="str">
        <f t="shared" si="4"/>
        <v/>
      </c>
      <c r="AI3" s="674" t="str">
        <f t="shared" si="4"/>
        <v/>
      </c>
      <c r="AK3" s="272"/>
      <c r="AL3" s="272">
        <v>10</v>
      </c>
      <c r="AM3" s="272"/>
      <c r="AN3" s="272"/>
      <c r="AO3" s="272"/>
      <c r="AP3" s="272"/>
      <c r="AQ3" s="272"/>
      <c r="AR3" s="272"/>
      <c r="AS3" s="272"/>
      <c r="AT3" s="272"/>
      <c r="AU3" s="272"/>
      <c r="AV3" s="272"/>
      <c r="AW3" s="272"/>
      <c r="AX3" s="272"/>
      <c r="AY3" s="272"/>
      <c r="AZ3" s="272"/>
      <c r="BA3" s="272" t="s">
        <v>1075</v>
      </c>
      <c r="BB3" s="272"/>
      <c r="BD3" s="272" t="str">
        <f t="shared" ref="BD3:BD17" si="5">IF(AK3="","",$AB3*AK3)</f>
        <v/>
      </c>
      <c r="BE3" s="272">
        <f t="shared" ref="BE3:BE17" si="6">IF(AL3="","",$AB3*AL3)</f>
        <v>0</v>
      </c>
      <c r="BF3" s="272" t="str">
        <f t="shared" ref="BF3:BF17" si="7">IF(AM3="","",$AB3*AM3)</f>
        <v/>
      </c>
      <c r="BG3" s="272" t="str">
        <f t="shared" ref="BG3:BG17" si="8">IF(AN3="","",$AB3*AN3)</f>
        <v/>
      </c>
      <c r="BH3" s="272" t="str">
        <f t="shared" ref="BH3:BH17" si="9">IF(AO3="","",$AB3*AO3)</f>
        <v/>
      </c>
      <c r="BI3" s="272" t="str">
        <f t="shared" ref="BI3:BI17" si="10">IF(AP3="","",$AB3*AP3)</f>
        <v/>
      </c>
      <c r="BJ3" s="272" t="str">
        <f t="shared" ref="BJ3:BJ17" si="11">IF(AQ3="","",$AB3*AQ3)</f>
        <v/>
      </c>
      <c r="BK3" s="272" t="str">
        <f t="shared" ref="BK3:BK17" si="12">IF(AR3="","",$AB3*AR3)</f>
        <v/>
      </c>
      <c r="BL3" s="272" t="str">
        <f t="shared" ref="BL3:BL17" si="13">IF(AS3="","",$AB3*AS3)</f>
        <v/>
      </c>
      <c r="BM3" s="272" t="str">
        <f t="shared" ref="BM3:BM17" si="14">IF(AT3="","",$AB3*AT3)</f>
        <v/>
      </c>
      <c r="BN3" s="272" t="str">
        <f t="shared" ref="BN3:BN17" si="15">IF(AU3="","",$AB3*AU3)</f>
        <v/>
      </c>
      <c r="BO3" s="272" t="str">
        <f t="shared" ref="BO3:BO17" si="16">IF(AV3="","",$AB3*AV3)</f>
        <v/>
      </c>
      <c r="BP3" s="272" t="str">
        <f t="shared" ref="BP3:BP17" si="17">IF(AW3="","",$AB3*AW3)</f>
        <v/>
      </c>
      <c r="BQ3" s="272" t="str">
        <f t="shared" ref="BQ3:BQ17" si="18">IF(AX3="","",$AB3*AX3)</f>
        <v/>
      </c>
      <c r="BR3" s="272" t="str">
        <f t="shared" ref="BR3:BR17" si="19">IF(AY3="","",$AB3*AY3)</f>
        <v/>
      </c>
      <c r="BS3" s="272" t="str">
        <f t="shared" ref="BS3:BS17" si="20">IF(AZ3="","",$AB3*AZ3)</f>
        <v/>
      </c>
      <c r="BT3" s="272">
        <f t="shared" ref="BT3:BT17" si="21">IF(BA3="","",$AB3*BA3)</f>
        <v>0</v>
      </c>
      <c r="BU3" s="272"/>
      <c r="BX3" s="272">
        <v>0</v>
      </c>
      <c r="BY3" s="272">
        <v>0</v>
      </c>
      <c r="BZ3" s="272">
        <v>10</v>
      </c>
      <c r="CA3" s="272">
        <v>0</v>
      </c>
      <c r="CB3" s="272">
        <v>0</v>
      </c>
      <c r="CC3" s="272">
        <v>0</v>
      </c>
      <c r="CD3" s="272">
        <v>0</v>
      </c>
      <c r="CE3" s="800"/>
    </row>
    <row r="4" spans="1:83" s="303" customFormat="1" ht="15.75" customHeight="1">
      <c r="A4" s="911"/>
      <c r="B4" s="141" t="str">
        <f t="shared" si="0"/>
        <v>Edges 1</v>
      </c>
      <c r="C4" s="712" t="s">
        <v>859</v>
      </c>
      <c r="D4" s="712" t="s">
        <v>919</v>
      </c>
      <c r="E4" s="298" t="s">
        <v>24</v>
      </c>
      <c r="F4" s="353" t="s">
        <v>879</v>
      </c>
      <c r="G4" s="298" t="s">
        <v>63</v>
      </c>
      <c r="H4" s="326">
        <v>10</v>
      </c>
      <c r="I4" s="517">
        <v>3.89</v>
      </c>
      <c r="J4" s="494">
        <v>59.499999999999993</v>
      </c>
      <c r="K4" s="41"/>
      <c r="L4" s="42"/>
      <c r="M4" s="43"/>
      <c r="N4" s="44"/>
      <c r="O4" s="748"/>
      <c r="P4" s="45"/>
      <c r="Q4" s="756"/>
      <c r="R4" s="46"/>
      <c r="S4" s="47"/>
      <c r="T4" s="48"/>
      <c r="U4" s="49"/>
      <c r="V4" s="50"/>
      <c r="W4" s="51"/>
      <c r="X4" s="52"/>
      <c r="Y4" s="53"/>
      <c r="Z4" s="104">
        <f t="shared" si="1"/>
        <v>0</v>
      </c>
      <c r="AA4" s="351">
        <f t="shared" si="2"/>
        <v>0</v>
      </c>
      <c r="AB4" s="272">
        <f t="shared" si="3"/>
        <v>0</v>
      </c>
      <c r="AC4" s="272" t="str">
        <f t="shared" ref="AC4:AC17" si="22">IF(BX4=0,"",$AB4*BX4)</f>
        <v/>
      </c>
      <c r="AD4" s="272" t="str">
        <f t="shared" ref="AD4:AD17" si="23">IF(BY4=0,"",$AB4*BY4)</f>
        <v/>
      </c>
      <c r="AE4" s="272" t="str">
        <f t="shared" ref="AE4:AE17" si="24">IF(BZ4=0,"",$AB4*BZ4)</f>
        <v/>
      </c>
      <c r="AF4" s="272">
        <f t="shared" ref="AF4:AF17" si="25">IF(CA4=0,"",$AB4*CA4)</f>
        <v>0</v>
      </c>
      <c r="AG4" s="272" t="str">
        <f t="shared" ref="AG4:AG17" si="26">IF(CB4=0,"",$AB4*CB4)</f>
        <v/>
      </c>
      <c r="AH4" s="272" t="str">
        <f t="shared" ref="AH4:AH17" si="27">IF(CC4=0,"",$AB4*CC4)</f>
        <v/>
      </c>
      <c r="AI4" s="676" t="str">
        <f t="shared" ref="AI4:AI17" si="28">IF(CD4=0,"",$AB4*CD4)</f>
        <v/>
      </c>
      <c r="AK4" s="272"/>
      <c r="AL4" s="272">
        <v>4</v>
      </c>
      <c r="AM4" s="272">
        <v>6</v>
      </c>
      <c r="AN4" s="272"/>
      <c r="AO4" s="272"/>
      <c r="AP4" s="272"/>
      <c r="AQ4" s="272"/>
      <c r="AR4" s="272"/>
      <c r="AS4" s="272"/>
      <c r="AT4" s="272"/>
      <c r="AU4" s="272"/>
      <c r="AV4" s="272"/>
      <c r="AW4" s="272"/>
      <c r="AX4" s="272"/>
      <c r="AY4" s="272"/>
      <c r="AZ4" s="272"/>
      <c r="BA4" s="272" t="s">
        <v>1075</v>
      </c>
      <c r="BB4" s="272"/>
      <c r="BD4" s="272" t="str">
        <f t="shared" si="5"/>
        <v/>
      </c>
      <c r="BE4" s="272">
        <f t="shared" si="6"/>
        <v>0</v>
      </c>
      <c r="BF4" s="272">
        <f t="shared" si="7"/>
        <v>0</v>
      </c>
      <c r="BG4" s="272" t="str">
        <f t="shared" si="8"/>
        <v/>
      </c>
      <c r="BH4" s="272" t="str">
        <f t="shared" si="9"/>
        <v/>
      </c>
      <c r="BI4" s="272" t="str">
        <f t="shared" si="10"/>
        <v/>
      </c>
      <c r="BJ4" s="272" t="str">
        <f t="shared" si="11"/>
        <v/>
      </c>
      <c r="BK4" s="272" t="str">
        <f t="shared" si="12"/>
        <v/>
      </c>
      <c r="BL4" s="272" t="str">
        <f t="shared" si="13"/>
        <v/>
      </c>
      <c r="BM4" s="272" t="str">
        <f t="shared" si="14"/>
        <v/>
      </c>
      <c r="BN4" s="272" t="str">
        <f t="shared" si="15"/>
        <v/>
      </c>
      <c r="BO4" s="272" t="str">
        <f t="shared" si="16"/>
        <v/>
      </c>
      <c r="BP4" s="272" t="str">
        <f t="shared" si="17"/>
        <v/>
      </c>
      <c r="BQ4" s="272" t="str">
        <f t="shared" si="18"/>
        <v/>
      </c>
      <c r="BR4" s="272" t="str">
        <f t="shared" si="19"/>
        <v/>
      </c>
      <c r="BS4" s="272" t="str">
        <f t="shared" si="20"/>
        <v/>
      </c>
      <c r="BT4" s="272">
        <f t="shared" si="21"/>
        <v>0</v>
      </c>
      <c r="BU4" s="272"/>
      <c r="BX4" s="272">
        <v>0</v>
      </c>
      <c r="BY4" s="272">
        <v>0</v>
      </c>
      <c r="BZ4" s="272">
        <v>0</v>
      </c>
      <c r="CA4" s="272">
        <v>10</v>
      </c>
      <c r="CB4" s="272">
        <v>0</v>
      </c>
      <c r="CC4" s="272">
        <v>0</v>
      </c>
      <c r="CD4" s="272">
        <v>0</v>
      </c>
      <c r="CE4" s="800"/>
    </row>
    <row r="5" spans="1:83" s="303" customFormat="1" ht="16.5" customHeight="1">
      <c r="A5" s="911"/>
      <c r="B5" s="141" t="str">
        <f t="shared" si="0"/>
        <v>Foot 1</v>
      </c>
      <c r="C5" s="712" t="s">
        <v>860</v>
      </c>
      <c r="D5" s="712" t="s">
        <v>920</v>
      </c>
      <c r="E5" s="298" t="s">
        <v>23</v>
      </c>
      <c r="F5" s="353" t="s">
        <v>879</v>
      </c>
      <c r="G5" s="298" t="s">
        <v>32</v>
      </c>
      <c r="H5" s="326">
        <v>15</v>
      </c>
      <c r="I5" s="517">
        <v>2.33</v>
      </c>
      <c r="J5" s="494">
        <v>43.75</v>
      </c>
      <c r="K5" s="41"/>
      <c r="L5" s="42"/>
      <c r="M5" s="43"/>
      <c r="N5" s="44"/>
      <c r="O5" s="748"/>
      <c r="P5" s="45"/>
      <c r="Q5" s="756"/>
      <c r="R5" s="46"/>
      <c r="S5" s="47"/>
      <c r="T5" s="48"/>
      <c r="U5" s="49"/>
      <c r="V5" s="50"/>
      <c r="W5" s="51"/>
      <c r="X5" s="52"/>
      <c r="Y5" s="53"/>
      <c r="Z5" s="104">
        <f t="shared" si="1"/>
        <v>0</v>
      </c>
      <c r="AA5" s="351">
        <f t="shared" si="2"/>
        <v>0</v>
      </c>
      <c r="AB5" s="272">
        <f t="shared" si="3"/>
        <v>0</v>
      </c>
      <c r="AC5" s="272" t="str">
        <f t="shared" si="22"/>
        <v/>
      </c>
      <c r="AD5" s="272" t="str">
        <f t="shared" si="23"/>
        <v/>
      </c>
      <c r="AE5" s="272">
        <f t="shared" si="24"/>
        <v>0</v>
      </c>
      <c r="AF5" s="272" t="str">
        <f t="shared" si="25"/>
        <v/>
      </c>
      <c r="AG5" s="272" t="str">
        <f t="shared" si="26"/>
        <v/>
      </c>
      <c r="AH5" s="272" t="str">
        <f t="shared" si="27"/>
        <v/>
      </c>
      <c r="AI5" s="676" t="str">
        <f t="shared" si="28"/>
        <v/>
      </c>
      <c r="AK5" s="272"/>
      <c r="AL5" s="272">
        <v>15</v>
      </c>
      <c r="AM5" s="272"/>
      <c r="AN5" s="272"/>
      <c r="AO5" s="272"/>
      <c r="AP5" s="272"/>
      <c r="AQ5" s="272"/>
      <c r="AR5" s="272"/>
      <c r="AS5" s="272"/>
      <c r="AT5" s="272"/>
      <c r="AU5" s="272"/>
      <c r="AV5" s="272"/>
      <c r="AW5" s="272"/>
      <c r="AX5" s="272"/>
      <c r="AY5" s="272"/>
      <c r="AZ5" s="272"/>
      <c r="BA5" s="272" t="s">
        <v>1076</v>
      </c>
      <c r="BB5" s="272"/>
      <c r="BD5" s="272" t="str">
        <f t="shared" si="5"/>
        <v/>
      </c>
      <c r="BE5" s="272">
        <f t="shared" si="6"/>
        <v>0</v>
      </c>
      <c r="BF5" s="272" t="str">
        <f t="shared" si="7"/>
        <v/>
      </c>
      <c r="BG5" s="272" t="str">
        <f t="shared" si="8"/>
        <v/>
      </c>
      <c r="BH5" s="272" t="str">
        <f t="shared" si="9"/>
        <v/>
      </c>
      <c r="BI5" s="272" t="str">
        <f t="shared" si="10"/>
        <v/>
      </c>
      <c r="BJ5" s="272" t="str">
        <f t="shared" si="11"/>
        <v/>
      </c>
      <c r="BK5" s="272" t="str">
        <f t="shared" si="12"/>
        <v/>
      </c>
      <c r="BL5" s="272" t="str">
        <f t="shared" si="13"/>
        <v/>
      </c>
      <c r="BM5" s="272" t="str">
        <f t="shared" si="14"/>
        <v/>
      </c>
      <c r="BN5" s="272" t="str">
        <f t="shared" si="15"/>
        <v/>
      </c>
      <c r="BO5" s="272" t="str">
        <f t="shared" si="16"/>
        <v/>
      </c>
      <c r="BP5" s="272" t="str">
        <f t="shared" si="17"/>
        <v/>
      </c>
      <c r="BQ5" s="272" t="str">
        <f t="shared" si="18"/>
        <v/>
      </c>
      <c r="BR5" s="272" t="str">
        <f t="shared" si="19"/>
        <v/>
      </c>
      <c r="BS5" s="272" t="str">
        <f t="shared" si="20"/>
        <v/>
      </c>
      <c r="BT5" s="272">
        <f t="shared" si="21"/>
        <v>0</v>
      </c>
      <c r="BU5" s="272"/>
      <c r="BX5" s="272">
        <v>0</v>
      </c>
      <c r="BY5" s="272">
        <v>0</v>
      </c>
      <c r="BZ5" s="272">
        <v>15</v>
      </c>
      <c r="CA5" s="272">
        <v>0</v>
      </c>
      <c r="CB5" s="272">
        <v>0</v>
      </c>
      <c r="CC5" s="272">
        <v>0</v>
      </c>
      <c r="CD5" s="272">
        <v>0</v>
      </c>
      <c r="CE5" s="800"/>
    </row>
    <row r="6" spans="1:83" s="303" customFormat="1" ht="16.5" customHeight="1">
      <c r="A6" s="911"/>
      <c r="B6" s="141" t="str">
        <f>HYPERLINK(D6,C6)</f>
        <v>Foot 2</v>
      </c>
      <c r="C6" s="712" t="s">
        <v>861</v>
      </c>
      <c r="D6" s="712" t="s">
        <v>921</v>
      </c>
      <c r="E6" s="298" t="s">
        <v>23</v>
      </c>
      <c r="F6" s="353" t="s">
        <v>879</v>
      </c>
      <c r="G6" s="298" t="s">
        <v>32</v>
      </c>
      <c r="H6" s="326">
        <v>15</v>
      </c>
      <c r="I6" s="517">
        <v>2.44</v>
      </c>
      <c r="J6" s="494">
        <v>45.5</v>
      </c>
      <c r="K6" s="41"/>
      <c r="L6" s="42"/>
      <c r="M6" s="43"/>
      <c r="N6" s="44"/>
      <c r="O6" s="748"/>
      <c r="P6" s="45"/>
      <c r="Q6" s="756"/>
      <c r="R6" s="46"/>
      <c r="S6" s="47"/>
      <c r="T6" s="48"/>
      <c r="U6" s="49"/>
      <c r="V6" s="50"/>
      <c r="W6" s="51"/>
      <c r="X6" s="52"/>
      <c r="Y6" s="53"/>
      <c r="Z6" s="104">
        <f t="shared" si="1"/>
        <v>0</v>
      </c>
      <c r="AA6" s="351">
        <f t="shared" si="2"/>
        <v>0</v>
      </c>
      <c r="AB6" s="272">
        <f t="shared" si="3"/>
        <v>0</v>
      </c>
      <c r="AC6" s="272" t="str">
        <f t="shared" si="22"/>
        <v/>
      </c>
      <c r="AD6" s="272" t="str">
        <f t="shared" si="23"/>
        <v/>
      </c>
      <c r="AE6" s="272">
        <f t="shared" si="24"/>
        <v>0</v>
      </c>
      <c r="AF6" s="272" t="str">
        <f t="shared" si="25"/>
        <v/>
      </c>
      <c r="AG6" s="272" t="str">
        <f t="shared" si="26"/>
        <v/>
      </c>
      <c r="AH6" s="272" t="str">
        <f t="shared" si="27"/>
        <v/>
      </c>
      <c r="AI6" s="676" t="str">
        <f t="shared" si="28"/>
        <v/>
      </c>
      <c r="AK6" s="272"/>
      <c r="AL6" s="272">
        <v>13</v>
      </c>
      <c r="AM6" s="272">
        <v>2</v>
      </c>
      <c r="AN6" s="272"/>
      <c r="AO6" s="272"/>
      <c r="AP6" s="272"/>
      <c r="AQ6" s="272"/>
      <c r="AR6" s="272"/>
      <c r="AS6" s="272"/>
      <c r="AT6" s="272"/>
      <c r="AU6" s="272"/>
      <c r="AV6" s="272"/>
      <c r="AW6" s="272"/>
      <c r="AX6" s="272"/>
      <c r="AY6" s="272"/>
      <c r="AZ6" s="272"/>
      <c r="BA6" s="272" t="s">
        <v>1076</v>
      </c>
      <c r="BB6" s="272"/>
      <c r="BD6" s="272" t="str">
        <f t="shared" si="5"/>
        <v/>
      </c>
      <c r="BE6" s="272">
        <f t="shared" si="6"/>
        <v>0</v>
      </c>
      <c r="BF6" s="272">
        <f t="shared" si="7"/>
        <v>0</v>
      </c>
      <c r="BG6" s="272" t="str">
        <f t="shared" si="8"/>
        <v/>
      </c>
      <c r="BH6" s="272" t="str">
        <f t="shared" si="9"/>
        <v/>
      </c>
      <c r="BI6" s="272" t="str">
        <f t="shared" si="10"/>
        <v/>
      </c>
      <c r="BJ6" s="272" t="str">
        <f t="shared" si="11"/>
        <v/>
      </c>
      <c r="BK6" s="272" t="str">
        <f t="shared" si="12"/>
        <v/>
      </c>
      <c r="BL6" s="272" t="str">
        <f t="shared" si="13"/>
        <v/>
      </c>
      <c r="BM6" s="272" t="str">
        <f t="shared" si="14"/>
        <v/>
      </c>
      <c r="BN6" s="272" t="str">
        <f t="shared" si="15"/>
        <v/>
      </c>
      <c r="BO6" s="272" t="str">
        <f t="shared" si="16"/>
        <v/>
      </c>
      <c r="BP6" s="272" t="str">
        <f t="shared" si="17"/>
        <v/>
      </c>
      <c r="BQ6" s="272" t="str">
        <f t="shared" si="18"/>
        <v/>
      </c>
      <c r="BR6" s="272" t="str">
        <f t="shared" si="19"/>
        <v/>
      </c>
      <c r="BS6" s="272" t="str">
        <f t="shared" si="20"/>
        <v/>
      </c>
      <c r="BT6" s="272">
        <f t="shared" si="21"/>
        <v>0</v>
      </c>
      <c r="BU6" s="272"/>
      <c r="BX6" s="272">
        <v>0</v>
      </c>
      <c r="BY6" s="272">
        <v>0</v>
      </c>
      <c r="BZ6" s="272">
        <v>15</v>
      </c>
      <c r="CA6" s="272">
        <v>0</v>
      </c>
      <c r="CB6" s="272">
        <v>0</v>
      </c>
      <c r="CC6" s="272">
        <v>0</v>
      </c>
      <c r="CD6" s="272">
        <v>0</v>
      </c>
      <c r="CE6" s="800"/>
    </row>
    <row r="7" spans="1:83" s="303" customFormat="1" ht="16.5" customHeight="1">
      <c r="A7" s="911"/>
      <c r="B7" s="141" t="str">
        <f t="shared" ref="B7:B16" si="29">HYPERLINK(D7,C7)</f>
        <v>Foot Hand 1</v>
      </c>
      <c r="C7" s="712" t="s">
        <v>862</v>
      </c>
      <c r="D7" s="712" t="s">
        <v>922</v>
      </c>
      <c r="E7" s="298" t="s">
        <v>23</v>
      </c>
      <c r="F7" s="353" t="s">
        <v>879</v>
      </c>
      <c r="G7" s="298" t="s">
        <v>32</v>
      </c>
      <c r="H7" s="326">
        <v>15</v>
      </c>
      <c r="I7" s="517">
        <v>2.2000000000000002</v>
      </c>
      <c r="J7" s="494">
        <v>42</v>
      </c>
      <c r="K7" s="41"/>
      <c r="L7" s="42"/>
      <c r="M7" s="43"/>
      <c r="N7" s="44"/>
      <c r="O7" s="748"/>
      <c r="P7" s="45"/>
      <c r="Q7" s="756"/>
      <c r="R7" s="46"/>
      <c r="S7" s="47"/>
      <c r="T7" s="48"/>
      <c r="U7" s="49"/>
      <c r="V7" s="50"/>
      <c r="W7" s="51"/>
      <c r="X7" s="52"/>
      <c r="Y7" s="53"/>
      <c r="Z7" s="104">
        <f t="shared" si="1"/>
        <v>0</v>
      </c>
      <c r="AA7" s="351">
        <f t="shared" si="2"/>
        <v>0</v>
      </c>
      <c r="AB7" s="272">
        <f t="shared" si="3"/>
        <v>0</v>
      </c>
      <c r="AC7" s="272" t="str">
        <f t="shared" si="22"/>
        <v/>
      </c>
      <c r="AD7" s="272" t="str">
        <f t="shared" si="23"/>
        <v/>
      </c>
      <c r="AE7" s="272">
        <f t="shared" si="24"/>
        <v>0</v>
      </c>
      <c r="AF7" s="272" t="str">
        <f t="shared" si="25"/>
        <v/>
      </c>
      <c r="AG7" s="272" t="str">
        <f t="shared" si="26"/>
        <v/>
      </c>
      <c r="AH7" s="272" t="str">
        <f t="shared" si="27"/>
        <v/>
      </c>
      <c r="AI7" s="676" t="str">
        <f t="shared" si="28"/>
        <v/>
      </c>
      <c r="AK7" s="272"/>
      <c r="AL7" s="272">
        <v>15</v>
      </c>
      <c r="AM7" s="272"/>
      <c r="AN7" s="272"/>
      <c r="AO7" s="272"/>
      <c r="AP7" s="272"/>
      <c r="AQ7" s="272"/>
      <c r="AR7" s="272"/>
      <c r="AS7" s="272"/>
      <c r="AT7" s="272"/>
      <c r="AU7" s="272"/>
      <c r="AV7" s="272"/>
      <c r="AW7" s="272"/>
      <c r="AX7" s="272"/>
      <c r="AY7" s="272"/>
      <c r="AZ7" s="272"/>
      <c r="BA7" s="272" t="s">
        <v>1077</v>
      </c>
      <c r="BB7" s="272"/>
      <c r="BD7" s="272" t="str">
        <f t="shared" si="5"/>
        <v/>
      </c>
      <c r="BE7" s="272">
        <f t="shared" si="6"/>
        <v>0</v>
      </c>
      <c r="BF7" s="272" t="str">
        <f t="shared" si="7"/>
        <v/>
      </c>
      <c r="BG7" s="272" t="str">
        <f t="shared" si="8"/>
        <v/>
      </c>
      <c r="BH7" s="272" t="str">
        <f t="shared" si="9"/>
        <v/>
      </c>
      <c r="BI7" s="272" t="str">
        <f t="shared" si="10"/>
        <v/>
      </c>
      <c r="BJ7" s="272" t="str">
        <f t="shared" si="11"/>
        <v/>
      </c>
      <c r="BK7" s="272" t="str">
        <f t="shared" si="12"/>
        <v/>
      </c>
      <c r="BL7" s="272" t="str">
        <f t="shared" si="13"/>
        <v/>
      </c>
      <c r="BM7" s="272" t="str">
        <f t="shared" si="14"/>
        <v/>
      </c>
      <c r="BN7" s="272" t="str">
        <f t="shared" si="15"/>
        <v/>
      </c>
      <c r="BO7" s="272" t="str">
        <f t="shared" si="16"/>
        <v/>
      </c>
      <c r="BP7" s="272" t="str">
        <f t="shared" si="17"/>
        <v/>
      </c>
      <c r="BQ7" s="272" t="str">
        <f t="shared" si="18"/>
        <v/>
      </c>
      <c r="BR7" s="272" t="str">
        <f t="shared" si="19"/>
        <v/>
      </c>
      <c r="BS7" s="272" t="str">
        <f t="shared" si="20"/>
        <v/>
      </c>
      <c r="BT7" s="272">
        <f t="shared" si="21"/>
        <v>0</v>
      </c>
      <c r="BU7" s="272"/>
      <c r="BX7" s="272">
        <v>0</v>
      </c>
      <c r="BY7" s="272">
        <v>0</v>
      </c>
      <c r="BZ7" s="272">
        <v>15</v>
      </c>
      <c r="CA7" s="272">
        <v>0</v>
      </c>
      <c r="CB7" s="272">
        <v>0</v>
      </c>
      <c r="CC7" s="272">
        <v>0</v>
      </c>
      <c r="CD7" s="272">
        <v>0</v>
      </c>
      <c r="CE7" s="800"/>
    </row>
    <row r="8" spans="1:83" s="303" customFormat="1" ht="16.5" customHeight="1">
      <c r="A8" s="911"/>
      <c r="B8" s="141" t="str">
        <f t="shared" si="29"/>
        <v>Jugs 1</v>
      </c>
      <c r="C8" s="712" t="s">
        <v>863</v>
      </c>
      <c r="D8" s="712" t="s">
        <v>923</v>
      </c>
      <c r="E8" s="298" t="s">
        <v>24</v>
      </c>
      <c r="F8" s="353" t="s">
        <v>879</v>
      </c>
      <c r="G8" s="298" t="s">
        <v>64</v>
      </c>
      <c r="H8" s="326">
        <v>10</v>
      </c>
      <c r="I8" s="517">
        <v>5.9</v>
      </c>
      <c r="J8" s="494">
        <v>84</v>
      </c>
      <c r="K8" s="41"/>
      <c r="L8" s="42"/>
      <c r="M8" s="43"/>
      <c r="N8" s="44"/>
      <c r="O8" s="748"/>
      <c r="P8" s="45"/>
      <c r="Q8" s="756"/>
      <c r="R8" s="46"/>
      <c r="S8" s="47"/>
      <c r="T8" s="48"/>
      <c r="U8" s="49"/>
      <c r="V8" s="50"/>
      <c r="W8" s="51"/>
      <c r="X8" s="52"/>
      <c r="Y8" s="53"/>
      <c r="Z8" s="104">
        <f t="shared" si="1"/>
        <v>0</v>
      </c>
      <c r="AA8" s="351">
        <f t="shared" si="2"/>
        <v>0</v>
      </c>
      <c r="AB8" s="272">
        <f t="shared" si="3"/>
        <v>0</v>
      </c>
      <c r="AC8" s="272" t="str">
        <f t="shared" si="22"/>
        <v/>
      </c>
      <c r="AD8" s="272" t="str">
        <f t="shared" si="23"/>
        <v/>
      </c>
      <c r="AE8" s="272" t="str">
        <f t="shared" si="24"/>
        <v/>
      </c>
      <c r="AF8" s="272">
        <f t="shared" si="25"/>
        <v>0</v>
      </c>
      <c r="AG8" s="272" t="str">
        <f t="shared" si="26"/>
        <v/>
      </c>
      <c r="AH8" s="272" t="str">
        <f t="shared" si="27"/>
        <v/>
      </c>
      <c r="AI8" s="676" t="str">
        <f t="shared" si="28"/>
        <v/>
      </c>
      <c r="AK8" s="272"/>
      <c r="AL8" s="272">
        <v>8</v>
      </c>
      <c r="AM8" s="272">
        <v>1</v>
      </c>
      <c r="AN8" s="272">
        <v>1</v>
      </c>
      <c r="AO8" s="272"/>
      <c r="AP8" s="272"/>
      <c r="AQ8" s="272"/>
      <c r="AR8" s="272"/>
      <c r="AS8" s="272"/>
      <c r="AT8" s="272"/>
      <c r="AU8" s="272"/>
      <c r="AV8" s="272"/>
      <c r="AW8" s="272"/>
      <c r="AX8" s="272"/>
      <c r="AY8" s="272"/>
      <c r="AZ8" s="272"/>
      <c r="BA8" s="272" t="s">
        <v>1075</v>
      </c>
      <c r="BB8" s="272"/>
      <c r="BD8" s="272" t="str">
        <f t="shared" si="5"/>
        <v/>
      </c>
      <c r="BE8" s="272">
        <f t="shared" si="6"/>
        <v>0</v>
      </c>
      <c r="BF8" s="272">
        <f t="shared" si="7"/>
        <v>0</v>
      </c>
      <c r="BG8" s="272">
        <f t="shared" si="8"/>
        <v>0</v>
      </c>
      <c r="BH8" s="272" t="str">
        <f t="shared" si="9"/>
        <v/>
      </c>
      <c r="BI8" s="272" t="str">
        <f t="shared" si="10"/>
        <v/>
      </c>
      <c r="BJ8" s="272" t="str">
        <f t="shared" si="11"/>
        <v/>
      </c>
      <c r="BK8" s="272" t="str">
        <f t="shared" si="12"/>
        <v/>
      </c>
      <c r="BL8" s="272" t="str">
        <f t="shared" si="13"/>
        <v/>
      </c>
      <c r="BM8" s="272" t="str">
        <f t="shared" si="14"/>
        <v/>
      </c>
      <c r="BN8" s="272" t="str">
        <f t="shared" si="15"/>
        <v/>
      </c>
      <c r="BO8" s="272" t="str">
        <f t="shared" si="16"/>
        <v/>
      </c>
      <c r="BP8" s="272" t="str">
        <f t="shared" si="17"/>
        <v/>
      </c>
      <c r="BQ8" s="272" t="str">
        <f t="shared" si="18"/>
        <v/>
      </c>
      <c r="BR8" s="272" t="str">
        <f t="shared" si="19"/>
        <v/>
      </c>
      <c r="BS8" s="272" t="str">
        <f t="shared" si="20"/>
        <v/>
      </c>
      <c r="BT8" s="272">
        <f t="shared" si="21"/>
        <v>0</v>
      </c>
      <c r="BU8" s="272"/>
      <c r="BX8" s="272">
        <v>0</v>
      </c>
      <c r="BY8" s="272">
        <v>0</v>
      </c>
      <c r="BZ8" s="272">
        <v>0</v>
      </c>
      <c r="CA8" s="272">
        <v>10</v>
      </c>
      <c r="CB8" s="272">
        <v>0</v>
      </c>
      <c r="CC8" s="272">
        <v>0</v>
      </c>
      <c r="CD8" s="272">
        <v>0</v>
      </c>
      <c r="CE8" s="800"/>
    </row>
    <row r="9" spans="1:83" s="303" customFormat="1" ht="15.75" customHeight="1">
      <c r="A9" s="911"/>
      <c r="B9" s="141" t="str">
        <f t="shared" si="29"/>
        <v>Pinch 1</v>
      </c>
      <c r="C9" s="712" t="s">
        <v>864</v>
      </c>
      <c r="D9" s="712" t="s">
        <v>924</v>
      </c>
      <c r="E9" s="298" t="s">
        <v>24</v>
      </c>
      <c r="F9" s="353" t="s">
        <v>879</v>
      </c>
      <c r="G9" s="298" t="s">
        <v>69</v>
      </c>
      <c r="H9" s="326">
        <v>10</v>
      </c>
      <c r="I9" s="517">
        <v>3.27</v>
      </c>
      <c r="J9" s="494">
        <v>50.75</v>
      </c>
      <c r="K9" s="41"/>
      <c r="L9" s="42"/>
      <c r="M9" s="43"/>
      <c r="N9" s="44"/>
      <c r="O9" s="748"/>
      <c r="P9" s="45"/>
      <c r="Q9" s="756"/>
      <c r="R9" s="46"/>
      <c r="S9" s="47"/>
      <c r="T9" s="48"/>
      <c r="U9" s="49"/>
      <c r="V9" s="50"/>
      <c r="W9" s="51"/>
      <c r="X9" s="52"/>
      <c r="Y9" s="53"/>
      <c r="Z9" s="104">
        <f t="shared" si="1"/>
        <v>0</v>
      </c>
      <c r="AA9" s="351">
        <f t="shared" si="2"/>
        <v>0</v>
      </c>
      <c r="AB9" s="272">
        <f t="shared" si="3"/>
        <v>0</v>
      </c>
      <c r="AC9" s="272" t="str">
        <f t="shared" si="22"/>
        <v/>
      </c>
      <c r="AD9" s="272" t="str">
        <f t="shared" si="23"/>
        <v/>
      </c>
      <c r="AE9" s="272" t="str">
        <f t="shared" si="24"/>
        <v/>
      </c>
      <c r="AF9" s="272">
        <f t="shared" si="25"/>
        <v>0</v>
      </c>
      <c r="AG9" s="272" t="str">
        <f t="shared" si="26"/>
        <v/>
      </c>
      <c r="AH9" s="272" t="str">
        <f t="shared" si="27"/>
        <v/>
      </c>
      <c r="AI9" s="676" t="str">
        <f t="shared" si="28"/>
        <v/>
      </c>
      <c r="AK9" s="272"/>
      <c r="AL9" s="272"/>
      <c r="AM9" s="272">
        <v>10</v>
      </c>
      <c r="AN9" s="272"/>
      <c r="AO9" s="272"/>
      <c r="AP9" s="272"/>
      <c r="AQ9" s="272"/>
      <c r="AR9" s="272"/>
      <c r="AS9" s="272"/>
      <c r="AT9" s="272"/>
      <c r="AU9" s="272"/>
      <c r="AV9" s="272"/>
      <c r="AW9" s="272"/>
      <c r="AX9" s="272"/>
      <c r="AY9" s="272"/>
      <c r="AZ9" s="272"/>
      <c r="BA9" s="272" t="s">
        <v>1075</v>
      </c>
      <c r="BB9" s="272"/>
      <c r="BD9" s="272" t="str">
        <f t="shared" si="5"/>
        <v/>
      </c>
      <c r="BE9" s="272" t="str">
        <f t="shared" si="6"/>
        <v/>
      </c>
      <c r="BF9" s="272">
        <f t="shared" si="7"/>
        <v>0</v>
      </c>
      <c r="BG9" s="272" t="str">
        <f t="shared" si="8"/>
        <v/>
      </c>
      <c r="BH9" s="272" t="str">
        <f t="shared" si="9"/>
        <v/>
      </c>
      <c r="BI9" s="272" t="str">
        <f t="shared" si="10"/>
        <v/>
      </c>
      <c r="BJ9" s="272" t="str">
        <f t="shared" si="11"/>
        <v/>
      </c>
      <c r="BK9" s="272" t="str">
        <f t="shared" si="12"/>
        <v/>
      </c>
      <c r="BL9" s="272" t="str">
        <f t="shared" si="13"/>
        <v/>
      </c>
      <c r="BM9" s="272" t="str">
        <f t="shared" si="14"/>
        <v/>
      </c>
      <c r="BN9" s="272" t="str">
        <f t="shared" si="15"/>
        <v/>
      </c>
      <c r="BO9" s="272" t="str">
        <f t="shared" si="16"/>
        <v/>
      </c>
      <c r="BP9" s="272" t="str">
        <f t="shared" si="17"/>
        <v/>
      </c>
      <c r="BQ9" s="272" t="str">
        <f t="shared" si="18"/>
        <v/>
      </c>
      <c r="BR9" s="272" t="str">
        <f t="shared" si="19"/>
        <v/>
      </c>
      <c r="BS9" s="272" t="str">
        <f t="shared" si="20"/>
        <v/>
      </c>
      <c r="BT9" s="272">
        <f t="shared" si="21"/>
        <v>0</v>
      </c>
      <c r="BU9" s="272"/>
      <c r="BX9" s="272">
        <v>0</v>
      </c>
      <c r="BY9" s="272">
        <v>0</v>
      </c>
      <c r="BZ9" s="272">
        <v>0</v>
      </c>
      <c r="CA9" s="272">
        <v>10</v>
      </c>
      <c r="CB9" s="272">
        <v>0</v>
      </c>
      <c r="CC9" s="272">
        <v>0</v>
      </c>
      <c r="CD9" s="272">
        <v>0</v>
      </c>
      <c r="CE9" s="800"/>
    </row>
    <row r="10" spans="1:83" s="303" customFormat="1" ht="16.5" customHeight="1">
      <c r="A10" s="911"/>
      <c r="B10" s="141" t="str">
        <f t="shared" si="29"/>
        <v>Pinch 2</v>
      </c>
      <c r="C10" s="712" t="s">
        <v>865</v>
      </c>
      <c r="D10" s="712" t="s">
        <v>925</v>
      </c>
      <c r="E10" s="298" t="s">
        <v>24</v>
      </c>
      <c r="F10" s="353" t="s">
        <v>879</v>
      </c>
      <c r="G10" s="298" t="s">
        <v>69</v>
      </c>
      <c r="H10" s="326">
        <v>5</v>
      </c>
      <c r="I10" s="517">
        <v>2.5</v>
      </c>
      <c r="J10" s="494">
        <v>38.5</v>
      </c>
      <c r="K10" s="41"/>
      <c r="L10" s="42"/>
      <c r="M10" s="43"/>
      <c r="N10" s="44"/>
      <c r="O10" s="748"/>
      <c r="P10" s="45"/>
      <c r="Q10" s="756"/>
      <c r="R10" s="46"/>
      <c r="S10" s="47"/>
      <c r="T10" s="48"/>
      <c r="U10" s="49"/>
      <c r="V10" s="50"/>
      <c r="W10" s="51"/>
      <c r="X10" s="52"/>
      <c r="Y10" s="53"/>
      <c r="Z10" s="104">
        <f t="shared" si="1"/>
        <v>0</v>
      </c>
      <c r="AA10" s="351">
        <f t="shared" si="2"/>
        <v>0</v>
      </c>
      <c r="AB10" s="272">
        <f t="shared" si="3"/>
        <v>0</v>
      </c>
      <c r="AC10" s="272" t="str">
        <f t="shared" si="22"/>
        <v/>
      </c>
      <c r="AD10" s="272" t="str">
        <f t="shared" si="23"/>
        <v/>
      </c>
      <c r="AE10" s="272" t="str">
        <f t="shared" si="24"/>
        <v/>
      </c>
      <c r="AF10" s="272">
        <f t="shared" si="25"/>
        <v>0</v>
      </c>
      <c r="AG10" s="272" t="str">
        <f t="shared" si="26"/>
        <v/>
      </c>
      <c r="AH10" s="272" t="str">
        <f t="shared" si="27"/>
        <v/>
      </c>
      <c r="AI10" s="676" t="str">
        <f t="shared" si="28"/>
        <v/>
      </c>
      <c r="AK10" s="272"/>
      <c r="AL10" s="272"/>
      <c r="AM10" s="272">
        <v>5</v>
      </c>
      <c r="AN10" s="272"/>
      <c r="AO10" s="272"/>
      <c r="AP10" s="272"/>
      <c r="AQ10" s="272"/>
      <c r="AR10" s="272"/>
      <c r="AS10" s="272"/>
      <c r="AT10" s="272"/>
      <c r="AU10" s="272"/>
      <c r="AV10" s="272"/>
      <c r="AW10" s="272"/>
      <c r="AX10" s="272"/>
      <c r="AY10" s="272"/>
      <c r="AZ10" s="272"/>
      <c r="BA10" s="272" t="s">
        <v>1077</v>
      </c>
      <c r="BB10" s="272"/>
      <c r="BD10" s="272" t="str">
        <f t="shared" si="5"/>
        <v/>
      </c>
      <c r="BE10" s="272" t="str">
        <f t="shared" si="6"/>
        <v/>
      </c>
      <c r="BF10" s="272">
        <f t="shared" si="7"/>
        <v>0</v>
      </c>
      <c r="BG10" s="272" t="str">
        <f t="shared" si="8"/>
        <v/>
      </c>
      <c r="BH10" s="272" t="str">
        <f t="shared" si="9"/>
        <v/>
      </c>
      <c r="BI10" s="272" t="str">
        <f t="shared" si="10"/>
        <v/>
      </c>
      <c r="BJ10" s="272" t="str">
        <f t="shared" si="11"/>
        <v/>
      </c>
      <c r="BK10" s="272" t="str">
        <f t="shared" si="12"/>
        <v/>
      </c>
      <c r="BL10" s="272" t="str">
        <f t="shared" si="13"/>
        <v/>
      </c>
      <c r="BM10" s="272" t="str">
        <f t="shared" si="14"/>
        <v/>
      </c>
      <c r="BN10" s="272" t="str">
        <f t="shared" si="15"/>
        <v/>
      </c>
      <c r="BO10" s="272" t="str">
        <f t="shared" si="16"/>
        <v/>
      </c>
      <c r="BP10" s="272" t="str">
        <f t="shared" si="17"/>
        <v/>
      </c>
      <c r="BQ10" s="272" t="str">
        <f t="shared" si="18"/>
        <v/>
      </c>
      <c r="BR10" s="272" t="str">
        <f t="shared" si="19"/>
        <v/>
      </c>
      <c r="BS10" s="272" t="str">
        <f t="shared" si="20"/>
        <v/>
      </c>
      <c r="BT10" s="272">
        <f t="shared" si="21"/>
        <v>0</v>
      </c>
      <c r="BU10" s="272"/>
      <c r="BX10" s="272">
        <v>0</v>
      </c>
      <c r="BY10" s="272">
        <v>0</v>
      </c>
      <c r="BZ10" s="272">
        <v>0</v>
      </c>
      <c r="CA10" s="272">
        <v>5</v>
      </c>
      <c r="CB10" s="272">
        <v>0</v>
      </c>
      <c r="CC10" s="272">
        <v>0</v>
      </c>
      <c r="CD10" s="272">
        <v>0</v>
      </c>
      <c r="CE10" s="800"/>
    </row>
    <row r="11" spans="1:83" s="303" customFormat="1" ht="16.5" customHeight="1">
      <c r="A11" s="911"/>
      <c r="B11" s="141" t="str">
        <f t="shared" si="29"/>
        <v>Pinch 3</v>
      </c>
      <c r="C11" s="712" t="s">
        <v>866</v>
      </c>
      <c r="D11" s="712" t="s">
        <v>926</v>
      </c>
      <c r="E11" s="298" t="s">
        <v>26</v>
      </c>
      <c r="F11" s="353" t="s">
        <v>879</v>
      </c>
      <c r="G11" s="298" t="s">
        <v>873</v>
      </c>
      <c r="H11" s="326">
        <v>1</v>
      </c>
      <c r="I11" s="517">
        <v>2.1800000000000002</v>
      </c>
      <c r="J11" s="494">
        <v>35</v>
      </c>
      <c r="K11" s="41"/>
      <c r="L11" s="42"/>
      <c r="M11" s="43"/>
      <c r="N11" s="44"/>
      <c r="O11" s="748"/>
      <c r="P11" s="45"/>
      <c r="Q11" s="756"/>
      <c r="R11" s="46"/>
      <c r="S11" s="47"/>
      <c r="T11" s="48"/>
      <c r="U11" s="49"/>
      <c r="V11" s="50"/>
      <c r="W11" s="51"/>
      <c r="X11" s="52"/>
      <c r="Y11" s="53"/>
      <c r="Z11" s="104">
        <f t="shared" si="1"/>
        <v>0</v>
      </c>
      <c r="AA11" s="351">
        <f t="shared" si="2"/>
        <v>0</v>
      </c>
      <c r="AB11" s="272">
        <f t="shared" si="3"/>
        <v>0</v>
      </c>
      <c r="AC11" s="272" t="str">
        <f t="shared" si="22"/>
        <v/>
      </c>
      <c r="AD11" s="272" t="str">
        <f t="shared" si="23"/>
        <v/>
      </c>
      <c r="AE11" s="272" t="str">
        <f t="shared" si="24"/>
        <v/>
      </c>
      <c r="AF11" s="272" t="str">
        <f t="shared" si="25"/>
        <v/>
      </c>
      <c r="AG11" s="272" t="str">
        <f t="shared" si="26"/>
        <v/>
      </c>
      <c r="AH11" s="272">
        <f t="shared" si="27"/>
        <v>0</v>
      </c>
      <c r="AI11" s="676" t="str">
        <f t="shared" si="28"/>
        <v/>
      </c>
      <c r="AK11" s="272"/>
      <c r="AL11" s="272"/>
      <c r="AM11" s="272"/>
      <c r="AN11" s="272"/>
      <c r="AO11" s="272"/>
      <c r="AP11" s="272"/>
      <c r="AQ11" s="272">
        <v>1</v>
      </c>
      <c r="AR11" s="272"/>
      <c r="AS11" s="272"/>
      <c r="AT11" s="272"/>
      <c r="AU11" s="272"/>
      <c r="AV11" s="272"/>
      <c r="AW11" s="272"/>
      <c r="AX11" s="272"/>
      <c r="AY11" s="272"/>
      <c r="AZ11" s="272"/>
      <c r="BA11" s="272" t="s">
        <v>1078</v>
      </c>
      <c r="BB11" s="272"/>
      <c r="BD11" s="272" t="str">
        <f t="shared" si="5"/>
        <v/>
      </c>
      <c r="BE11" s="272" t="str">
        <f t="shared" si="6"/>
        <v/>
      </c>
      <c r="BF11" s="272" t="str">
        <f t="shared" si="7"/>
        <v/>
      </c>
      <c r="BG11" s="272" t="str">
        <f t="shared" si="8"/>
        <v/>
      </c>
      <c r="BH11" s="272" t="str">
        <f t="shared" si="9"/>
        <v/>
      </c>
      <c r="BI11" s="272" t="str">
        <f t="shared" si="10"/>
        <v/>
      </c>
      <c r="BJ11" s="272">
        <f t="shared" si="11"/>
        <v>0</v>
      </c>
      <c r="BK11" s="272" t="str">
        <f t="shared" si="12"/>
        <v/>
      </c>
      <c r="BL11" s="272" t="str">
        <f t="shared" si="13"/>
        <v/>
      </c>
      <c r="BM11" s="272" t="str">
        <f t="shared" si="14"/>
        <v/>
      </c>
      <c r="BN11" s="272" t="str">
        <f t="shared" si="15"/>
        <v/>
      </c>
      <c r="BO11" s="272" t="str">
        <f t="shared" si="16"/>
        <v/>
      </c>
      <c r="BP11" s="272" t="str">
        <f t="shared" si="17"/>
        <v/>
      </c>
      <c r="BQ11" s="272" t="str">
        <f t="shared" si="18"/>
        <v/>
      </c>
      <c r="BR11" s="272" t="str">
        <f t="shared" si="19"/>
        <v/>
      </c>
      <c r="BS11" s="272" t="str">
        <f t="shared" si="20"/>
        <v/>
      </c>
      <c r="BT11" s="272">
        <f t="shared" si="21"/>
        <v>0</v>
      </c>
      <c r="BU11" s="272"/>
      <c r="BX11" s="272">
        <v>0</v>
      </c>
      <c r="BY11" s="272">
        <v>0</v>
      </c>
      <c r="BZ11" s="272">
        <v>0</v>
      </c>
      <c r="CA11" s="272">
        <v>0</v>
      </c>
      <c r="CB11" s="272">
        <v>0</v>
      </c>
      <c r="CC11" s="272">
        <v>1</v>
      </c>
      <c r="CD11" s="272">
        <v>0</v>
      </c>
      <c r="CE11" s="800"/>
    </row>
    <row r="12" spans="1:83" s="303" customFormat="1" ht="16.5" customHeight="1">
      <c r="A12" s="911"/>
      <c r="B12" s="141" t="str">
        <f t="shared" si="29"/>
        <v>Slopers 1</v>
      </c>
      <c r="C12" s="712" t="s">
        <v>867</v>
      </c>
      <c r="D12" s="712" t="s">
        <v>927</v>
      </c>
      <c r="E12" s="298" t="s">
        <v>25</v>
      </c>
      <c r="F12" s="353" t="s">
        <v>879</v>
      </c>
      <c r="G12" s="298" t="s">
        <v>67</v>
      </c>
      <c r="H12" s="326">
        <v>5</v>
      </c>
      <c r="I12" s="517">
        <v>7.28</v>
      </c>
      <c r="J12" s="494">
        <v>91</v>
      </c>
      <c r="K12" s="41"/>
      <c r="L12" s="42"/>
      <c r="M12" s="43"/>
      <c r="N12" s="44"/>
      <c r="O12" s="748"/>
      <c r="P12" s="45"/>
      <c r="Q12" s="756"/>
      <c r="R12" s="46"/>
      <c r="S12" s="47"/>
      <c r="T12" s="48"/>
      <c r="U12" s="49"/>
      <c r="V12" s="50"/>
      <c r="W12" s="51"/>
      <c r="X12" s="52"/>
      <c r="Y12" s="53"/>
      <c r="Z12" s="104">
        <f t="shared" si="1"/>
        <v>0</v>
      </c>
      <c r="AA12" s="351">
        <f t="shared" si="2"/>
        <v>0</v>
      </c>
      <c r="AB12" s="272">
        <f t="shared" si="3"/>
        <v>0</v>
      </c>
      <c r="AC12" s="272" t="str">
        <f t="shared" si="22"/>
        <v/>
      </c>
      <c r="AD12" s="272" t="str">
        <f t="shared" si="23"/>
        <v/>
      </c>
      <c r="AE12" s="272" t="str">
        <f t="shared" si="24"/>
        <v/>
      </c>
      <c r="AF12" s="272" t="str">
        <f t="shared" si="25"/>
        <v/>
      </c>
      <c r="AG12" s="272">
        <f t="shared" si="26"/>
        <v>0</v>
      </c>
      <c r="AH12" s="272" t="str">
        <f t="shared" si="27"/>
        <v/>
      </c>
      <c r="AI12" s="676" t="str">
        <f t="shared" si="28"/>
        <v/>
      </c>
      <c r="AK12" s="272"/>
      <c r="AL12" s="272"/>
      <c r="AM12" s="272">
        <v>5</v>
      </c>
      <c r="AN12" s="272"/>
      <c r="AO12" s="272"/>
      <c r="AP12" s="272"/>
      <c r="AQ12" s="272"/>
      <c r="AR12" s="272"/>
      <c r="AS12" s="272"/>
      <c r="AT12" s="272"/>
      <c r="AU12" s="272"/>
      <c r="AV12" s="272"/>
      <c r="AW12" s="272"/>
      <c r="AX12" s="272"/>
      <c r="AY12" s="272"/>
      <c r="AZ12" s="272"/>
      <c r="BA12" s="272" t="s">
        <v>1079</v>
      </c>
      <c r="BB12" s="272"/>
      <c r="BD12" s="272" t="str">
        <f t="shared" si="5"/>
        <v/>
      </c>
      <c r="BE12" s="272" t="str">
        <f t="shared" si="6"/>
        <v/>
      </c>
      <c r="BF12" s="272">
        <f t="shared" si="7"/>
        <v>0</v>
      </c>
      <c r="BG12" s="272" t="str">
        <f t="shared" si="8"/>
        <v/>
      </c>
      <c r="BH12" s="272" t="str">
        <f t="shared" si="9"/>
        <v/>
      </c>
      <c r="BI12" s="272" t="str">
        <f t="shared" si="10"/>
        <v/>
      </c>
      <c r="BJ12" s="272" t="str">
        <f t="shared" si="11"/>
        <v/>
      </c>
      <c r="BK12" s="272" t="str">
        <f t="shared" si="12"/>
        <v/>
      </c>
      <c r="BL12" s="272" t="str">
        <f t="shared" si="13"/>
        <v/>
      </c>
      <c r="BM12" s="272" t="str">
        <f t="shared" si="14"/>
        <v/>
      </c>
      <c r="BN12" s="272" t="str">
        <f t="shared" si="15"/>
        <v/>
      </c>
      <c r="BO12" s="272" t="str">
        <f t="shared" si="16"/>
        <v/>
      </c>
      <c r="BP12" s="272" t="str">
        <f t="shared" si="17"/>
        <v/>
      </c>
      <c r="BQ12" s="272" t="str">
        <f t="shared" si="18"/>
        <v/>
      </c>
      <c r="BR12" s="272" t="str">
        <f t="shared" si="19"/>
        <v/>
      </c>
      <c r="BS12" s="272" t="str">
        <f t="shared" si="20"/>
        <v/>
      </c>
      <c r="BT12" s="272">
        <f t="shared" si="21"/>
        <v>0</v>
      </c>
      <c r="BU12" s="272"/>
      <c r="BX12" s="272">
        <v>0</v>
      </c>
      <c r="BY12" s="272">
        <v>0</v>
      </c>
      <c r="BZ12" s="272">
        <v>0</v>
      </c>
      <c r="CA12" s="272">
        <v>0</v>
      </c>
      <c r="CB12" s="272">
        <v>5</v>
      </c>
      <c r="CC12" s="272">
        <v>0</v>
      </c>
      <c r="CD12" s="272">
        <v>0</v>
      </c>
      <c r="CE12" s="800"/>
    </row>
    <row r="13" spans="1:83" s="303" customFormat="1" ht="18" customHeight="1">
      <c r="A13" s="911"/>
      <c r="B13" s="141" t="str">
        <f t="shared" si="29"/>
        <v>Slopers 2</v>
      </c>
      <c r="C13" s="712" t="s">
        <v>868</v>
      </c>
      <c r="D13" s="712" t="s">
        <v>928</v>
      </c>
      <c r="E13" s="298" t="s">
        <v>26</v>
      </c>
      <c r="F13" s="353" t="s">
        <v>879</v>
      </c>
      <c r="G13" s="298" t="s">
        <v>67</v>
      </c>
      <c r="H13" s="326">
        <v>5</v>
      </c>
      <c r="I13" s="517">
        <v>5.8</v>
      </c>
      <c r="J13" s="494">
        <v>77</v>
      </c>
      <c r="K13" s="41"/>
      <c r="L13" s="42"/>
      <c r="M13" s="43"/>
      <c r="N13" s="44"/>
      <c r="O13" s="748"/>
      <c r="P13" s="45"/>
      <c r="Q13" s="756"/>
      <c r="R13" s="46"/>
      <c r="S13" s="47"/>
      <c r="T13" s="48"/>
      <c r="U13" s="49"/>
      <c r="V13" s="50"/>
      <c r="W13" s="51"/>
      <c r="X13" s="52"/>
      <c r="Y13" s="53"/>
      <c r="Z13" s="104">
        <f t="shared" si="1"/>
        <v>0</v>
      </c>
      <c r="AA13" s="351">
        <f t="shared" si="2"/>
        <v>0</v>
      </c>
      <c r="AB13" s="272">
        <f t="shared" si="3"/>
        <v>0</v>
      </c>
      <c r="AC13" s="272" t="str">
        <f t="shared" si="22"/>
        <v/>
      </c>
      <c r="AD13" s="272" t="str">
        <f t="shared" si="23"/>
        <v/>
      </c>
      <c r="AE13" s="272" t="str">
        <f t="shared" si="24"/>
        <v/>
      </c>
      <c r="AF13" s="272" t="str">
        <f t="shared" si="25"/>
        <v/>
      </c>
      <c r="AG13" s="272" t="str">
        <f t="shared" si="26"/>
        <v/>
      </c>
      <c r="AH13" s="272">
        <f t="shared" si="27"/>
        <v>0</v>
      </c>
      <c r="AI13" s="676" t="str">
        <f t="shared" si="28"/>
        <v/>
      </c>
      <c r="AK13" s="272"/>
      <c r="AL13" s="272"/>
      <c r="AM13" s="272">
        <v>5</v>
      </c>
      <c r="AN13" s="272"/>
      <c r="AO13" s="272"/>
      <c r="AP13" s="272"/>
      <c r="AQ13" s="272"/>
      <c r="AR13" s="272"/>
      <c r="AS13" s="272"/>
      <c r="AT13" s="272"/>
      <c r="AU13" s="272"/>
      <c r="AV13" s="272"/>
      <c r="AW13" s="272"/>
      <c r="AX13" s="272"/>
      <c r="AY13" s="272"/>
      <c r="AZ13" s="272"/>
      <c r="BA13" s="272" t="s">
        <v>1079</v>
      </c>
      <c r="BB13" s="272"/>
      <c r="BD13" s="272" t="str">
        <f t="shared" si="5"/>
        <v/>
      </c>
      <c r="BE13" s="272" t="str">
        <f t="shared" si="6"/>
        <v/>
      </c>
      <c r="BF13" s="272">
        <f t="shared" si="7"/>
        <v>0</v>
      </c>
      <c r="BG13" s="272" t="str">
        <f t="shared" si="8"/>
        <v/>
      </c>
      <c r="BH13" s="272" t="str">
        <f t="shared" si="9"/>
        <v/>
      </c>
      <c r="BI13" s="272" t="str">
        <f t="shared" si="10"/>
        <v/>
      </c>
      <c r="BJ13" s="272" t="str">
        <f t="shared" si="11"/>
        <v/>
      </c>
      <c r="BK13" s="272" t="str">
        <f t="shared" si="12"/>
        <v/>
      </c>
      <c r="BL13" s="272" t="str">
        <f t="shared" si="13"/>
        <v/>
      </c>
      <c r="BM13" s="272" t="str">
        <f t="shared" si="14"/>
        <v/>
      </c>
      <c r="BN13" s="272" t="str">
        <f t="shared" si="15"/>
        <v/>
      </c>
      <c r="BO13" s="272" t="str">
        <f t="shared" si="16"/>
        <v/>
      </c>
      <c r="BP13" s="272" t="str">
        <f t="shared" si="17"/>
        <v/>
      </c>
      <c r="BQ13" s="272" t="str">
        <f t="shared" si="18"/>
        <v/>
      </c>
      <c r="BR13" s="272" t="str">
        <f t="shared" si="19"/>
        <v/>
      </c>
      <c r="BS13" s="272" t="str">
        <f t="shared" si="20"/>
        <v/>
      </c>
      <c r="BT13" s="272">
        <f t="shared" si="21"/>
        <v>0</v>
      </c>
      <c r="BU13" s="272"/>
      <c r="BX13" s="272">
        <v>0</v>
      </c>
      <c r="BY13" s="272">
        <v>0</v>
      </c>
      <c r="BZ13" s="272">
        <v>0</v>
      </c>
      <c r="CA13" s="272">
        <v>0</v>
      </c>
      <c r="CB13" s="272">
        <v>0</v>
      </c>
      <c r="CC13" s="272">
        <v>5</v>
      </c>
      <c r="CD13" s="272">
        <v>0</v>
      </c>
      <c r="CE13" s="800"/>
    </row>
    <row r="14" spans="1:83" s="303" customFormat="1" ht="15.75" customHeight="1">
      <c r="A14" s="911"/>
      <c r="B14" s="141" t="str">
        <f t="shared" si="29"/>
        <v>Slopers 3</v>
      </c>
      <c r="C14" s="712" t="s">
        <v>869</v>
      </c>
      <c r="D14" s="712" t="s">
        <v>929</v>
      </c>
      <c r="E14" s="298" t="s">
        <v>26</v>
      </c>
      <c r="F14" s="353" t="s">
        <v>879</v>
      </c>
      <c r="G14" s="298" t="s">
        <v>67</v>
      </c>
      <c r="H14" s="326">
        <v>5</v>
      </c>
      <c r="I14" s="517">
        <v>8.0399999999999991</v>
      </c>
      <c r="J14" s="494">
        <v>101.5</v>
      </c>
      <c r="K14" s="41"/>
      <c r="L14" s="42"/>
      <c r="M14" s="43"/>
      <c r="N14" s="44"/>
      <c r="O14" s="748"/>
      <c r="P14" s="45"/>
      <c r="Q14" s="756"/>
      <c r="R14" s="46"/>
      <c r="S14" s="47"/>
      <c r="T14" s="48"/>
      <c r="U14" s="49"/>
      <c r="V14" s="50"/>
      <c r="W14" s="51"/>
      <c r="X14" s="52"/>
      <c r="Y14" s="53"/>
      <c r="Z14" s="104">
        <f t="shared" si="1"/>
        <v>0</v>
      </c>
      <c r="AA14" s="351">
        <f t="shared" si="2"/>
        <v>0</v>
      </c>
      <c r="AB14" s="272">
        <f t="shared" si="3"/>
        <v>0</v>
      </c>
      <c r="AC14" s="272" t="str">
        <f t="shared" si="22"/>
        <v/>
      </c>
      <c r="AD14" s="272" t="str">
        <f t="shared" si="23"/>
        <v/>
      </c>
      <c r="AE14" s="272" t="str">
        <f t="shared" si="24"/>
        <v/>
      </c>
      <c r="AF14" s="272" t="str">
        <f t="shared" si="25"/>
        <v/>
      </c>
      <c r="AG14" s="272" t="str">
        <f t="shared" si="26"/>
        <v/>
      </c>
      <c r="AH14" s="272">
        <f t="shared" si="27"/>
        <v>0</v>
      </c>
      <c r="AI14" s="676" t="str">
        <f t="shared" si="28"/>
        <v/>
      </c>
      <c r="AK14" s="272"/>
      <c r="AL14" s="272"/>
      <c r="AM14" s="272">
        <v>5</v>
      </c>
      <c r="AN14" s="272"/>
      <c r="AO14" s="272"/>
      <c r="AP14" s="272"/>
      <c r="AQ14" s="272"/>
      <c r="AR14" s="272"/>
      <c r="AS14" s="272"/>
      <c r="AT14" s="272"/>
      <c r="AU14" s="272"/>
      <c r="AV14" s="272"/>
      <c r="AW14" s="272"/>
      <c r="AX14" s="272"/>
      <c r="AY14" s="272"/>
      <c r="AZ14" s="272"/>
      <c r="BA14" s="272" t="s">
        <v>1079</v>
      </c>
      <c r="BB14" s="272"/>
      <c r="BD14" s="272" t="str">
        <f t="shared" si="5"/>
        <v/>
      </c>
      <c r="BE14" s="272" t="str">
        <f t="shared" si="6"/>
        <v/>
      </c>
      <c r="BF14" s="272">
        <f t="shared" si="7"/>
        <v>0</v>
      </c>
      <c r="BG14" s="272" t="str">
        <f t="shared" si="8"/>
        <v/>
      </c>
      <c r="BH14" s="272" t="str">
        <f t="shared" si="9"/>
        <v/>
      </c>
      <c r="BI14" s="272" t="str">
        <f t="shared" si="10"/>
        <v/>
      </c>
      <c r="BJ14" s="272" t="str">
        <f t="shared" si="11"/>
        <v/>
      </c>
      <c r="BK14" s="272" t="str">
        <f t="shared" si="12"/>
        <v/>
      </c>
      <c r="BL14" s="272" t="str">
        <f t="shared" si="13"/>
        <v/>
      </c>
      <c r="BM14" s="272" t="str">
        <f t="shared" si="14"/>
        <v/>
      </c>
      <c r="BN14" s="272" t="str">
        <f t="shared" si="15"/>
        <v/>
      </c>
      <c r="BO14" s="272" t="str">
        <f t="shared" si="16"/>
        <v/>
      </c>
      <c r="BP14" s="272" t="str">
        <f t="shared" si="17"/>
        <v/>
      </c>
      <c r="BQ14" s="272" t="str">
        <f t="shared" si="18"/>
        <v/>
      </c>
      <c r="BR14" s="272" t="str">
        <f t="shared" si="19"/>
        <v/>
      </c>
      <c r="BS14" s="272" t="str">
        <f t="shared" si="20"/>
        <v/>
      </c>
      <c r="BT14" s="272">
        <f t="shared" si="21"/>
        <v>0</v>
      </c>
      <c r="BU14" s="272"/>
      <c r="BX14" s="272">
        <v>0</v>
      </c>
      <c r="BY14" s="272">
        <v>0</v>
      </c>
      <c r="BZ14" s="272">
        <v>0</v>
      </c>
      <c r="CA14" s="272">
        <v>0</v>
      </c>
      <c r="CB14" s="272">
        <v>0</v>
      </c>
      <c r="CC14" s="272">
        <v>5</v>
      </c>
      <c r="CD14" s="272">
        <v>0</v>
      </c>
      <c r="CE14" s="800"/>
    </row>
    <row r="15" spans="1:83" s="303" customFormat="1" ht="15.75" customHeight="1">
      <c r="A15" s="911"/>
      <c r="B15" s="141" t="str">
        <f t="shared" si="29"/>
        <v>Slopers 4</v>
      </c>
      <c r="C15" s="712" t="s">
        <v>870</v>
      </c>
      <c r="D15" s="712" t="s">
        <v>930</v>
      </c>
      <c r="E15" s="298" t="s">
        <v>26</v>
      </c>
      <c r="F15" s="353" t="s">
        <v>879</v>
      </c>
      <c r="G15" s="298" t="s">
        <v>67</v>
      </c>
      <c r="H15" s="326">
        <v>5</v>
      </c>
      <c r="I15" s="517">
        <v>9.5399999999999991</v>
      </c>
      <c r="J15" s="494">
        <v>118.99999999999999</v>
      </c>
      <c r="K15" s="41"/>
      <c r="L15" s="42"/>
      <c r="M15" s="43"/>
      <c r="N15" s="44"/>
      <c r="O15" s="748"/>
      <c r="P15" s="45"/>
      <c r="Q15" s="756"/>
      <c r="R15" s="46"/>
      <c r="S15" s="47"/>
      <c r="T15" s="48"/>
      <c r="U15" s="49"/>
      <c r="V15" s="50"/>
      <c r="W15" s="51"/>
      <c r="X15" s="52"/>
      <c r="Y15" s="53"/>
      <c r="Z15" s="104">
        <f t="shared" si="1"/>
        <v>0</v>
      </c>
      <c r="AA15" s="351">
        <f t="shared" si="2"/>
        <v>0</v>
      </c>
      <c r="AB15" s="272">
        <f t="shared" si="3"/>
        <v>0</v>
      </c>
      <c r="AC15" s="272" t="str">
        <f t="shared" si="22"/>
        <v/>
      </c>
      <c r="AD15" s="272" t="str">
        <f t="shared" si="23"/>
        <v/>
      </c>
      <c r="AE15" s="272" t="str">
        <f t="shared" si="24"/>
        <v/>
      </c>
      <c r="AF15" s="272" t="str">
        <f t="shared" si="25"/>
        <v/>
      </c>
      <c r="AG15" s="272" t="str">
        <f t="shared" si="26"/>
        <v/>
      </c>
      <c r="AH15" s="272">
        <f t="shared" si="27"/>
        <v>0</v>
      </c>
      <c r="AI15" s="676" t="str">
        <f t="shared" si="28"/>
        <v/>
      </c>
      <c r="AK15" s="272"/>
      <c r="AL15" s="272"/>
      <c r="AM15" s="272">
        <v>5</v>
      </c>
      <c r="AN15" s="272"/>
      <c r="AO15" s="272"/>
      <c r="AP15" s="272"/>
      <c r="AQ15" s="272"/>
      <c r="AR15" s="272"/>
      <c r="AS15" s="272"/>
      <c r="AT15" s="272"/>
      <c r="AU15" s="272"/>
      <c r="AV15" s="272"/>
      <c r="AW15" s="272"/>
      <c r="AX15" s="272"/>
      <c r="AY15" s="272"/>
      <c r="AZ15" s="272"/>
      <c r="BA15" s="272" t="s">
        <v>1079</v>
      </c>
      <c r="BB15" s="272"/>
      <c r="BD15" s="272" t="str">
        <f t="shared" si="5"/>
        <v/>
      </c>
      <c r="BE15" s="272" t="str">
        <f t="shared" si="6"/>
        <v/>
      </c>
      <c r="BF15" s="272">
        <f t="shared" si="7"/>
        <v>0</v>
      </c>
      <c r="BG15" s="272" t="str">
        <f t="shared" si="8"/>
        <v/>
      </c>
      <c r="BH15" s="272" t="str">
        <f t="shared" si="9"/>
        <v/>
      </c>
      <c r="BI15" s="272" t="str">
        <f t="shared" si="10"/>
        <v/>
      </c>
      <c r="BJ15" s="272" t="str">
        <f t="shared" si="11"/>
        <v/>
      </c>
      <c r="BK15" s="272" t="str">
        <f t="shared" si="12"/>
        <v/>
      </c>
      <c r="BL15" s="272" t="str">
        <f t="shared" si="13"/>
        <v/>
      </c>
      <c r="BM15" s="272" t="str">
        <f t="shared" si="14"/>
        <v/>
      </c>
      <c r="BN15" s="272" t="str">
        <f t="shared" si="15"/>
        <v/>
      </c>
      <c r="BO15" s="272" t="str">
        <f t="shared" si="16"/>
        <v/>
      </c>
      <c r="BP15" s="272" t="str">
        <f t="shared" si="17"/>
        <v/>
      </c>
      <c r="BQ15" s="272" t="str">
        <f t="shared" si="18"/>
        <v/>
      </c>
      <c r="BR15" s="272" t="str">
        <f t="shared" si="19"/>
        <v/>
      </c>
      <c r="BS15" s="272" t="str">
        <f t="shared" si="20"/>
        <v/>
      </c>
      <c r="BT15" s="272">
        <f t="shared" si="21"/>
        <v>0</v>
      </c>
      <c r="BU15" s="272"/>
      <c r="BX15" s="273">
        <v>0</v>
      </c>
      <c r="BY15" s="273">
        <v>0</v>
      </c>
      <c r="BZ15" s="273">
        <v>0</v>
      </c>
      <c r="CA15" s="273">
        <v>0</v>
      </c>
      <c r="CB15" s="273">
        <v>0</v>
      </c>
      <c r="CC15" s="273">
        <v>5</v>
      </c>
      <c r="CD15" s="273">
        <v>0</v>
      </c>
      <c r="CE15" s="800"/>
    </row>
    <row r="16" spans="1:83" s="303" customFormat="1" ht="16.5" customHeight="1">
      <c r="A16" s="911"/>
      <c r="B16" s="141" t="str">
        <f t="shared" si="29"/>
        <v>Slopers 5</v>
      </c>
      <c r="C16" s="712" t="s">
        <v>871</v>
      </c>
      <c r="D16" s="712" t="s">
        <v>931</v>
      </c>
      <c r="E16" s="298" t="s">
        <v>26</v>
      </c>
      <c r="F16" s="353" t="s">
        <v>879</v>
      </c>
      <c r="G16" s="298" t="s">
        <v>67</v>
      </c>
      <c r="H16" s="326">
        <v>2</v>
      </c>
      <c r="I16" s="517">
        <v>3.67</v>
      </c>
      <c r="J16" s="494">
        <v>49</v>
      </c>
      <c r="K16" s="41"/>
      <c r="L16" s="42"/>
      <c r="M16" s="43"/>
      <c r="N16" s="44"/>
      <c r="O16" s="748"/>
      <c r="P16" s="45"/>
      <c r="Q16" s="756"/>
      <c r="R16" s="46"/>
      <c r="S16" s="47"/>
      <c r="T16" s="48"/>
      <c r="U16" s="49"/>
      <c r="V16" s="50"/>
      <c r="W16" s="51"/>
      <c r="X16" s="52"/>
      <c r="Y16" s="53"/>
      <c r="Z16" s="104">
        <f t="shared" si="1"/>
        <v>0</v>
      </c>
      <c r="AA16" s="351">
        <f t="shared" si="2"/>
        <v>0</v>
      </c>
      <c r="AB16" s="272">
        <f t="shared" si="3"/>
        <v>0</v>
      </c>
      <c r="AC16" s="272" t="str">
        <f t="shared" si="22"/>
        <v/>
      </c>
      <c r="AD16" s="272" t="str">
        <f t="shared" si="23"/>
        <v/>
      </c>
      <c r="AE16" s="272" t="str">
        <f t="shared" si="24"/>
        <v/>
      </c>
      <c r="AF16" s="272" t="str">
        <f t="shared" si="25"/>
        <v/>
      </c>
      <c r="AG16" s="272" t="str">
        <f t="shared" si="26"/>
        <v/>
      </c>
      <c r="AH16" s="272">
        <f t="shared" si="27"/>
        <v>0</v>
      </c>
      <c r="AI16" s="676" t="str">
        <f t="shared" si="28"/>
        <v/>
      </c>
      <c r="AK16" s="272"/>
      <c r="AL16" s="272"/>
      <c r="AM16" s="272"/>
      <c r="AN16" s="272">
        <v>1</v>
      </c>
      <c r="AO16" s="272">
        <v>1</v>
      </c>
      <c r="AP16" s="272"/>
      <c r="AQ16" s="272"/>
      <c r="AR16" s="272"/>
      <c r="AS16" s="272"/>
      <c r="AT16" s="272"/>
      <c r="AU16" s="272"/>
      <c r="AV16" s="272"/>
      <c r="AW16" s="272"/>
      <c r="AX16" s="272"/>
      <c r="AY16" s="272"/>
      <c r="AZ16" s="272"/>
      <c r="BA16" s="272" t="s">
        <v>1078</v>
      </c>
      <c r="BB16" s="272"/>
      <c r="BD16" s="272" t="str">
        <f t="shared" si="5"/>
        <v/>
      </c>
      <c r="BE16" s="272" t="str">
        <f t="shared" si="6"/>
        <v/>
      </c>
      <c r="BF16" s="272" t="str">
        <f t="shared" si="7"/>
        <v/>
      </c>
      <c r="BG16" s="272">
        <f t="shared" si="8"/>
        <v>0</v>
      </c>
      <c r="BH16" s="272">
        <f t="shared" si="9"/>
        <v>0</v>
      </c>
      <c r="BI16" s="272" t="str">
        <f t="shared" si="10"/>
        <v/>
      </c>
      <c r="BJ16" s="272" t="str">
        <f t="shared" si="11"/>
        <v/>
      </c>
      <c r="BK16" s="272" t="str">
        <f t="shared" si="12"/>
        <v/>
      </c>
      <c r="BL16" s="272" t="str">
        <f t="shared" si="13"/>
        <v/>
      </c>
      <c r="BM16" s="272" t="str">
        <f t="shared" si="14"/>
        <v/>
      </c>
      <c r="BN16" s="272" t="str">
        <f t="shared" si="15"/>
        <v/>
      </c>
      <c r="BO16" s="272" t="str">
        <f t="shared" si="16"/>
        <v/>
      </c>
      <c r="BP16" s="272" t="str">
        <f t="shared" si="17"/>
        <v/>
      </c>
      <c r="BQ16" s="272" t="str">
        <f t="shared" si="18"/>
        <v/>
      </c>
      <c r="BR16" s="272" t="str">
        <f t="shared" si="19"/>
        <v/>
      </c>
      <c r="BS16" s="272" t="str">
        <f t="shared" si="20"/>
        <v/>
      </c>
      <c r="BT16" s="272">
        <f t="shared" si="21"/>
        <v>0</v>
      </c>
      <c r="BU16" s="272"/>
      <c r="BX16">
        <v>0</v>
      </c>
      <c r="BY16">
        <v>0</v>
      </c>
      <c r="BZ16">
        <v>0</v>
      </c>
      <c r="CA16">
        <v>0</v>
      </c>
      <c r="CB16">
        <v>0</v>
      </c>
      <c r="CC16">
        <v>2</v>
      </c>
      <c r="CD16">
        <v>0</v>
      </c>
      <c r="CE16" s="800"/>
    </row>
    <row r="17" spans="1:83" s="303" customFormat="1" ht="21" customHeight="1" thickBot="1">
      <c r="A17" s="911"/>
      <c r="B17" s="780" t="str">
        <f t="shared" ref="B17" si="30">HYPERLINK(D17,C17)</f>
        <v>Twins 1</v>
      </c>
      <c r="C17" s="781" t="s">
        <v>872</v>
      </c>
      <c r="D17" s="781" t="s">
        <v>932</v>
      </c>
      <c r="E17" s="319" t="s">
        <v>26</v>
      </c>
      <c r="F17" s="782" t="s">
        <v>879</v>
      </c>
      <c r="G17" s="320" t="s">
        <v>67</v>
      </c>
      <c r="H17" s="357">
        <v>2</v>
      </c>
      <c r="I17" s="783">
        <v>4.58</v>
      </c>
      <c r="J17" s="784">
        <v>59.499999999999993</v>
      </c>
      <c r="K17" s="55"/>
      <c r="L17" s="56"/>
      <c r="M17" s="57"/>
      <c r="N17" s="58"/>
      <c r="O17" s="749"/>
      <c r="P17" s="59"/>
      <c r="Q17" s="757"/>
      <c r="R17" s="60"/>
      <c r="S17" s="61"/>
      <c r="T17" s="63"/>
      <c r="U17" s="64"/>
      <c r="V17" s="65"/>
      <c r="W17" s="66"/>
      <c r="X17" s="67"/>
      <c r="Y17" s="68"/>
      <c r="Z17" s="103">
        <f t="shared" si="1"/>
        <v>0</v>
      </c>
      <c r="AA17" s="358">
        <f t="shared" si="2"/>
        <v>0</v>
      </c>
      <c r="AB17" s="273">
        <f t="shared" si="3"/>
        <v>0</v>
      </c>
      <c r="AC17" s="273" t="str">
        <f t="shared" si="22"/>
        <v/>
      </c>
      <c r="AD17" s="273" t="str">
        <f t="shared" si="23"/>
        <v/>
      </c>
      <c r="AE17" s="273" t="str">
        <f t="shared" si="24"/>
        <v/>
      </c>
      <c r="AF17" s="273" t="str">
        <f t="shared" si="25"/>
        <v/>
      </c>
      <c r="AG17" s="273" t="str">
        <f t="shared" si="26"/>
        <v/>
      </c>
      <c r="AH17" s="273">
        <f t="shared" si="27"/>
        <v>0</v>
      </c>
      <c r="AI17" s="785" t="str">
        <f t="shared" si="28"/>
        <v/>
      </c>
      <c r="AK17" s="272"/>
      <c r="AL17" s="272"/>
      <c r="AM17" s="272">
        <v>1</v>
      </c>
      <c r="AN17" s="272"/>
      <c r="AO17" s="272"/>
      <c r="AP17" s="272">
        <v>1</v>
      </c>
      <c r="AQ17" s="272"/>
      <c r="AR17" s="272"/>
      <c r="AS17" s="272"/>
      <c r="AT17" s="272"/>
      <c r="AU17" s="272"/>
      <c r="AV17" s="272"/>
      <c r="AW17" s="272"/>
      <c r="AX17" s="272"/>
      <c r="AY17" s="272"/>
      <c r="AZ17" s="272"/>
      <c r="BA17" s="272" t="s">
        <v>1080</v>
      </c>
      <c r="BB17" s="272"/>
      <c r="BD17" s="272" t="str">
        <f t="shared" si="5"/>
        <v/>
      </c>
      <c r="BE17" s="272" t="str">
        <f t="shared" si="6"/>
        <v/>
      </c>
      <c r="BF17" s="272">
        <f t="shared" si="7"/>
        <v>0</v>
      </c>
      <c r="BG17" s="272" t="str">
        <f t="shared" si="8"/>
        <v/>
      </c>
      <c r="BH17" s="272" t="str">
        <f t="shared" si="9"/>
        <v/>
      </c>
      <c r="BI17" s="272">
        <f t="shared" si="10"/>
        <v>0</v>
      </c>
      <c r="BJ17" s="272" t="str">
        <f t="shared" si="11"/>
        <v/>
      </c>
      <c r="BK17" s="272" t="str">
        <f t="shared" si="12"/>
        <v/>
      </c>
      <c r="BL17" s="272" t="str">
        <f t="shared" si="13"/>
        <v/>
      </c>
      <c r="BM17" s="272" t="str">
        <f t="shared" si="14"/>
        <v/>
      </c>
      <c r="BN17" s="272" t="str">
        <f t="shared" si="15"/>
        <v/>
      </c>
      <c r="BO17" s="272" t="str">
        <f t="shared" si="16"/>
        <v/>
      </c>
      <c r="BP17" s="272" t="str">
        <f t="shared" si="17"/>
        <v/>
      </c>
      <c r="BQ17" s="272" t="str">
        <f t="shared" si="18"/>
        <v/>
      </c>
      <c r="BR17" s="272" t="str">
        <f t="shared" si="19"/>
        <v/>
      </c>
      <c r="BS17" s="272" t="str">
        <f t="shared" si="20"/>
        <v/>
      </c>
      <c r="BT17" s="272">
        <f t="shared" si="21"/>
        <v>0</v>
      </c>
      <c r="BU17" s="272"/>
      <c r="BX17">
        <v>0</v>
      </c>
      <c r="BY17">
        <v>0</v>
      </c>
      <c r="BZ17">
        <v>0</v>
      </c>
      <c r="CA17">
        <v>0</v>
      </c>
      <c r="CB17">
        <v>0</v>
      </c>
      <c r="CC17">
        <v>2</v>
      </c>
      <c r="CD17">
        <v>0</v>
      </c>
      <c r="CE17" s="800"/>
    </row>
    <row r="18" spans="1:83" s="328" customFormat="1" ht="12" customHeight="1" thickBot="1">
      <c r="A18" s="791"/>
      <c r="B18" s="792"/>
      <c r="C18" s="792"/>
      <c r="D18" s="792"/>
      <c r="E18" s="490"/>
      <c r="F18" s="490"/>
      <c r="G18" s="490"/>
      <c r="H18" s="490"/>
      <c r="I18" s="490"/>
      <c r="J18" s="793" t="s">
        <v>1105</v>
      </c>
      <c r="K18" s="794"/>
      <c r="L18" s="794"/>
      <c r="M18" s="794"/>
      <c r="N18" s="795"/>
      <c r="O18" s="795"/>
      <c r="P18" s="794"/>
      <c r="Q18" s="794"/>
      <c r="R18" s="794"/>
      <c r="S18" s="796"/>
      <c r="T18" s="794"/>
      <c r="U18" s="797"/>
      <c r="V18" s="794"/>
      <c r="W18" s="794"/>
      <c r="X18" s="794"/>
      <c r="Y18" s="794"/>
      <c r="Z18" s="798"/>
      <c r="AA18" s="798"/>
      <c r="AB18" s="798"/>
      <c r="AC18" s="490"/>
      <c r="AD18" s="490"/>
      <c r="AE18" s="490"/>
      <c r="AF18" s="490"/>
      <c r="AG18" s="490"/>
      <c r="AH18" s="490"/>
      <c r="AI18" s="665"/>
      <c r="AJ18" s="303"/>
      <c r="AK18" s="309"/>
      <c r="AL18" s="309"/>
      <c r="AM18" s="309"/>
      <c r="AN18" s="309"/>
      <c r="AO18" s="309"/>
      <c r="AP18" s="309"/>
      <c r="AQ18" s="309"/>
      <c r="AR18" s="309"/>
      <c r="AS18" s="309"/>
      <c r="AT18" s="309"/>
      <c r="AU18" s="309"/>
      <c r="AV18" s="309"/>
      <c r="AW18" s="309"/>
      <c r="AX18" s="309"/>
      <c r="AY18" s="309"/>
      <c r="AZ18" s="309"/>
      <c r="BA18" s="309"/>
      <c r="BB18" s="309"/>
      <c r="BC18" s="359"/>
      <c r="BD18" s="309"/>
      <c r="BE18" s="309"/>
      <c r="BF18" s="309"/>
      <c r="BG18" s="309"/>
      <c r="BH18" s="309"/>
      <c r="BI18" s="309"/>
      <c r="BJ18" s="309"/>
      <c r="BK18" s="309"/>
      <c r="BL18" s="309"/>
      <c r="BM18" s="309"/>
      <c r="BN18" s="309"/>
      <c r="BO18" s="309"/>
      <c r="BP18" s="309"/>
      <c r="BQ18" s="309"/>
      <c r="BR18" s="309"/>
      <c r="BS18" s="309"/>
      <c r="BT18" s="309"/>
      <c r="BU18" s="801"/>
      <c r="BX18" s="803"/>
      <c r="BY18" s="803"/>
      <c r="BZ18" s="803"/>
      <c r="CA18" s="803"/>
      <c r="CB18" s="803"/>
      <c r="CC18" s="803"/>
      <c r="CD18" s="803"/>
      <c r="CE18" s="800"/>
    </row>
    <row r="19" spans="1:83" s="303" customFormat="1" ht="21" customHeight="1">
      <c r="A19" s="890" t="s">
        <v>874</v>
      </c>
      <c r="B19" s="210" t="str">
        <f t="shared" ref="B19:B57" si="31">HYPERLINK(D19,C19)</f>
        <v>Big Jugs 1</v>
      </c>
      <c r="C19" s="210" t="s">
        <v>875</v>
      </c>
      <c r="D19" s="210" t="s">
        <v>933</v>
      </c>
      <c r="E19" s="310" t="s">
        <v>25</v>
      </c>
      <c r="F19" s="786" t="s">
        <v>879</v>
      </c>
      <c r="G19" s="322" t="s">
        <v>64</v>
      </c>
      <c r="H19" s="787">
        <v>2</v>
      </c>
      <c r="I19" s="788">
        <v>2.8</v>
      </c>
      <c r="J19" s="789">
        <v>35</v>
      </c>
      <c r="K19" s="70"/>
      <c r="L19" s="71"/>
      <c r="M19" s="72"/>
      <c r="N19" s="73"/>
      <c r="O19" s="746"/>
      <c r="P19" s="74"/>
      <c r="Q19" s="758"/>
      <c r="R19" s="75"/>
      <c r="S19" s="76"/>
      <c r="T19" s="77"/>
      <c r="U19" s="78"/>
      <c r="V19" s="79"/>
      <c r="W19" s="80"/>
      <c r="X19" s="81"/>
      <c r="Y19" s="82"/>
      <c r="Z19" s="102">
        <f t="shared" ref="Z19:Z26" si="32">SUM(K19:Y19)*J19</f>
        <v>0</v>
      </c>
      <c r="AA19" s="790">
        <f t="shared" ref="AA19:AA26" si="33">SUM(K19:Y19)*H19</f>
        <v>0</v>
      </c>
      <c r="AB19" s="312">
        <f t="shared" ref="AB19:AB26" si="34">SUM(K19:Y19)</f>
        <v>0</v>
      </c>
      <c r="AC19" s="312" t="str">
        <f t="shared" ref="AC19:AC26" si="35">IF(BX19=0,"",$AB19*BX19)</f>
        <v/>
      </c>
      <c r="AD19" s="312" t="str">
        <f t="shared" ref="AD19:AD26" si="36">IF(BY19=0,"",$AB19*BY19)</f>
        <v/>
      </c>
      <c r="AE19" s="312" t="str">
        <f t="shared" ref="AE19:AE26" si="37">IF(BZ19=0,"",$AB19*BZ19)</f>
        <v/>
      </c>
      <c r="AF19" s="312" t="str">
        <f t="shared" ref="AF19:AF26" si="38">IF(CA19=0,"",$AB19*CA19)</f>
        <v/>
      </c>
      <c r="AG19" s="312">
        <f t="shared" ref="AG19:AG26" si="39">IF(CB19=0,"",$AB19*CB19)</f>
        <v>0</v>
      </c>
      <c r="AH19" s="312" t="str">
        <f t="shared" ref="AH19:AH26" si="40">IF(CC19=0,"",$AB19*CC19)</f>
        <v/>
      </c>
      <c r="AI19" s="312" t="str">
        <f t="shared" ref="AI19:AI26" si="41">IF(CD19=0,"",$AB19*CD19)</f>
        <v/>
      </c>
      <c r="AK19" s="272"/>
      <c r="AL19" s="272"/>
      <c r="AM19" s="272"/>
      <c r="AN19" s="272">
        <v>2</v>
      </c>
      <c r="AO19" s="272"/>
      <c r="AP19" s="272"/>
      <c r="AQ19" s="272"/>
      <c r="AR19" s="272"/>
      <c r="AS19" s="272"/>
      <c r="AT19" s="272"/>
      <c r="AU19" s="272"/>
      <c r="AV19" s="272"/>
      <c r="AW19" s="272"/>
      <c r="AX19" s="272"/>
      <c r="AY19" s="272"/>
      <c r="AZ19" s="272"/>
      <c r="BA19" s="272" t="s">
        <v>1078</v>
      </c>
      <c r="BB19" s="272"/>
      <c r="BD19" s="272" t="str">
        <f t="shared" ref="BD19:BM26" si="42">IF(AK19="","",$AB19*AK19)</f>
        <v/>
      </c>
      <c r="BE19" s="272" t="str">
        <f t="shared" si="42"/>
        <v/>
      </c>
      <c r="BF19" s="272" t="str">
        <f t="shared" si="42"/>
        <v/>
      </c>
      <c r="BG19" s="272">
        <f t="shared" si="42"/>
        <v>0</v>
      </c>
      <c r="BH19" s="272" t="str">
        <f t="shared" si="42"/>
        <v/>
      </c>
      <c r="BI19" s="272" t="str">
        <f t="shared" si="42"/>
        <v/>
      </c>
      <c r="BJ19" s="272" t="str">
        <f t="shared" si="42"/>
        <v/>
      </c>
      <c r="BK19" s="272" t="str">
        <f t="shared" si="42"/>
        <v/>
      </c>
      <c r="BL19" s="272" t="str">
        <f t="shared" si="42"/>
        <v/>
      </c>
      <c r="BM19" s="272" t="str">
        <f t="shared" si="42"/>
        <v/>
      </c>
      <c r="BN19" s="272" t="str">
        <f t="shared" ref="BN19:BT26" si="43">IF(AU19="","",$AB19*AU19)</f>
        <v/>
      </c>
      <c r="BO19" s="272" t="str">
        <f t="shared" si="43"/>
        <v/>
      </c>
      <c r="BP19" s="272" t="str">
        <f t="shared" si="43"/>
        <v/>
      </c>
      <c r="BQ19" s="272" t="str">
        <f t="shared" si="43"/>
        <v/>
      </c>
      <c r="BR19" s="272" t="str">
        <f t="shared" si="43"/>
        <v/>
      </c>
      <c r="BS19" s="272" t="str">
        <f t="shared" si="43"/>
        <v/>
      </c>
      <c r="BT19" s="272">
        <f t="shared" si="43"/>
        <v>0</v>
      </c>
      <c r="BU19" s="272"/>
      <c r="BX19">
        <v>0</v>
      </c>
      <c r="BY19">
        <v>0</v>
      </c>
      <c r="BZ19">
        <v>0</v>
      </c>
      <c r="CA19">
        <v>0</v>
      </c>
      <c r="CB19">
        <v>2</v>
      </c>
      <c r="CC19">
        <v>0</v>
      </c>
      <c r="CD19">
        <v>0</v>
      </c>
      <c r="CE19" s="800"/>
    </row>
    <row r="20" spans="1:83" s="303" customFormat="1" ht="21" customHeight="1">
      <c r="A20" s="890"/>
      <c r="B20" s="211" t="str">
        <f t="shared" si="31"/>
        <v>Big Jugs 2</v>
      </c>
      <c r="C20" s="210" t="s">
        <v>876</v>
      </c>
      <c r="D20" s="210" t="s">
        <v>934</v>
      </c>
      <c r="E20" s="298" t="s">
        <v>25</v>
      </c>
      <c r="F20" s="353" t="s">
        <v>879</v>
      </c>
      <c r="G20" s="322" t="s">
        <v>64</v>
      </c>
      <c r="H20" s="299">
        <v>1</v>
      </c>
      <c r="I20" s="522">
        <v>1.7</v>
      </c>
      <c r="J20" s="496">
        <v>21</v>
      </c>
      <c r="K20" s="41"/>
      <c r="L20" s="42"/>
      <c r="M20" s="43"/>
      <c r="N20" s="44"/>
      <c r="O20" s="748"/>
      <c r="P20" s="45"/>
      <c r="Q20" s="756"/>
      <c r="R20" s="46"/>
      <c r="S20" s="47"/>
      <c r="T20" s="48"/>
      <c r="U20" s="49"/>
      <c r="V20" s="50"/>
      <c r="W20" s="51"/>
      <c r="X20" s="52"/>
      <c r="Y20" s="53"/>
      <c r="Z20" s="104">
        <f t="shared" si="32"/>
        <v>0</v>
      </c>
      <c r="AA20" s="351">
        <f t="shared" si="33"/>
        <v>0</v>
      </c>
      <c r="AB20" s="272">
        <f t="shared" si="34"/>
        <v>0</v>
      </c>
      <c r="AC20" s="272" t="str">
        <f t="shared" si="35"/>
        <v/>
      </c>
      <c r="AD20" s="272" t="str">
        <f t="shared" si="36"/>
        <v/>
      </c>
      <c r="AE20" s="272" t="str">
        <f t="shared" si="37"/>
        <v/>
      </c>
      <c r="AF20" s="272" t="str">
        <f t="shared" si="38"/>
        <v/>
      </c>
      <c r="AG20" s="272">
        <f t="shared" si="39"/>
        <v>0</v>
      </c>
      <c r="AH20" s="272" t="str">
        <f t="shared" si="40"/>
        <v/>
      </c>
      <c r="AI20" s="272" t="str">
        <f t="shared" si="41"/>
        <v/>
      </c>
      <c r="AK20" s="272"/>
      <c r="AL20" s="272"/>
      <c r="AM20" s="272">
        <v>1</v>
      </c>
      <c r="AN20" s="272"/>
      <c r="AO20" s="272"/>
      <c r="AP20" s="272"/>
      <c r="AQ20" s="272"/>
      <c r="AR20" s="272"/>
      <c r="AS20" s="272"/>
      <c r="AT20" s="272"/>
      <c r="AU20" s="272"/>
      <c r="AV20" s="272"/>
      <c r="AW20" s="272"/>
      <c r="AX20" s="272"/>
      <c r="AY20" s="272"/>
      <c r="AZ20" s="272"/>
      <c r="BA20" s="272" t="s">
        <v>1081</v>
      </c>
      <c r="BB20" s="272"/>
      <c r="BD20" s="272" t="str">
        <f t="shared" si="42"/>
        <v/>
      </c>
      <c r="BE20" s="272" t="str">
        <f t="shared" si="42"/>
        <v/>
      </c>
      <c r="BF20" s="272">
        <f t="shared" si="42"/>
        <v>0</v>
      </c>
      <c r="BG20" s="272" t="str">
        <f t="shared" si="42"/>
        <v/>
      </c>
      <c r="BH20" s="272" t="str">
        <f t="shared" si="42"/>
        <v/>
      </c>
      <c r="BI20" s="272" t="str">
        <f t="shared" si="42"/>
        <v/>
      </c>
      <c r="BJ20" s="272" t="str">
        <f t="shared" si="42"/>
        <v/>
      </c>
      <c r="BK20" s="272" t="str">
        <f t="shared" si="42"/>
        <v/>
      </c>
      <c r="BL20" s="272" t="str">
        <f t="shared" si="42"/>
        <v/>
      </c>
      <c r="BM20" s="272" t="str">
        <f t="shared" si="42"/>
        <v/>
      </c>
      <c r="BN20" s="272" t="str">
        <f t="shared" si="43"/>
        <v/>
      </c>
      <c r="BO20" s="272" t="str">
        <f t="shared" si="43"/>
        <v/>
      </c>
      <c r="BP20" s="272" t="str">
        <f t="shared" si="43"/>
        <v/>
      </c>
      <c r="BQ20" s="272" t="str">
        <f t="shared" si="43"/>
        <v/>
      </c>
      <c r="BR20" s="272" t="str">
        <f t="shared" si="43"/>
        <v/>
      </c>
      <c r="BS20" s="272" t="str">
        <f t="shared" si="43"/>
        <v/>
      </c>
      <c r="BT20" s="272">
        <f t="shared" si="43"/>
        <v>0</v>
      </c>
      <c r="BU20" s="272"/>
      <c r="BX20">
        <v>0</v>
      </c>
      <c r="BY20">
        <v>0</v>
      </c>
      <c r="BZ20">
        <v>0</v>
      </c>
      <c r="CA20">
        <v>0</v>
      </c>
      <c r="CB20">
        <v>1</v>
      </c>
      <c r="CC20">
        <v>0</v>
      </c>
      <c r="CD20">
        <v>0</v>
      </c>
      <c r="CE20" s="800"/>
    </row>
    <row r="21" spans="1:83" s="303" customFormat="1" ht="21" customHeight="1">
      <c r="A21" s="890"/>
      <c r="B21" s="211" t="str">
        <f t="shared" si="31"/>
        <v>Big Jugs 3</v>
      </c>
      <c r="C21" s="210" t="s">
        <v>877</v>
      </c>
      <c r="D21" s="210" t="s">
        <v>935</v>
      </c>
      <c r="E21" s="298" t="s">
        <v>25</v>
      </c>
      <c r="F21" s="353" t="s">
        <v>879</v>
      </c>
      <c r="G21" s="322" t="s">
        <v>64</v>
      </c>
      <c r="H21" s="299">
        <v>1</v>
      </c>
      <c r="I21" s="522">
        <v>2.5</v>
      </c>
      <c r="J21" s="496">
        <v>31.499999999999996</v>
      </c>
      <c r="K21" s="41"/>
      <c r="L21" s="42"/>
      <c r="M21" s="43"/>
      <c r="N21" s="44"/>
      <c r="O21" s="748"/>
      <c r="P21" s="45"/>
      <c r="Q21" s="756"/>
      <c r="R21" s="46"/>
      <c r="S21" s="47"/>
      <c r="T21" s="48"/>
      <c r="U21" s="49"/>
      <c r="V21" s="50"/>
      <c r="W21" s="51"/>
      <c r="X21" s="52"/>
      <c r="Y21" s="53"/>
      <c r="Z21" s="104">
        <f t="shared" si="32"/>
        <v>0</v>
      </c>
      <c r="AA21" s="351">
        <f t="shared" si="33"/>
        <v>0</v>
      </c>
      <c r="AB21" s="272">
        <f t="shared" si="34"/>
        <v>0</v>
      </c>
      <c r="AC21" s="272" t="str">
        <f t="shared" si="35"/>
        <v/>
      </c>
      <c r="AD21" s="272" t="str">
        <f t="shared" si="36"/>
        <v/>
      </c>
      <c r="AE21" s="272" t="str">
        <f t="shared" si="37"/>
        <v/>
      </c>
      <c r="AF21" s="272" t="str">
        <f t="shared" si="38"/>
        <v/>
      </c>
      <c r="AG21" s="272">
        <f t="shared" si="39"/>
        <v>0</v>
      </c>
      <c r="AH21" s="272" t="str">
        <f t="shared" si="40"/>
        <v/>
      </c>
      <c r="AI21" s="272" t="str">
        <f t="shared" si="41"/>
        <v/>
      </c>
      <c r="AK21" s="272"/>
      <c r="AL21" s="272"/>
      <c r="AM21" s="272">
        <v>1</v>
      </c>
      <c r="AN21" s="272"/>
      <c r="AO21" s="272"/>
      <c r="AP21" s="272"/>
      <c r="AQ21" s="272"/>
      <c r="AR21" s="272"/>
      <c r="AS21" s="272"/>
      <c r="AT21" s="272"/>
      <c r="AU21" s="272"/>
      <c r="AV21" s="272"/>
      <c r="AW21" s="272"/>
      <c r="AX21" s="272"/>
      <c r="AY21" s="272"/>
      <c r="AZ21" s="272"/>
      <c r="BA21" s="272" t="s">
        <v>1081</v>
      </c>
      <c r="BB21" s="272"/>
      <c r="BD21" s="272" t="str">
        <f t="shared" si="42"/>
        <v/>
      </c>
      <c r="BE21" s="272" t="str">
        <f t="shared" si="42"/>
        <v/>
      </c>
      <c r="BF21" s="272">
        <f t="shared" si="42"/>
        <v>0</v>
      </c>
      <c r="BG21" s="272" t="str">
        <f t="shared" si="42"/>
        <v/>
      </c>
      <c r="BH21" s="272" t="str">
        <f t="shared" si="42"/>
        <v/>
      </c>
      <c r="BI21" s="272" t="str">
        <f t="shared" si="42"/>
        <v/>
      </c>
      <c r="BJ21" s="272" t="str">
        <f t="shared" si="42"/>
        <v/>
      </c>
      <c r="BK21" s="272" t="str">
        <f t="shared" si="42"/>
        <v/>
      </c>
      <c r="BL21" s="272" t="str">
        <f t="shared" si="42"/>
        <v/>
      </c>
      <c r="BM21" s="272" t="str">
        <f t="shared" si="42"/>
        <v/>
      </c>
      <c r="BN21" s="272" t="str">
        <f t="shared" si="43"/>
        <v/>
      </c>
      <c r="BO21" s="272" t="str">
        <f t="shared" si="43"/>
        <v/>
      </c>
      <c r="BP21" s="272" t="str">
        <f t="shared" si="43"/>
        <v/>
      </c>
      <c r="BQ21" s="272" t="str">
        <f t="shared" si="43"/>
        <v/>
      </c>
      <c r="BR21" s="272" t="str">
        <f t="shared" si="43"/>
        <v/>
      </c>
      <c r="BS21" s="272" t="str">
        <f t="shared" si="43"/>
        <v/>
      </c>
      <c r="BT21" s="272">
        <f t="shared" si="43"/>
        <v>0</v>
      </c>
      <c r="BU21" s="272"/>
      <c r="BX21">
        <v>0</v>
      </c>
      <c r="BY21">
        <v>0</v>
      </c>
      <c r="BZ21">
        <v>0</v>
      </c>
      <c r="CA21">
        <v>0</v>
      </c>
      <c r="CB21">
        <v>1</v>
      </c>
      <c r="CC21">
        <v>0</v>
      </c>
      <c r="CD21">
        <v>0</v>
      </c>
      <c r="CE21" s="800"/>
    </row>
    <row r="22" spans="1:83" s="303" customFormat="1" ht="21" customHeight="1">
      <c r="A22" s="890"/>
      <c r="B22" s="211" t="str">
        <f t="shared" si="31"/>
        <v>Crimps 1</v>
      </c>
      <c r="C22" s="210" t="s">
        <v>858</v>
      </c>
      <c r="D22" s="210" t="s">
        <v>936</v>
      </c>
      <c r="E22" s="298" t="s">
        <v>23</v>
      </c>
      <c r="F22" s="353" t="s">
        <v>879</v>
      </c>
      <c r="G22" s="322" t="s">
        <v>62</v>
      </c>
      <c r="H22" s="299">
        <v>10</v>
      </c>
      <c r="I22" s="522">
        <v>1.8</v>
      </c>
      <c r="J22" s="496">
        <v>33.25</v>
      </c>
      <c r="K22" s="41"/>
      <c r="L22" s="42"/>
      <c r="M22" s="43"/>
      <c r="N22" s="44"/>
      <c r="O22" s="748"/>
      <c r="P22" s="45"/>
      <c r="Q22" s="756"/>
      <c r="R22" s="46"/>
      <c r="S22" s="47"/>
      <c r="T22" s="48"/>
      <c r="U22" s="49"/>
      <c r="V22" s="50"/>
      <c r="W22" s="51"/>
      <c r="X22" s="52"/>
      <c r="Y22" s="53"/>
      <c r="Z22" s="104">
        <f t="shared" si="32"/>
        <v>0</v>
      </c>
      <c r="AA22" s="351">
        <f t="shared" si="33"/>
        <v>0</v>
      </c>
      <c r="AB22" s="272">
        <f t="shared" si="34"/>
        <v>0</v>
      </c>
      <c r="AC22" s="272" t="str">
        <f t="shared" si="35"/>
        <v/>
      </c>
      <c r="AD22" s="272" t="str">
        <f t="shared" si="36"/>
        <v/>
      </c>
      <c r="AE22" s="272">
        <f t="shared" si="37"/>
        <v>0</v>
      </c>
      <c r="AF22" s="272" t="str">
        <f t="shared" si="38"/>
        <v/>
      </c>
      <c r="AG22" s="272" t="str">
        <f t="shared" si="39"/>
        <v/>
      </c>
      <c r="AH22" s="272" t="str">
        <f t="shared" si="40"/>
        <v/>
      </c>
      <c r="AI22" s="272" t="str">
        <f t="shared" si="41"/>
        <v/>
      </c>
      <c r="AK22" s="272"/>
      <c r="AL22" s="272">
        <v>10</v>
      </c>
      <c r="AM22" s="272"/>
      <c r="AN22" s="272"/>
      <c r="AO22" s="272"/>
      <c r="AP22" s="272"/>
      <c r="AQ22" s="272"/>
      <c r="AR22" s="272"/>
      <c r="AS22" s="272"/>
      <c r="AT22" s="272"/>
      <c r="AU22" s="272"/>
      <c r="AV22" s="272"/>
      <c r="AW22" s="272"/>
      <c r="AX22" s="272"/>
      <c r="AY22" s="272"/>
      <c r="AZ22" s="272"/>
      <c r="BA22" s="272" t="s">
        <v>1075</v>
      </c>
      <c r="BB22" s="272"/>
      <c r="BD22" s="272" t="str">
        <f t="shared" si="42"/>
        <v/>
      </c>
      <c r="BE22" s="272">
        <f t="shared" si="42"/>
        <v>0</v>
      </c>
      <c r="BF22" s="272" t="str">
        <f t="shared" si="42"/>
        <v/>
      </c>
      <c r="BG22" s="272" t="str">
        <f t="shared" si="42"/>
        <v/>
      </c>
      <c r="BH22" s="272" t="str">
        <f t="shared" si="42"/>
        <v/>
      </c>
      <c r="BI22" s="272" t="str">
        <f t="shared" si="42"/>
        <v/>
      </c>
      <c r="BJ22" s="272" t="str">
        <f t="shared" si="42"/>
        <v/>
      </c>
      <c r="BK22" s="272" t="str">
        <f t="shared" si="42"/>
        <v/>
      </c>
      <c r="BL22" s="272" t="str">
        <f t="shared" si="42"/>
        <v/>
      </c>
      <c r="BM22" s="272" t="str">
        <f t="shared" si="42"/>
        <v/>
      </c>
      <c r="BN22" s="272" t="str">
        <f t="shared" si="43"/>
        <v/>
      </c>
      <c r="BO22" s="272" t="str">
        <f t="shared" si="43"/>
        <v/>
      </c>
      <c r="BP22" s="272" t="str">
        <f t="shared" si="43"/>
        <v/>
      </c>
      <c r="BQ22" s="272" t="str">
        <f t="shared" si="43"/>
        <v/>
      </c>
      <c r="BR22" s="272" t="str">
        <f t="shared" si="43"/>
        <v/>
      </c>
      <c r="BS22" s="272" t="str">
        <f t="shared" si="43"/>
        <v/>
      </c>
      <c r="BT22" s="272">
        <f t="shared" si="43"/>
        <v>0</v>
      </c>
      <c r="BU22" s="272"/>
      <c r="BX22">
        <v>0</v>
      </c>
      <c r="BY22">
        <v>0</v>
      </c>
      <c r="BZ22">
        <v>10</v>
      </c>
      <c r="CA22">
        <v>0</v>
      </c>
      <c r="CB22">
        <v>0</v>
      </c>
      <c r="CC22">
        <v>0</v>
      </c>
      <c r="CD22">
        <v>0</v>
      </c>
      <c r="CE22" s="800"/>
    </row>
    <row r="23" spans="1:83" s="303" customFormat="1" ht="21" customHeight="1">
      <c r="A23" s="890"/>
      <c r="B23" s="211" t="str">
        <f t="shared" si="31"/>
        <v>Foot 1</v>
      </c>
      <c r="C23" s="210" t="s">
        <v>860</v>
      </c>
      <c r="D23" s="210" t="s">
        <v>937</v>
      </c>
      <c r="E23" s="298" t="s">
        <v>22</v>
      </c>
      <c r="F23" s="353" t="s">
        <v>879</v>
      </c>
      <c r="G23" s="322" t="s">
        <v>32</v>
      </c>
      <c r="H23" s="299">
        <v>10</v>
      </c>
      <c r="I23" s="522">
        <v>0.8</v>
      </c>
      <c r="J23" s="496">
        <v>19.25</v>
      </c>
      <c r="K23" s="41"/>
      <c r="L23" s="42"/>
      <c r="M23" s="43"/>
      <c r="N23" s="44"/>
      <c r="O23" s="748"/>
      <c r="P23" s="45"/>
      <c r="Q23" s="756"/>
      <c r="R23" s="46"/>
      <c r="S23" s="47"/>
      <c r="T23" s="48"/>
      <c r="U23" s="49"/>
      <c r="V23" s="50"/>
      <c r="W23" s="51"/>
      <c r="X23" s="52"/>
      <c r="Y23" s="53"/>
      <c r="Z23" s="104">
        <f t="shared" si="32"/>
        <v>0</v>
      </c>
      <c r="AA23" s="351">
        <f t="shared" si="33"/>
        <v>0</v>
      </c>
      <c r="AB23" s="272">
        <f t="shared" si="34"/>
        <v>0</v>
      </c>
      <c r="AC23" s="272" t="str">
        <f t="shared" si="35"/>
        <v/>
      </c>
      <c r="AD23" s="272">
        <f t="shared" si="36"/>
        <v>0</v>
      </c>
      <c r="AE23" s="272" t="str">
        <f t="shared" si="37"/>
        <v/>
      </c>
      <c r="AF23" s="272" t="str">
        <f t="shared" si="38"/>
        <v/>
      </c>
      <c r="AG23" s="272" t="str">
        <f t="shared" si="39"/>
        <v/>
      </c>
      <c r="AH23" s="272" t="str">
        <f t="shared" si="40"/>
        <v/>
      </c>
      <c r="AI23" s="272" t="str">
        <f t="shared" si="41"/>
        <v/>
      </c>
      <c r="AK23" s="272"/>
      <c r="AL23" s="272">
        <v>10</v>
      </c>
      <c r="AM23" s="272"/>
      <c r="AN23" s="272"/>
      <c r="AO23" s="272"/>
      <c r="AP23" s="272"/>
      <c r="AQ23" s="272"/>
      <c r="AR23" s="272"/>
      <c r="AS23" s="272"/>
      <c r="AT23" s="272"/>
      <c r="AU23" s="272"/>
      <c r="AV23" s="272"/>
      <c r="AW23" s="272"/>
      <c r="AX23" s="272"/>
      <c r="AY23" s="272"/>
      <c r="AZ23" s="272"/>
      <c r="BA23" s="272" t="s">
        <v>1082</v>
      </c>
      <c r="BB23" s="272"/>
      <c r="BD23" s="272" t="str">
        <f t="shared" si="42"/>
        <v/>
      </c>
      <c r="BE23" s="272">
        <f t="shared" si="42"/>
        <v>0</v>
      </c>
      <c r="BF23" s="272" t="str">
        <f t="shared" si="42"/>
        <v/>
      </c>
      <c r="BG23" s="272" t="str">
        <f t="shared" si="42"/>
        <v/>
      </c>
      <c r="BH23" s="272" t="str">
        <f t="shared" si="42"/>
        <v/>
      </c>
      <c r="BI23" s="272" t="str">
        <f t="shared" si="42"/>
        <v/>
      </c>
      <c r="BJ23" s="272" t="str">
        <f t="shared" si="42"/>
        <v/>
      </c>
      <c r="BK23" s="272" t="str">
        <f t="shared" si="42"/>
        <v/>
      </c>
      <c r="BL23" s="272" t="str">
        <f t="shared" si="42"/>
        <v/>
      </c>
      <c r="BM23" s="272" t="str">
        <f t="shared" si="42"/>
        <v/>
      </c>
      <c r="BN23" s="272" t="str">
        <f t="shared" si="43"/>
        <v/>
      </c>
      <c r="BO23" s="272" t="str">
        <f t="shared" si="43"/>
        <v/>
      </c>
      <c r="BP23" s="272" t="str">
        <f t="shared" si="43"/>
        <v/>
      </c>
      <c r="BQ23" s="272" t="str">
        <f t="shared" si="43"/>
        <v/>
      </c>
      <c r="BR23" s="272" t="str">
        <f t="shared" si="43"/>
        <v/>
      </c>
      <c r="BS23" s="272" t="str">
        <f t="shared" si="43"/>
        <v/>
      </c>
      <c r="BT23" s="272">
        <f t="shared" si="43"/>
        <v>0</v>
      </c>
      <c r="BU23" s="272"/>
      <c r="BX23">
        <v>0</v>
      </c>
      <c r="BY23">
        <v>10</v>
      </c>
      <c r="BZ23">
        <v>0</v>
      </c>
      <c r="CA23">
        <v>0</v>
      </c>
      <c r="CB23">
        <v>0</v>
      </c>
      <c r="CC23">
        <v>0</v>
      </c>
      <c r="CD23">
        <v>0</v>
      </c>
      <c r="CE23" s="800"/>
    </row>
    <row r="24" spans="1:83" s="303" customFormat="1" ht="21" customHeight="1">
      <c r="A24" s="890"/>
      <c r="B24" s="211" t="str">
        <f t="shared" si="31"/>
        <v>Foot 2</v>
      </c>
      <c r="C24" s="210" t="s">
        <v>861</v>
      </c>
      <c r="D24" s="210" t="s">
        <v>938</v>
      </c>
      <c r="E24" s="298" t="s">
        <v>22</v>
      </c>
      <c r="F24" s="353" t="s">
        <v>879</v>
      </c>
      <c r="G24" s="322" t="s">
        <v>32</v>
      </c>
      <c r="H24" s="299">
        <v>10</v>
      </c>
      <c r="I24" s="522">
        <v>0.9</v>
      </c>
      <c r="J24" s="496">
        <v>21</v>
      </c>
      <c r="K24" s="41"/>
      <c r="L24" s="42"/>
      <c r="M24" s="43"/>
      <c r="N24" s="44"/>
      <c r="O24" s="748"/>
      <c r="P24" s="45"/>
      <c r="Q24" s="756"/>
      <c r="R24" s="46"/>
      <c r="S24" s="47"/>
      <c r="T24" s="48"/>
      <c r="U24" s="49"/>
      <c r="V24" s="50"/>
      <c r="W24" s="51"/>
      <c r="X24" s="52"/>
      <c r="Y24" s="53"/>
      <c r="Z24" s="104">
        <f t="shared" si="32"/>
        <v>0</v>
      </c>
      <c r="AA24" s="351">
        <f t="shared" si="33"/>
        <v>0</v>
      </c>
      <c r="AB24" s="272">
        <f t="shared" si="34"/>
        <v>0</v>
      </c>
      <c r="AC24" s="272" t="str">
        <f t="shared" si="35"/>
        <v/>
      </c>
      <c r="AD24" s="272">
        <f t="shared" si="36"/>
        <v>0</v>
      </c>
      <c r="AE24" s="272" t="str">
        <f t="shared" si="37"/>
        <v/>
      </c>
      <c r="AF24" s="272" t="str">
        <f t="shared" si="38"/>
        <v/>
      </c>
      <c r="AG24" s="272" t="str">
        <f t="shared" si="39"/>
        <v/>
      </c>
      <c r="AH24" s="272" t="str">
        <f t="shared" si="40"/>
        <v/>
      </c>
      <c r="AI24" s="272" t="str">
        <f t="shared" si="41"/>
        <v/>
      </c>
      <c r="AK24" s="272"/>
      <c r="AL24" s="272">
        <v>10</v>
      </c>
      <c r="AM24" s="272"/>
      <c r="AN24" s="272"/>
      <c r="AO24" s="272"/>
      <c r="AP24" s="272"/>
      <c r="AQ24" s="272"/>
      <c r="AR24" s="272"/>
      <c r="AS24" s="272"/>
      <c r="AT24" s="272"/>
      <c r="AU24" s="272"/>
      <c r="AV24" s="272"/>
      <c r="AW24" s="272"/>
      <c r="AX24" s="272"/>
      <c r="AY24" s="272"/>
      <c r="AZ24" s="272"/>
      <c r="BA24" s="272" t="s">
        <v>1082</v>
      </c>
      <c r="BB24" s="272"/>
      <c r="BD24" s="272" t="str">
        <f t="shared" si="42"/>
        <v/>
      </c>
      <c r="BE24" s="272">
        <f t="shared" si="42"/>
        <v>0</v>
      </c>
      <c r="BF24" s="272" t="str">
        <f t="shared" si="42"/>
        <v/>
      </c>
      <c r="BG24" s="272" t="str">
        <f t="shared" si="42"/>
        <v/>
      </c>
      <c r="BH24" s="272" t="str">
        <f t="shared" si="42"/>
        <v/>
      </c>
      <c r="BI24" s="272" t="str">
        <f t="shared" si="42"/>
        <v/>
      </c>
      <c r="BJ24" s="272" t="str">
        <f t="shared" si="42"/>
        <v/>
      </c>
      <c r="BK24" s="272" t="str">
        <f t="shared" si="42"/>
        <v/>
      </c>
      <c r="BL24" s="272" t="str">
        <f t="shared" si="42"/>
        <v/>
      </c>
      <c r="BM24" s="272" t="str">
        <f t="shared" si="42"/>
        <v/>
      </c>
      <c r="BN24" s="272" t="str">
        <f t="shared" si="43"/>
        <v/>
      </c>
      <c r="BO24" s="272" t="str">
        <f t="shared" si="43"/>
        <v/>
      </c>
      <c r="BP24" s="272" t="str">
        <f t="shared" si="43"/>
        <v/>
      </c>
      <c r="BQ24" s="272" t="str">
        <f t="shared" si="43"/>
        <v/>
      </c>
      <c r="BR24" s="272" t="str">
        <f t="shared" si="43"/>
        <v/>
      </c>
      <c r="BS24" s="272" t="str">
        <f t="shared" si="43"/>
        <v/>
      </c>
      <c r="BT24" s="272">
        <f t="shared" si="43"/>
        <v>0</v>
      </c>
      <c r="BU24" s="272"/>
      <c r="BX24">
        <v>0</v>
      </c>
      <c r="BY24">
        <v>10</v>
      </c>
      <c r="BZ24">
        <v>0</v>
      </c>
      <c r="CA24">
        <v>0</v>
      </c>
      <c r="CB24">
        <v>0</v>
      </c>
      <c r="CC24">
        <v>0</v>
      </c>
      <c r="CD24">
        <v>0</v>
      </c>
      <c r="CE24" s="800"/>
    </row>
    <row r="25" spans="1:83" s="303" customFormat="1" ht="21" customHeight="1">
      <c r="A25" s="890"/>
      <c r="B25" s="211" t="str">
        <f t="shared" si="31"/>
        <v>Jugs 1</v>
      </c>
      <c r="C25" s="210" t="s">
        <v>863</v>
      </c>
      <c r="D25" s="210" t="s">
        <v>939</v>
      </c>
      <c r="E25" s="298" t="s">
        <v>23</v>
      </c>
      <c r="F25" s="353" t="s">
        <v>879</v>
      </c>
      <c r="G25" s="361" t="s">
        <v>64</v>
      </c>
      <c r="H25" s="299">
        <v>10</v>
      </c>
      <c r="I25" s="522">
        <v>2.6</v>
      </c>
      <c r="J25" s="496">
        <v>49</v>
      </c>
      <c r="K25" s="41"/>
      <c r="L25" s="42"/>
      <c r="M25" s="43"/>
      <c r="N25" s="44"/>
      <c r="O25" s="748"/>
      <c r="P25" s="45"/>
      <c r="Q25" s="756"/>
      <c r="R25" s="46"/>
      <c r="S25" s="47"/>
      <c r="T25" s="48"/>
      <c r="U25" s="49"/>
      <c r="V25" s="50"/>
      <c r="W25" s="51"/>
      <c r="X25" s="52"/>
      <c r="Y25" s="53"/>
      <c r="Z25" s="104">
        <f t="shared" si="32"/>
        <v>0</v>
      </c>
      <c r="AA25" s="358">
        <f t="shared" si="33"/>
        <v>0</v>
      </c>
      <c r="AB25" s="273">
        <f t="shared" si="34"/>
        <v>0</v>
      </c>
      <c r="AC25" s="272" t="str">
        <f t="shared" si="35"/>
        <v/>
      </c>
      <c r="AD25" s="272" t="str">
        <f t="shared" si="36"/>
        <v/>
      </c>
      <c r="AE25" s="272">
        <f t="shared" si="37"/>
        <v>0</v>
      </c>
      <c r="AF25" s="272" t="str">
        <f t="shared" si="38"/>
        <v/>
      </c>
      <c r="AG25" s="272" t="str">
        <f t="shared" si="39"/>
        <v/>
      </c>
      <c r="AH25" s="272" t="str">
        <f t="shared" si="40"/>
        <v/>
      </c>
      <c r="AI25" s="272" t="str">
        <f t="shared" si="41"/>
        <v/>
      </c>
      <c r="AK25" s="272"/>
      <c r="AL25" s="272">
        <v>10</v>
      </c>
      <c r="AM25" s="272"/>
      <c r="AN25" s="272"/>
      <c r="AO25" s="272"/>
      <c r="AP25" s="272"/>
      <c r="AQ25" s="272"/>
      <c r="AR25" s="272"/>
      <c r="AS25" s="272"/>
      <c r="AT25" s="272"/>
      <c r="AU25" s="272"/>
      <c r="AV25" s="272"/>
      <c r="AW25" s="272"/>
      <c r="AX25" s="272"/>
      <c r="AY25" s="272"/>
      <c r="AZ25" s="272"/>
      <c r="BA25" s="272" t="s">
        <v>1075</v>
      </c>
      <c r="BB25" s="272"/>
      <c r="BD25" s="272" t="str">
        <f t="shared" si="42"/>
        <v/>
      </c>
      <c r="BE25" s="272">
        <f t="shared" si="42"/>
        <v>0</v>
      </c>
      <c r="BF25" s="272" t="str">
        <f t="shared" si="42"/>
        <v/>
      </c>
      <c r="BG25" s="272" t="str">
        <f t="shared" si="42"/>
        <v/>
      </c>
      <c r="BH25" s="272" t="str">
        <f t="shared" si="42"/>
        <v/>
      </c>
      <c r="BI25" s="272" t="str">
        <f t="shared" si="42"/>
        <v/>
      </c>
      <c r="BJ25" s="272" t="str">
        <f t="shared" si="42"/>
        <v/>
      </c>
      <c r="BK25" s="272" t="str">
        <f t="shared" si="42"/>
        <v/>
      </c>
      <c r="BL25" s="272" t="str">
        <f t="shared" si="42"/>
        <v/>
      </c>
      <c r="BM25" s="272" t="str">
        <f t="shared" si="42"/>
        <v/>
      </c>
      <c r="BN25" s="272" t="str">
        <f t="shared" si="43"/>
        <v/>
      </c>
      <c r="BO25" s="272" t="str">
        <f t="shared" si="43"/>
        <v/>
      </c>
      <c r="BP25" s="272" t="str">
        <f t="shared" si="43"/>
        <v/>
      </c>
      <c r="BQ25" s="272" t="str">
        <f t="shared" si="43"/>
        <v/>
      </c>
      <c r="BR25" s="272" t="str">
        <f t="shared" si="43"/>
        <v/>
      </c>
      <c r="BS25" s="272" t="str">
        <f t="shared" si="43"/>
        <v/>
      </c>
      <c r="BT25" s="272">
        <f t="shared" si="43"/>
        <v>0</v>
      </c>
      <c r="BU25" s="272"/>
      <c r="BX25">
        <v>0</v>
      </c>
      <c r="BY25">
        <v>0</v>
      </c>
      <c r="BZ25">
        <v>10</v>
      </c>
      <c r="CA25">
        <v>0</v>
      </c>
      <c r="CB25">
        <v>0</v>
      </c>
      <c r="CC25">
        <v>0</v>
      </c>
      <c r="CD25">
        <v>0</v>
      </c>
      <c r="CE25" s="800"/>
    </row>
    <row r="26" spans="1:83" s="303" customFormat="1" ht="21" customHeight="1" thickBot="1">
      <c r="A26" s="891"/>
      <c r="B26" s="211" t="str">
        <f t="shared" si="31"/>
        <v>Jugs 2</v>
      </c>
      <c r="C26" s="623" t="s">
        <v>878</v>
      </c>
      <c r="D26" s="210" t="s">
        <v>940</v>
      </c>
      <c r="E26" s="319" t="s">
        <v>24</v>
      </c>
      <c r="F26" s="353" t="s">
        <v>879</v>
      </c>
      <c r="G26" s="357" t="s">
        <v>64</v>
      </c>
      <c r="H26" s="320">
        <v>10</v>
      </c>
      <c r="I26" s="523">
        <v>5.9</v>
      </c>
      <c r="J26" s="496">
        <v>82.25</v>
      </c>
      <c r="K26" s="55"/>
      <c r="L26" s="56"/>
      <c r="M26" s="57"/>
      <c r="N26" s="58"/>
      <c r="O26" s="749"/>
      <c r="P26" s="59"/>
      <c r="Q26" s="757"/>
      <c r="R26" s="60"/>
      <c r="S26" s="61"/>
      <c r="T26" s="63"/>
      <c r="U26" s="64"/>
      <c r="V26" s="65"/>
      <c r="W26" s="66"/>
      <c r="X26" s="67"/>
      <c r="Y26" s="68"/>
      <c r="Z26" s="104">
        <f t="shared" si="32"/>
        <v>0</v>
      </c>
      <c r="AA26" s="358">
        <f t="shared" si="33"/>
        <v>0</v>
      </c>
      <c r="AB26" s="273">
        <f t="shared" si="34"/>
        <v>0</v>
      </c>
      <c r="AC26" s="272" t="str">
        <f t="shared" si="35"/>
        <v/>
      </c>
      <c r="AD26" s="272" t="str">
        <f t="shared" si="36"/>
        <v/>
      </c>
      <c r="AE26" s="272" t="str">
        <f t="shared" si="37"/>
        <v/>
      </c>
      <c r="AF26" s="272">
        <f t="shared" si="38"/>
        <v>0</v>
      </c>
      <c r="AG26" s="272" t="str">
        <f t="shared" si="39"/>
        <v/>
      </c>
      <c r="AH26" s="272" t="str">
        <f t="shared" si="40"/>
        <v/>
      </c>
      <c r="AI26" s="272" t="str">
        <f t="shared" si="41"/>
        <v/>
      </c>
      <c r="AK26" s="272"/>
      <c r="AL26" s="272">
        <v>10</v>
      </c>
      <c r="AM26" s="272"/>
      <c r="AN26" s="272"/>
      <c r="AO26" s="272"/>
      <c r="AP26" s="272"/>
      <c r="AQ26" s="272"/>
      <c r="AR26" s="272"/>
      <c r="AS26" s="272"/>
      <c r="AT26" s="272"/>
      <c r="AU26" s="272"/>
      <c r="AV26" s="272"/>
      <c r="AW26" s="272"/>
      <c r="AX26" s="272"/>
      <c r="AY26" s="272"/>
      <c r="AZ26" s="272"/>
      <c r="BA26" s="272" t="s">
        <v>1075</v>
      </c>
      <c r="BB26" s="272"/>
      <c r="BD26" s="272" t="str">
        <f t="shared" si="42"/>
        <v/>
      </c>
      <c r="BE26" s="272">
        <f t="shared" si="42"/>
        <v>0</v>
      </c>
      <c r="BF26" s="272" t="str">
        <f t="shared" si="42"/>
        <v/>
      </c>
      <c r="BG26" s="272" t="str">
        <f t="shared" si="42"/>
        <v/>
      </c>
      <c r="BH26" s="272" t="str">
        <f t="shared" si="42"/>
        <v/>
      </c>
      <c r="BI26" s="272" t="str">
        <f t="shared" si="42"/>
        <v/>
      </c>
      <c r="BJ26" s="272" t="str">
        <f t="shared" si="42"/>
        <v/>
      </c>
      <c r="BK26" s="272" t="str">
        <f t="shared" si="42"/>
        <v/>
      </c>
      <c r="BL26" s="272" t="str">
        <f t="shared" si="42"/>
        <v/>
      </c>
      <c r="BM26" s="272" t="str">
        <f t="shared" si="42"/>
        <v/>
      </c>
      <c r="BN26" s="272" t="str">
        <f t="shared" si="43"/>
        <v/>
      </c>
      <c r="BO26" s="272" t="str">
        <f t="shared" si="43"/>
        <v/>
      </c>
      <c r="BP26" s="272" t="str">
        <f t="shared" si="43"/>
        <v/>
      </c>
      <c r="BQ26" s="272" t="str">
        <f t="shared" si="43"/>
        <v/>
      </c>
      <c r="BR26" s="272" t="str">
        <f t="shared" si="43"/>
        <v/>
      </c>
      <c r="BS26" s="272" t="str">
        <f t="shared" si="43"/>
        <v/>
      </c>
      <c r="BT26" s="272">
        <f t="shared" si="43"/>
        <v>0</v>
      </c>
      <c r="BU26" s="272"/>
      <c r="BX26">
        <v>0</v>
      </c>
      <c r="BY26">
        <v>0</v>
      </c>
      <c r="BZ26">
        <v>0</v>
      </c>
      <c r="CA26">
        <v>10</v>
      </c>
      <c r="CB26">
        <v>0</v>
      </c>
      <c r="CC26">
        <v>0</v>
      </c>
      <c r="CD26">
        <v>0</v>
      </c>
      <c r="CE26" s="800"/>
    </row>
    <row r="27" spans="1:83" s="328" customFormat="1" ht="12" customHeight="1" thickBot="1">
      <c r="A27" s="791"/>
      <c r="B27" s="792"/>
      <c r="C27" s="792"/>
      <c r="D27" s="792"/>
      <c r="E27" s="490"/>
      <c r="F27" s="490"/>
      <c r="G27" s="490"/>
      <c r="H27" s="490"/>
      <c r="I27" s="490"/>
      <c r="J27" s="793" t="s">
        <v>1105</v>
      </c>
      <c r="K27" s="794"/>
      <c r="L27" s="794"/>
      <c r="M27" s="794"/>
      <c r="N27" s="795"/>
      <c r="O27" s="795"/>
      <c r="P27" s="794"/>
      <c r="Q27" s="794"/>
      <c r="R27" s="794"/>
      <c r="S27" s="796"/>
      <c r="T27" s="794"/>
      <c r="U27" s="797"/>
      <c r="V27" s="794"/>
      <c r="W27" s="794"/>
      <c r="X27" s="794"/>
      <c r="Y27" s="794"/>
      <c r="Z27" s="798"/>
      <c r="AA27" s="798"/>
      <c r="AB27" s="798"/>
      <c r="AC27" s="490"/>
      <c r="AD27" s="490"/>
      <c r="AE27" s="490"/>
      <c r="AF27" s="490"/>
      <c r="AG27" s="490"/>
      <c r="AH27" s="490"/>
      <c r="AI27" s="665"/>
      <c r="AJ27" s="303"/>
      <c r="AK27" s="309"/>
      <c r="AL27" s="309"/>
      <c r="AM27" s="309"/>
      <c r="AN27" s="309"/>
      <c r="AO27" s="309"/>
      <c r="AP27" s="309"/>
      <c r="AQ27" s="309"/>
      <c r="AR27" s="309"/>
      <c r="AS27" s="309"/>
      <c r="AT27" s="309"/>
      <c r="AU27" s="309"/>
      <c r="AV27" s="309"/>
      <c r="AW27" s="309"/>
      <c r="AX27" s="309"/>
      <c r="AY27" s="309"/>
      <c r="AZ27" s="309"/>
      <c r="BA27" s="309"/>
      <c r="BB27" s="309"/>
      <c r="BC27" s="359"/>
      <c r="BD27" s="309"/>
      <c r="BE27" s="309"/>
      <c r="BF27" s="309"/>
      <c r="BG27" s="309"/>
      <c r="BH27" s="309"/>
      <c r="BI27" s="309"/>
      <c r="BJ27" s="309"/>
      <c r="BK27" s="309"/>
      <c r="BL27" s="309"/>
      <c r="BM27" s="309"/>
      <c r="BN27" s="309"/>
      <c r="BO27" s="309"/>
      <c r="BP27" s="309"/>
      <c r="BQ27" s="309"/>
      <c r="BR27" s="309"/>
      <c r="BS27" s="309"/>
      <c r="BT27" s="309"/>
      <c r="BU27" s="801"/>
      <c r="BX27" s="803"/>
      <c r="BY27" s="803"/>
      <c r="BZ27" s="803"/>
      <c r="CA27" s="803"/>
      <c r="CB27" s="803"/>
      <c r="CC27" s="803"/>
      <c r="CD27" s="803"/>
      <c r="CE27" s="800"/>
    </row>
    <row r="28" spans="1:83" s="303" customFormat="1" ht="21" customHeight="1">
      <c r="A28" s="886" t="s">
        <v>880</v>
      </c>
      <c r="B28" s="211" t="str">
        <f t="shared" si="31"/>
        <v>Crimps 1</v>
      </c>
      <c r="C28" s="210" t="s">
        <v>858</v>
      </c>
      <c r="D28" s="210" t="s">
        <v>941</v>
      </c>
      <c r="E28" s="310" t="s">
        <v>23</v>
      </c>
      <c r="F28" s="353" t="s">
        <v>879</v>
      </c>
      <c r="G28" s="322" t="s">
        <v>62</v>
      </c>
      <c r="H28" s="322">
        <v>10</v>
      </c>
      <c r="I28" s="524">
        <v>2.11</v>
      </c>
      <c r="J28" s="498">
        <v>42</v>
      </c>
      <c r="K28" s="70"/>
      <c r="L28" s="71"/>
      <c r="M28" s="72"/>
      <c r="N28" s="73"/>
      <c r="O28" s="746"/>
      <c r="P28" s="74"/>
      <c r="Q28" s="758"/>
      <c r="R28" s="75"/>
      <c r="S28" s="76"/>
      <c r="T28" s="77"/>
      <c r="U28" s="78"/>
      <c r="V28" s="79"/>
      <c r="W28" s="80"/>
      <c r="X28" s="81"/>
      <c r="Y28" s="82"/>
      <c r="Z28" s="104">
        <f t="shared" ref="Z28:Z37" si="44">SUM(K28:Y28)*J28</f>
        <v>0</v>
      </c>
      <c r="AA28" s="351">
        <f t="shared" ref="AA28:AA37" si="45">SUM(K28:Y28)*H28</f>
        <v>0</v>
      </c>
      <c r="AB28" s="312">
        <f t="shared" ref="AB28:AB37" si="46">SUM(K28:Y28)</f>
        <v>0</v>
      </c>
      <c r="AC28" s="272" t="str">
        <f t="shared" ref="AC28:AC37" si="47">IF(BX28=0,"",$AB28*BX28)</f>
        <v/>
      </c>
      <c r="AD28" s="272" t="str">
        <f t="shared" ref="AD28:AD37" si="48">IF(BY28=0,"",$AB28*BY28)</f>
        <v/>
      </c>
      <c r="AE28" s="272">
        <f t="shared" ref="AE28:AE37" si="49">IF(BZ28=0,"",$AB28*BZ28)</f>
        <v>0</v>
      </c>
      <c r="AF28" s="272" t="str">
        <f t="shared" ref="AF28:AF37" si="50">IF(CA28=0,"",$AB28*CA28)</f>
        <v/>
      </c>
      <c r="AG28" s="272" t="str">
        <f t="shared" ref="AG28:AG37" si="51">IF(CB28=0,"",$AB28*CB28)</f>
        <v/>
      </c>
      <c r="AH28" s="272" t="str">
        <f t="shared" ref="AH28:AH37" si="52">IF(CC28=0,"",$AB28*CC28)</f>
        <v/>
      </c>
      <c r="AI28" s="272" t="str">
        <f t="shared" ref="AI28:AI37" si="53">IF(CD28=0,"",$AB28*CD28)</f>
        <v/>
      </c>
      <c r="AK28" s="272"/>
      <c r="AL28" s="272">
        <v>10</v>
      </c>
      <c r="AM28" s="272"/>
      <c r="AN28" s="272"/>
      <c r="AO28" s="272"/>
      <c r="AP28" s="272"/>
      <c r="AQ28" s="272"/>
      <c r="AR28" s="272"/>
      <c r="AS28" s="272"/>
      <c r="AT28" s="272"/>
      <c r="AU28" s="272"/>
      <c r="AV28" s="272"/>
      <c r="AW28" s="272"/>
      <c r="AX28" s="272"/>
      <c r="AY28" s="272"/>
      <c r="AZ28" s="272"/>
      <c r="BA28" s="272" t="s">
        <v>1075</v>
      </c>
      <c r="BB28" s="272"/>
      <c r="BD28" s="272" t="str">
        <f t="shared" ref="BD28:BD37" si="54">IF(AK28="","",$AB28*AK28)</f>
        <v/>
      </c>
      <c r="BE28" s="272">
        <f t="shared" ref="BE28:BE37" si="55">IF(AL28="","",$AB28*AL28)</f>
        <v>0</v>
      </c>
      <c r="BF28" s="272" t="str">
        <f t="shared" ref="BF28:BF37" si="56">IF(AM28="","",$AB28*AM28)</f>
        <v/>
      </c>
      <c r="BG28" s="272" t="str">
        <f t="shared" ref="BG28:BG37" si="57">IF(AN28="","",$AB28*AN28)</f>
        <v/>
      </c>
      <c r="BH28" s="272" t="str">
        <f t="shared" ref="BH28:BH37" si="58">IF(AO28="","",$AB28*AO28)</f>
        <v/>
      </c>
      <c r="BI28" s="272" t="str">
        <f t="shared" ref="BI28:BI37" si="59">IF(AP28="","",$AB28*AP28)</f>
        <v/>
      </c>
      <c r="BJ28" s="272" t="str">
        <f t="shared" ref="BJ28:BJ37" si="60">IF(AQ28="","",$AB28*AQ28)</f>
        <v/>
      </c>
      <c r="BK28" s="272" t="str">
        <f t="shared" ref="BK28:BK37" si="61">IF(AR28="","",$AB28*AR28)</f>
        <v/>
      </c>
      <c r="BL28" s="272" t="str">
        <f t="shared" ref="BL28:BL37" si="62">IF(AS28="","",$AB28*AS28)</f>
        <v/>
      </c>
      <c r="BM28" s="272" t="str">
        <f t="shared" ref="BM28:BM37" si="63">IF(AT28="","",$AB28*AT28)</f>
        <v/>
      </c>
      <c r="BN28" s="272" t="str">
        <f t="shared" ref="BN28:BN37" si="64">IF(AU28="","",$AB28*AU28)</f>
        <v/>
      </c>
      <c r="BO28" s="272" t="str">
        <f t="shared" ref="BO28:BO37" si="65">IF(AV28="","",$AB28*AV28)</f>
        <v/>
      </c>
      <c r="BP28" s="272" t="str">
        <f t="shared" ref="BP28:BP37" si="66">IF(AW28="","",$AB28*AW28)</f>
        <v/>
      </c>
      <c r="BQ28" s="272" t="str">
        <f t="shared" ref="BQ28:BQ37" si="67">IF(AX28="","",$AB28*AX28)</f>
        <v/>
      </c>
      <c r="BR28" s="272" t="str">
        <f t="shared" ref="BR28:BR37" si="68">IF(AY28="","",$AB28*AY28)</f>
        <v/>
      </c>
      <c r="BS28" s="272" t="str">
        <f t="shared" ref="BS28:BS37" si="69">IF(AZ28="","",$AB28*AZ28)</f>
        <v/>
      </c>
      <c r="BT28" s="272">
        <f t="shared" ref="BT28:BT37" si="70">IF(BA28="","",$AB28*BA28)</f>
        <v>0</v>
      </c>
      <c r="BU28" s="272"/>
      <c r="BX28">
        <v>0</v>
      </c>
      <c r="BY28">
        <v>0</v>
      </c>
      <c r="BZ28">
        <v>10</v>
      </c>
      <c r="CA28">
        <v>0</v>
      </c>
      <c r="CB28">
        <v>0</v>
      </c>
      <c r="CC28">
        <v>0</v>
      </c>
      <c r="CD28">
        <v>0</v>
      </c>
      <c r="CE28" s="800"/>
    </row>
    <row r="29" spans="1:83" s="303" customFormat="1" ht="21" customHeight="1">
      <c r="A29" s="887"/>
      <c r="B29" s="211" t="str">
        <f t="shared" si="31"/>
        <v>Crimps 2</v>
      </c>
      <c r="C29" s="210" t="s">
        <v>881</v>
      </c>
      <c r="D29" s="210" t="s">
        <v>942</v>
      </c>
      <c r="E29" s="298" t="s">
        <v>23</v>
      </c>
      <c r="F29" s="353" t="s">
        <v>879</v>
      </c>
      <c r="G29" s="361" t="s">
        <v>62</v>
      </c>
      <c r="H29" s="361">
        <v>15</v>
      </c>
      <c r="I29" s="521">
        <v>2.98</v>
      </c>
      <c r="J29" s="499">
        <v>56</v>
      </c>
      <c r="K29" s="41"/>
      <c r="L29" s="42"/>
      <c r="M29" s="43"/>
      <c r="N29" s="44"/>
      <c r="O29" s="748"/>
      <c r="P29" s="45"/>
      <c r="Q29" s="756"/>
      <c r="R29" s="46"/>
      <c r="S29" s="47"/>
      <c r="T29" s="48"/>
      <c r="U29" s="49"/>
      <c r="V29" s="50"/>
      <c r="W29" s="51"/>
      <c r="X29" s="52"/>
      <c r="Y29" s="53"/>
      <c r="Z29" s="104">
        <f t="shared" si="44"/>
        <v>0</v>
      </c>
      <c r="AA29" s="351">
        <f t="shared" si="45"/>
        <v>0</v>
      </c>
      <c r="AB29" s="272">
        <f t="shared" si="46"/>
        <v>0</v>
      </c>
      <c r="AC29" s="272" t="str">
        <f t="shared" si="47"/>
        <v/>
      </c>
      <c r="AD29" s="272" t="str">
        <f t="shared" si="48"/>
        <v/>
      </c>
      <c r="AE29" s="272">
        <f t="shared" si="49"/>
        <v>0</v>
      </c>
      <c r="AF29" s="272" t="str">
        <f t="shared" si="50"/>
        <v/>
      </c>
      <c r="AG29" s="272" t="str">
        <f t="shared" si="51"/>
        <v/>
      </c>
      <c r="AH29" s="272" t="str">
        <f t="shared" si="52"/>
        <v/>
      </c>
      <c r="AI29" s="272" t="str">
        <f t="shared" si="53"/>
        <v/>
      </c>
      <c r="AK29" s="272"/>
      <c r="AL29" s="272">
        <v>15</v>
      </c>
      <c r="AM29" s="272"/>
      <c r="AN29" s="272"/>
      <c r="AO29" s="272"/>
      <c r="AP29" s="272"/>
      <c r="AQ29" s="272"/>
      <c r="AR29" s="272"/>
      <c r="AS29" s="272"/>
      <c r="AT29" s="272"/>
      <c r="AU29" s="272"/>
      <c r="AV29" s="272"/>
      <c r="AW29" s="272"/>
      <c r="AX29" s="272"/>
      <c r="AY29" s="272"/>
      <c r="AZ29" s="272"/>
      <c r="BA29" s="272" t="s">
        <v>1076</v>
      </c>
      <c r="BB29" s="272"/>
      <c r="BD29" s="272" t="str">
        <f t="shared" si="54"/>
        <v/>
      </c>
      <c r="BE29" s="272">
        <f t="shared" si="55"/>
        <v>0</v>
      </c>
      <c r="BF29" s="272" t="str">
        <f t="shared" si="56"/>
        <v/>
      </c>
      <c r="BG29" s="272" t="str">
        <f t="shared" si="57"/>
        <v/>
      </c>
      <c r="BH29" s="272" t="str">
        <f t="shared" si="58"/>
        <v/>
      </c>
      <c r="BI29" s="272" t="str">
        <f t="shared" si="59"/>
        <v/>
      </c>
      <c r="BJ29" s="272" t="str">
        <f t="shared" si="60"/>
        <v/>
      </c>
      <c r="BK29" s="272" t="str">
        <f t="shared" si="61"/>
        <v/>
      </c>
      <c r="BL29" s="272" t="str">
        <f t="shared" si="62"/>
        <v/>
      </c>
      <c r="BM29" s="272" t="str">
        <f t="shared" si="63"/>
        <v/>
      </c>
      <c r="BN29" s="272" t="str">
        <f t="shared" si="64"/>
        <v/>
      </c>
      <c r="BO29" s="272" t="str">
        <f t="shared" si="65"/>
        <v/>
      </c>
      <c r="BP29" s="272" t="str">
        <f t="shared" si="66"/>
        <v/>
      </c>
      <c r="BQ29" s="272" t="str">
        <f t="shared" si="67"/>
        <v/>
      </c>
      <c r="BR29" s="272" t="str">
        <f t="shared" si="68"/>
        <v/>
      </c>
      <c r="BS29" s="272" t="str">
        <f t="shared" si="69"/>
        <v/>
      </c>
      <c r="BT29" s="272">
        <f t="shared" si="70"/>
        <v>0</v>
      </c>
      <c r="BU29" s="272"/>
      <c r="BX29">
        <v>0</v>
      </c>
      <c r="BY29">
        <v>0</v>
      </c>
      <c r="BZ29">
        <v>15</v>
      </c>
      <c r="CA29">
        <v>0</v>
      </c>
      <c r="CB29">
        <v>0</v>
      </c>
      <c r="CC29">
        <v>0</v>
      </c>
      <c r="CD29">
        <v>0</v>
      </c>
      <c r="CE29" s="800"/>
    </row>
    <row r="30" spans="1:83" s="303" customFormat="1" ht="21" customHeight="1">
      <c r="A30" s="887"/>
      <c r="B30" s="211" t="str">
        <f t="shared" si="31"/>
        <v>Crimps 3</v>
      </c>
      <c r="C30" s="210" t="s">
        <v>882</v>
      </c>
      <c r="D30" s="210" t="s">
        <v>943</v>
      </c>
      <c r="E30" s="298" t="s">
        <v>24</v>
      </c>
      <c r="F30" s="353" t="s">
        <v>879</v>
      </c>
      <c r="G30" s="361" t="s">
        <v>62</v>
      </c>
      <c r="H30" s="361">
        <v>10</v>
      </c>
      <c r="I30" s="521">
        <v>2</v>
      </c>
      <c r="J30" s="499">
        <v>35</v>
      </c>
      <c r="K30" s="41"/>
      <c r="L30" s="42"/>
      <c r="M30" s="43"/>
      <c r="N30" s="44"/>
      <c r="O30" s="748"/>
      <c r="P30" s="45"/>
      <c r="Q30" s="756"/>
      <c r="R30" s="46"/>
      <c r="S30" s="47"/>
      <c r="T30" s="48"/>
      <c r="U30" s="49"/>
      <c r="V30" s="50"/>
      <c r="W30" s="51"/>
      <c r="X30" s="52"/>
      <c r="Y30" s="53"/>
      <c r="Z30" s="104">
        <f t="shared" si="44"/>
        <v>0</v>
      </c>
      <c r="AA30" s="351">
        <f t="shared" si="45"/>
        <v>0</v>
      </c>
      <c r="AB30" s="272">
        <f t="shared" si="46"/>
        <v>0</v>
      </c>
      <c r="AC30" s="272" t="str">
        <f t="shared" si="47"/>
        <v/>
      </c>
      <c r="AD30" s="272" t="str">
        <f t="shared" si="48"/>
        <v/>
      </c>
      <c r="AE30" s="272" t="str">
        <f t="shared" si="49"/>
        <v/>
      </c>
      <c r="AF30" s="272">
        <f t="shared" si="50"/>
        <v>0</v>
      </c>
      <c r="AG30" s="272" t="str">
        <f t="shared" si="51"/>
        <v/>
      </c>
      <c r="AH30" s="272" t="str">
        <f t="shared" si="52"/>
        <v/>
      </c>
      <c r="AI30" s="272" t="str">
        <f t="shared" si="53"/>
        <v/>
      </c>
      <c r="AK30" s="272"/>
      <c r="AL30" s="272">
        <v>2</v>
      </c>
      <c r="AM30" s="272">
        <v>8</v>
      </c>
      <c r="AN30" s="272"/>
      <c r="AO30" s="272"/>
      <c r="AP30" s="272"/>
      <c r="AQ30" s="272"/>
      <c r="AR30" s="272"/>
      <c r="AS30" s="272"/>
      <c r="AT30" s="272"/>
      <c r="AU30" s="272"/>
      <c r="AV30" s="272"/>
      <c r="AW30" s="272"/>
      <c r="AX30" s="272"/>
      <c r="AY30" s="272"/>
      <c r="AZ30" s="272"/>
      <c r="BA30" s="272" t="s">
        <v>1076</v>
      </c>
      <c r="BB30" s="272"/>
      <c r="BD30" s="272" t="str">
        <f t="shared" si="54"/>
        <v/>
      </c>
      <c r="BE30" s="272">
        <f t="shared" si="55"/>
        <v>0</v>
      </c>
      <c r="BF30" s="272">
        <f t="shared" si="56"/>
        <v>0</v>
      </c>
      <c r="BG30" s="272" t="str">
        <f t="shared" si="57"/>
        <v/>
      </c>
      <c r="BH30" s="272" t="str">
        <f t="shared" si="58"/>
        <v/>
      </c>
      <c r="BI30" s="272" t="str">
        <f t="shared" si="59"/>
        <v/>
      </c>
      <c r="BJ30" s="272" t="str">
        <f t="shared" si="60"/>
        <v/>
      </c>
      <c r="BK30" s="272" t="str">
        <f t="shared" si="61"/>
        <v/>
      </c>
      <c r="BL30" s="272" t="str">
        <f t="shared" si="62"/>
        <v/>
      </c>
      <c r="BM30" s="272" t="str">
        <f t="shared" si="63"/>
        <v/>
      </c>
      <c r="BN30" s="272" t="str">
        <f t="shared" si="64"/>
        <v/>
      </c>
      <c r="BO30" s="272" t="str">
        <f t="shared" si="65"/>
        <v/>
      </c>
      <c r="BP30" s="272" t="str">
        <f t="shared" si="66"/>
        <v/>
      </c>
      <c r="BQ30" s="272" t="str">
        <f t="shared" si="67"/>
        <v/>
      </c>
      <c r="BR30" s="272" t="str">
        <f t="shared" si="68"/>
        <v/>
      </c>
      <c r="BS30" s="272" t="str">
        <f t="shared" si="69"/>
        <v/>
      </c>
      <c r="BT30" s="272">
        <f t="shared" si="70"/>
        <v>0</v>
      </c>
      <c r="BU30" s="272"/>
      <c r="BX30" s="312">
        <v>0</v>
      </c>
      <c r="BY30" s="312">
        <v>0</v>
      </c>
      <c r="BZ30" s="312">
        <v>0</v>
      </c>
      <c r="CA30" s="312">
        <v>10</v>
      </c>
      <c r="CB30" s="312">
        <v>0</v>
      </c>
      <c r="CC30" s="312">
        <v>0</v>
      </c>
      <c r="CD30" s="312">
        <v>0</v>
      </c>
      <c r="CE30" s="800"/>
    </row>
    <row r="31" spans="1:83" s="303" customFormat="1" ht="21" customHeight="1">
      <c r="A31" s="887"/>
      <c r="B31" s="211" t="str">
        <f t="shared" si="31"/>
        <v>Crimps 4</v>
      </c>
      <c r="C31" s="210" t="s">
        <v>883</v>
      </c>
      <c r="D31" s="210" t="s">
        <v>944</v>
      </c>
      <c r="E31" s="298" t="s">
        <v>25</v>
      </c>
      <c r="F31" s="353" t="s">
        <v>879</v>
      </c>
      <c r="G31" s="361" t="s">
        <v>62</v>
      </c>
      <c r="H31" s="361">
        <v>5</v>
      </c>
      <c r="I31" s="521">
        <v>2.34</v>
      </c>
      <c r="J31" s="499">
        <v>35</v>
      </c>
      <c r="K31" s="41"/>
      <c r="L31" s="42"/>
      <c r="M31" s="43"/>
      <c r="N31" s="44"/>
      <c r="O31" s="748"/>
      <c r="P31" s="45"/>
      <c r="Q31" s="756"/>
      <c r="R31" s="46"/>
      <c r="S31" s="47"/>
      <c r="T31" s="48"/>
      <c r="U31" s="49"/>
      <c r="V31" s="50"/>
      <c r="W31" s="51"/>
      <c r="X31" s="52"/>
      <c r="Y31" s="53"/>
      <c r="Z31" s="104">
        <f t="shared" si="44"/>
        <v>0</v>
      </c>
      <c r="AA31" s="351">
        <f t="shared" si="45"/>
        <v>0</v>
      </c>
      <c r="AB31" s="272">
        <f t="shared" si="46"/>
        <v>0</v>
      </c>
      <c r="AC31" s="272" t="str">
        <f t="shared" si="47"/>
        <v/>
      </c>
      <c r="AD31" s="272" t="str">
        <f t="shared" si="48"/>
        <v/>
      </c>
      <c r="AE31" s="272" t="str">
        <f t="shared" si="49"/>
        <v/>
      </c>
      <c r="AF31" s="272" t="str">
        <f t="shared" si="50"/>
        <v/>
      </c>
      <c r="AG31" s="272">
        <f t="shared" si="51"/>
        <v>0</v>
      </c>
      <c r="AH31" s="272" t="str">
        <f t="shared" si="52"/>
        <v/>
      </c>
      <c r="AI31" s="272" t="str">
        <f t="shared" si="53"/>
        <v/>
      </c>
      <c r="AK31" s="272"/>
      <c r="AL31" s="272"/>
      <c r="AM31" s="272">
        <v>5</v>
      </c>
      <c r="AN31" s="272"/>
      <c r="AO31" s="272"/>
      <c r="AP31" s="272"/>
      <c r="AQ31" s="272"/>
      <c r="AR31" s="272"/>
      <c r="AS31" s="272"/>
      <c r="AT31" s="272"/>
      <c r="AU31" s="272"/>
      <c r="AV31" s="272"/>
      <c r="AW31" s="272"/>
      <c r="AX31" s="272"/>
      <c r="AY31" s="272"/>
      <c r="AZ31" s="272"/>
      <c r="BA31" s="272" t="s">
        <v>1077</v>
      </c>
      <c r="BB31" s="272"/>
      <c r="BD31" s="272" t="str">
        <f t="shared" si="54"/>
        <v/>
      </c>
      <c r="BE31" s="272" t="str">
        <f t="shared" si="55"/>
        <v/>
      </c>
      <c r="BF31" s="272">
        <f t="shared" si="56"/>
        <v>0</v>
      </c>
      <c r="BG31" s="272" t="str">
        <f t="shared" si="57"/>
        <v/>
      </c>
      <c r="BH31" s="272" t="str">
        <f t="shared" si="58"/>
        <v/>
      </c>
      <c r="BI31" s="272" t="str">
        <f t="shared" si="59"/>
        <v/>
      </c>
      <c r="BJ31" s="272" t="str">
        <f t="shared" si="60"/>
        <v/>
      </c>
      <c r="BK31" s="272" t="str">
        <f t="shared" si="61"/>
        <v/>
      </c>
      <c r="BL31" s="272" t="str">
        <f t="shared" si="62"/>
        <v/>
      </c>
      <c r="BM31" s="272" t="str">
        <f t="shared" si="63"/>
        <v/>
      </c>
      <c r="BN31" s="272" t="str">
        <f t="shared" si="64"/>
        <v/>
      </c>
      <c r="BO31" s="272" t="str">
        <f t="shared" si="65"/>
        <v/>
      </c>
      <c r="BP31" s="272" t="str">
        <f t="shared" si="66"/>
        <v/>
      </c>
      <c r="BQ31" s="272" t="str">
        <f t="shared" si="67"/>
        <v/>
      </c>
      <c r="BR31" s="272" t="str">
        <f t="shared" si="68"/>
        <v/>
      </c>
      <c r="BS31" s="272" t="str">
        <f t="shared" si="69"/>
        <v/>
      </c>
      <c r="BT31" s="272">
        <f t="shared" si="70"/>
        <v>0</v>
      </c>
      <c r="BU31" s="272"/>
      <c r="BX31" s="272">
        <v>0</v>
      </c>
      <c r="BY31" s="272">
        <v>0</v>
      </c>
      <c r="BZ31" s="272">
        <v>0</v>
      </c>
      <c r="CA31" s="272">
        <v>0</v>
      </c>
      <c r="CB31" s="272">
        <v>5</v>
      </c>
      <c r="CC31" s="272">
        <v>0</v>
      </c>
      <c r="CD31" s="272">
        <v>0</v>
      </c>
      <c r="CE31" s="800"/>
    </row>
    <row r="32" spans="1:83" s="303" customFormat="1" ht="21" customHeight="1">
      <c r="A32" s="887"/>
      <c r="B32" s="211" t="str">
        <f t="shared" si="31"/>
        <v>Crimps 5</v>
      </c>
      <c r="C32" s="210" t="s">
        <v>884</v>
      </c>
      <c r="D32" s="210" t="s">
        <v>945</v>
      </c>
      <c r="E32" s="298" t="s">
        <v>25</v>
      </c>
      <c r="F32" s="353" t="s">
        <v>879</v>
      </c>
      <c r="G32" s="361" t="s">
        <v>62</v>
      </c>
      <c r="H32" s="361">
        <v>5</v>
      </c>
      <c r="I32" s="521">
        <v>3.2</v>
      </c>
      <c r="J32" s="499">
        <v>42</v>
      </c>
      <c r="K32" s="41"/>
      <c r="L32" s="42"/>
      <c r="M32" s="43"/>
      <c r="N32" s="44"/>
      <c r="O32" s="748"/>
      <c r="P32" s="45"/>
      <c r="Q32" s="756"/>
      <c r="R32" s="46"/>
      <c r="S32" s="47"/>
      <c r="T32" s="48"/>
      <c r="U32" s="49"/>
      <c r="V32" s="50"/>
      <c r="W32" s="51"/>
      <c r="X32" s="52"/>
      <c r="Y32" s="53"/>
      <c r="Z32" s="104">
        <f t="shared" si="44"/>
        <v>0</v>
      </c>
      <c r="AA32" s="351">
        <f t="shared" si="45"/>
        <v>0</v>
      </c>
      <c r="AB32" s="272">
        <f t="shared" si="46"/>
        <v>0</v>
      </c>
      <c r="AC32" s="272" t="str">
        <f t="shared" si="47"/>
        <v/>
      </c>
      <c r="AD32" s="272" t="str">
        <f t="shared" si="48"/>
        <v/>
      </c>
      <c r="AE32" s="272" t="str">
        <f t="shared" si="49"/>
        <v/>
      </c>
      <c r="AF32" s="272" t="str">
        <f t="shared" si="50"/>
        <v/>
      </c>
      <c r="AG32" s="272">
        <f t="shared" si="51"/>
        <v>0</v>
      </c>
      <c r="AH32" s="272" t="str">
        <f t="shared" si="52"/>
        <v/>
      </c>
      <c r="AI32" s="272" t="str">
        <f t="shared" si="53"/>
        <v/>
      </c>
      <c r="AK32" s="272"/>
      <c r="AL32" s="272">
        <v>4</v>
      </c>
      <c r="AM32" s="272">
        <v>1</v>
      </c>
      <c r="AN32" s="272"/>
      <c r="AO32" s="272"/>
      <c r="AP32" s="272"/>
      <c r="AQ32" s="272"/>
      <c r="AR32" s="272"/>
      <c r="AS32" s="272"/>
      <c r="AT32" s="272"/>
      <c r="AU32" s="272"/>
      <c r="AV32" s="272"/>
      <c r="AW32" s="272"/>
      <c r="AX32" s="272"/>
      <c r="AY32" s="272"/>
      <c r="AZ32" s="272"/>
      <c r="BA32" s="272" t="s">
        <v>1075</v>
      </c>
      <c r="BB32" s="272"/>
      <c r="BD32" s="272" t="str">
        <f t="shared" si="54"/>
        <v/>
      </c>
      <c r="BE32" s="272">
        <f t="shared" si="55"/>
        <v>0</v>
      </c>
      <c r="BF32" s="272">
        <f t="shared" si="56"/>
        <v>0</v>
      </c>
      <c r="BG32" s="272" t="str">
        <f t="shared" si="57"/>
        <v/>
      </c>
      <c r="BH32" s="272" t="str">
        <f t="shared" si="58"/>
        <v/>
      </c>
      <c r="BI32" s="272" t="str">
        <f t="shared" si="59"/>
        <v/>
      </c>
      <c r="BJ32" s="272" t="str">
        <f t="shared" si="60"/>
        <v/>
      </c>
      <c r="BK32" s="272" t="str">
        <f t="shared" si="61"/>
        <v/>
      </c>
      <c r="BL32" s="272" t="str">
        <f t="shared" si="62"/>
        <v/>
      </c>
      <c r="BM32" s="272" t="str">
        <f t="shared" si="63"/>
        <v/>
      </c>
      <c r="BN32" s="272" t="str">
        <f t="shared" si="64"/>
        <v/>
      </c>
      <c r="BO32" s="272" t="str">
        <f t="shared" si="65"/>
        <v/>
      </c>
      <c r="BP32" s="272" t="str">
        <f t="shared" si="66"/>
        <v/>
      </c>
      <c r="BQ32" s="272" t="str">
        <f t="shared" si="67"/>
        <v/>
      </c>
      <c r="BR32" s="272" t="str">
        <f t="shared" si="68"/>
        <v/>
      </c>
      <c r="BS32" s="272" t="str">
        <f t="shared" si="69"/>
        <v/>
      </c>
      <c r="BT32" s="272">
        <f t="shared" si="70"/>
        <v>0</v>
      </c>
      <c r="BU32" s="272"/>
      <c r="BX32" s="272">
        <v>0</v>
      </c>
      <c r="BY32" s="272">
        <v>0</v>
      </c>
      <c r="BZ32" s="272">
        <v>0</v>
      </c>
      <c r="CA32" s="272">
        <v>0</v>
      </c>
      <c r="CB32" s="272">
        <v>5</v>
      </c>
      <c r="CC32" s="272">
        <v>0</v>
      </c>
      <c r="CD32" s="272">
        <v>0</v>
      </c>
      <c r="CE32" s="800"/>
    </row>
    <row r="33" spans="1:83" s="303" customFormat="1" ht="21" customHeight="1">
      <c r="A33" s="887"/>
      <c r="B33" s="211" t="str">
        <f t="shared" si="31"/>
        <v>Crimps 6</v>
      </c>
      <c r="C33" s="210" t="s">
        <v>885</v>
      </c>
      <c r="D33" s="210" t="s">
        <v>946</v>
      </c>
      <c r="E33" s="298" t="s">
        <v>24</v>
      </c>
      <c r="F33" s="353" t="s">
        <v>879</v>
      </c>
      <c r="G33" s="361" t="s">
        <v>62</v>
      </c>
      <c r="H33" s="361">
        <v>5</v>
      </c>
      <c r="I33" s="521">
        <v>2.13</v>
      </c>
      <c r="J33" s="499">
        <v>35</v>
      </c>
      <c r="K33" s="41"/>
      <c r="L33" s="42"/>
      <c r="M33" s="43"/>
      <c r="N33" s="44"/>
      <c r="O33" s="748"/>
      <c r="P33" s="45"/>
      <c r="Q33" s="756"/>
      <c r="R33" s="46"/>
      <c r="S33" s="47"/>
      <c r="T33" s="48"/>
      <c r="U33" s="49"/>
      <c r="V33" s="50"/>
      <c r="W33" s="51"/>
      <c r="X33" s="52"/>
      <c r="Y33" s="53"/>
      <c r="Z33" s="104">
        <f t="shared" si="44"/>
        <v>0</v>
      </c>
      <c r="AA33" s="351">
        <f t="shared" si="45"/>
        <v>0</v>
      </c>
      <c r="AB33" s="272">
        <f t="shared" si="46"/>
        <v>0</v>
      </c>
      <c r="AC33" s="272" t="str">
        <f t="shared" si="47"/>
        <v/>
      </c>
      <c r="AD33" s="272" t="str">
        <f t="shared" si="48"/>
        <v/>
      </c>
      <c r="AE33" s="272" t="str">
        <f t="shared" si="49"/>
        <v/>
      </c>
      <c r="AF33" s="272">
        <f t="shared" si="50"/>
        <v>0</v>
      </c>
      <c r="AG33" s="272" t="str">
        <f t="shared" si="51"/>
        <v/>
      </c>
      <c r="AH33" s="272" t="str">
        <f t="shared" si="52"/>
        <v/>
      </c>
      <c r="AI33" s="272" t="str">
        <f t="shared" si="53"/>
        <v/>
      </c>
      <c r="AK33" s="272"/>
      <c r="AL33" s="272">
        <v>5</v>
      </c>
      <c r="AM33" s="272"/>
      <c r="AN33" s="272"/>
      <c r="AO33" s="272"/>
      <c r="AP33" s="272"/>
      <c r="AQ33" s="272"/>
      <c r="AR33" s="272"/>
      <c r="AS33" s="272"/>
      <c r="AT33" s="272"/>
      <c r="AU33" s="272"/>
      <c r="AV33" s="272"/>
      <c r="AW33" s="272"/>
      <c r="AX33" s="272"/>
      <c r="AY33" s="272"/>
      <c r="AZ33" s="272"/>
      <c r="BA33" s="272" t="s">
        <v>1075</v>
      </c>
      <c r="BB33" s="272"/>
      <c r="BD33" s="272" t="str">
        <f t="shared" si="54"/>
        <v/>
      </c>
      <c r="BE33" s="272">
        <f t="shared" si="55"/>
        <v>0</v>
      </c>
      <c r="BF33" s="272" t="str">
        <f t="shared" si="56"/>
        <v/>
      </c>
      <c r="BG33" s="272" t="str">
        <f t="shared" si="57"/>
        <v/>
      </c>
      <c r="BH33" s="272" t="str">
        <f t="shared" si="58"/>
        <v/>
      </c>
      <c r="BI33" s="272" t="str">
        <f t="shared" si="59"/>
        <v/>
      </c>
      <c r="BJ33" s="272" t="str">
        <f t="shared" si="60"/>
        <v/>
      </c>
      <c r="BK33" s="272" t="str">
        <f t="shared" si="61"/>
        <v/>
      </c>
      <c r="BL33" s="272" t="str">
        <f t="shared" si="62"/>
        <v/>
      </c>
      <c r="BM33" s="272" t="str">
        <f t="shared" si="63"/>
        <v/>
      </c>
      <c r="BN33" s="272" t="str">
        <f t="shared" si="64"/>
        <v/>
      </c>
      <c r="BO33" s="272" t="str">
        <f t="shared" si="65"/>
        <v/>
      </c>
      <c r="BP33" s="272" t="str">
        <f t="shared" si="66"/>
        <v/>
      </c>
      <c r="BQ33" s="272" t="str">
        <f t="shared" si="67"/>
        <v/>
      </c>
      <c r="BR33" s="272" t="str">
        <f t="shared" si="68"/>
        <v/>
      </c>
      <c r="BS33" s="272" t="str">
        <f t="shared" si="69"/>
        <v/>
      </c>
      <c r="BT33" s="272">
        <f t="shared" si="70"/>
        <v>0</v>
      </c>
      <c r="BU33" s="272"/>
      <c r="BX33" s="272">
        <v>0</v>
      </c>
      <c r="BY33" s="272">
        <v>0</v>
      </c>
      <c r="BZ33" s="272">
        <v>0</v>
      </c>
      <c r="CA33" s="272">
        <v>5</v>
      </c>
      <c r="CB33" s="272">
        <v>0</v>
      </c>
      <c r="CC33" s="272">
        <v>0</v>
      </c>
      <c r="CD33" s="272">
        <v>0</v>
      </c>
      <c r="CE33" s="800"/>
    </row>
    <row r="34" spans="1:83" s="303" customFormat="1" ht="21" customHeight="1">
      <c r="A34" s="887"/>
      <c r="B34" s="211" t="str">
        <f t="shared" si="31"/>
        <v>Crimps 7</v>
      </c>
      <c r="C34" s="210" t="s">
        <v>886</v>
      </c>
      <c r="D34" s="210" t="s">
        <v>947</v>
      </c>
      <c r="E34" s="298" t="s">
        <v>25</v>
      </c>
      <c r="F34" s="353" t="s">
        <v>879</v>
      </c>
      <c r="G34" s="361" t="s">
        <v>62</v>
      </c>
      <c r="H34" s="361">
        <v>5</v>
      </c>
      <c r="I34" s="521">
        <v>3.9</v>
      </c>
      <c r="J34" s="499">
        <v>52.5</v>
      </c>
      <c r="K34" s="41"/>
      <c r="L34" s="42"/>
      <c r="M34" s="43"/>
      <c r="N34" s="44"/>
      <c r="O34" s="748"/>
      <c r="P34" s="45"/>
      <c r="Q34" s="756"/>
      <c r="R34" s="46"/>
      <c r="S34" s="47"/>
      <c r="T34" s="48"/>
      <c r="U34" s="49"/>
      <c r="V34" s="50"/>
      <c r="W34" s="51"/>
      <c r="X34" s="52"/>
      <c r="Y34" s="53"/>
      <c r="Z34" s="104">
        <f t="shared" si="44"/>
        <v>0</v>
      </c>
      <c r="AA34" s="351">
        <f t="shared" si="45"/>
        <v>0</v>
      </c>
      <c r="AB34" s="272">
        <f t="shared" si="46"/>
        <v>0</v>
      </c>
      <c r="AC34" s="272" t="str">
        <f t="shared" si="47"/>
        <v/>
      </c>
      <c r="AD34" s="272" t="str">
        <f t="shared" si="48"/>
        <v/>
      </c>
      <c r="AE34" s="272" t="str">
        <f t="shared" si="49"/>
        <v/>
      </c>
      <c r="AF34" s="272" t="str">
        <f t="shared" si="50"/>
        <v/>
      </c>
      <c r="AG34" s="272">
        <f t="shared" si="51"/>
        <v>0</v>
      </c>
      <c r="AH34" s="272" t="str">
        <f t="shared" si="52"/>
        <v/>
      </c>
      <c r="AI34" s="272" t="str">
        <f t="shared" si="53"/>
        <v/>
      </c>
      <c r="AK34" s="272"/>
      <c r="AL34" s="272">
        <v>2</v>
      </c>
      <c r="AM34" s="272">
        <v>3</v>
      </c>
      <c r="AN34" s="272"/>
      <c r="AO34" s="272"/>
      <c r="AP34" s="272"/>
      <c r="AQ34" s="272"/>
      <c r="AR34" s="272"/>
      <c r="AS34" s="272"/>
      <c r="AT34" s="272"/>
      <c r="AU34" s="272"/>
      <c r="AV34" s="272"/>
      <c r="AW34" s="272"/>
      <c r="AX34" s="272"/>
      <c r="AY34" s="272"/>
      <c r="AZ34" s="272"/>
      <c r="BA34" s="272" t="s">
        <v>1083</v>
      </c>
      <c r="BB34" s="272"/>
      <c r="BD34" s="272" t="str">
        <f t="shared" si="54"/>
        <v/>
      </c>
      <c r="BE34" s="272">
        <f t="shared" si="55"/>
        <v>0</v>
      </c>
      <c r="BF34" s="272">
        <f t="shared" si="56"/>
        <v>0</v>
      </c>
      <c r="BG34" s="272" t="str">
        <f t="shared" si="57"/>
        <v/>
      </c>
      <c r="BH34" s="272" t="str">
        <f t="shared" si="58"/>
        <v/>
      </c>
      <c r="BI34" s="272" t="str">
        <f t="shared" si="59"/>
        <v/>
      </c>
      <c r="BJ34" s="272" t="str">
        <f t="shared" si="60"/>
        <v/>
      </c>
      <c r="BK34" s="272" t="str">
        <f t="shared" si="61"/>
        <v/>
      </c>
      <c r="BL34" s="272" t="str">
        <f t="shared" si="62"/>
        <v/>
      </c>
      <c r="BM34" s="272" t="str">
        <f t="shared" si="63"/>
        <v/>
      </c>
      <c r="BN34" s="272" t="str">
        <f t="shared" si="64"/>
        <v/>
      </c>
      <c r="BO34" s="272" t="str">
        <f t="shared" si="65"/>
        <v/>
      </c>
      <c r="BP34" s="272" t="str">
        <f t="shared" si="66"/>
        <v/>
      </c>
      <c r="BQ34" s="272" t="str">
        <f t="shared" si="67"/>
        <v/>
      </c>
      <c r="BR34" s="272" t="str">
        <f t="shared" si="68"/>
        <v/>
      </c>
      <c r="BS34" s="272" t="str">
        <f t="shared" si="69"/>
        <v/>
      </c>
      <c r="BT34" s="272">
        <f t="shared" si="70"/>
        <v>0</v>
      </c>
      <c r="BU34" s="272"/>
      <c r="BX34" s="272">
        <v>0</v>
      </c>
      <c r="BY34" s="272">
        <v>0</v>
      </c>
      <c r="BZ34" s="272">
        <v>0</v>
      </c>
      <c r="CA34" s="272">
        <v>0</v>
      </c>
      <c r="CB34" s="272">
        <v>5</v>
      </c>
      <c r="CC34" s="272">
        <v>0</v>
      </c>
      <c r="CD34" s="272">
        <v>0</v>
      </c>
      <c r="CE34" s="800"/>
    </row>
    <row r="35" spans="1:83" s="303" customFormat="1" ht="21" customHeight="1">
      <c r="A35" s="887"/>
      <c r="B35" s="211" t="str">
        <f t="shared" si="31"/>
        <v>Slopers 1</v>
      </c>
      <c r="C35" s="210" t="s">
        <v>867</v>
      </c>
      <c r="D35" s="210" t="s">
        <v>948</v>
      </c>
      <c r="E35" s="298" t="s">
        <v>23</v>
      </c>
      <c r="F35" s="353" t="s">
        <v>879</v>
      </c>
      <c r="G35" s="361" t="s">
        <v>67</v>
      </c>
      <c r="H35" s="361">
        <v>10</v>
      </c>
      <c r="I35" s="521">
        <v>1.44</v>
      </c>
      <c r="J35" s="499">
        <v>28</v>
      </c>
      <c r="K35" s="41"/>
      <c r="L35" s="42"/>
      <c r="M35" s="43"/>
      <c r="N35" s="44"/>
      <c r="O35" s="748"/>
      <c r="P35" s="45"/>
      <c r="Q35" s="756"/>
      <c r="R35" s="46"/>
      <c r="S35" s="47"/>
      <c r="T35" s="48"/>
      <c r="U35" s="49"/>
      <c r="V35" s="50"/>
      <c r="W35" s="51"/>
      <c r="X35" s="52"/>
      <c r="Y35" s="53"/>
      <c r="Z35" s="104">
        <f t="shared" si="44"/>
        <v>0</v>
      </c>
      <c r="AA35" s="351">
        <f t="shared" si="45"/>
        <v>0</v>
      </c>
      <c r="AB35" s="272">
        <f t="shared" si="46"/>
        <v>0</v>
      </c>
      <c r="AC35" s="272" t="str">
        <f t="shared" si="47"/>
        <v/>
      </c>
      <c r="AD35" s="272" t="str">
        <f t="shared" si="48"/>
        <v/>
      </c>
      <c r="AE35" s="272">
        <f t="shared" si="49"/>
        <v>0</v>
      </c>
      <c r="AF35" s="272" t="str">
        <f t="shared" si="50"/>
        <v/>
      </c>
      <c r="AG35" s="272" t="str">
        <f t="shared" si="51"/>
        <v/>
      </c>
      <c r="AH35" s="272" t="str">
        <f t="shared" si="52"/>
        <v/>
      </c>
      <c r="AI35" s="272" t="str">
        <f t="shared" si="53"/>
        <v/>
      </c>
      <c r="AK35" s="272"/>
      <c r="AL35" s="272">
        <v>10</v>
      </c>
      <c r="AM35" s="272"/>
      <c r="AN35" s="272"/>
      <c r="AO35" s="272"/>
      <c r="AP35" s="272"/>
      <c r="AQ35" s="272"/>
      <c r="AR35" s="272"/>
      <c r="AS35" s="272"/>
      <c r="AT35" s="272"/>
      <c r="AU35" s="272"/>
      <c r="AV35" s="272"/>
      <c r="AW35" s="272"/>
      <c r="AX35" s="272"/>
      <c r="AY35" s="272"/>
      <c r="AZ35" s="272"/>
      <c r="BA35" s="272" t="s">
        <v>1075</v>
      </c>
      <c r="BB35" s="272"/>
      <c r="BD35" s="272" t="str">
        <f t="shared" si="54"/>
        <v/>
      </c>
      <c r="BE35" s="272">
        <f t="shared" si="55"/>
        <v>0</v>
      </c>
      <c r="BF35" s="272" t="str">
        <f t="shared" si="56"/>
        <v/>
      </c>
      <c r="BG35" s="272" t="str">
        <f t="shared" si="57"/>
        <v/>
      </c>
      <c r="BH35" s="272" t="str">
        <f t="shared" si="58"/>
        <v/>
      </c>
      <c r="BI35" s="272" t="str">
        <f t="shared" si="59"/>
        <v/>
      </c>
      <c r="BJ35" s="272" t="str">
        <f t="shared" si="60"/>
        <v/>
      </c>
      <c r="BK35" s="272" t="str">
        <f t="shared" si="61"/>
        <v/>
      </c>
      <c r="BL35" s="272" t="str">
        <f t="shared" si="62"/>
        <v/>
      </c>
      <c r="BM35" s="272" t="str">
        <f t="shared" si="63"/>
        <v/>
      </c>
      <c r="BN35" s="272" t="str">
        <f t="shared" si="64"/>
        <v/>
      </c>
      <c r="BO35" s="272" t="str">
        <f t="shared" si="65"/>
        <v/>
      </c>
      <c r="BP35" s="272" t="str">
        <f t="shared" si="66"/>
        <v/>
      </c>
      <c r="BQ35" s="272" t="str">
        <f t="shared" si="67"/>
        <v/>
      </c>
      <c r="BR35" s="272" t="str">
        <f t="shared" si="68"/>
        <v/>
      </c>
      <c r="BS35" s="272" t="str">
        <f t="shared" si="69"/>
        <v/>
      </c>
      <c r="BT35" s="272">
        <f t="shared" si="70"/>
        <v>0</v>
      </c>
      <c r="BU35" s="272"/>
      <c r="BX35" s="272">
        <v>0</v>
      </c>
      <c r="BY35" s="272">
        <v>0</v>
      </c>
      <c r="BZ35" s="272">
        <v>10</v>
      </c>
      <c r="CA35" s="272">
        <v>0</v>
      </c>
      <c r="CB35" s="272">
        <v>0</v>
      </c>
      <c r="CC35" s="272">
        <v>0</v>
      </c>
      <c r="CD35" s="272">
        <v>0</v>
      </c>
      <c r="CE35" s="800"/>
    </row>
    <row r="36" spans="1:83" s="303" customFormat="1" ht="21" customHeight="1">
      <c r="A36" s="887"/>
      <c r="B36" s="211" t="str">
        <f t="shared" si="31"/>
        <v>Slopers 2</v>
      </c>
      <c r="C36" s="624" t="s">
        <v>868</v>
      </c>
      <c r="D36" s="210" t="s">
        <v>949</v>
      </c>
      <c r="E36" s="298" t="s">
        <v>24</v>
      </c>
      <c r="F36" s="353" t="s">
        <v>879</v>
      </c>
      <c r="G36" s="361" t="s">
        <v>67</v>
      </c>
      <c r="H36" s="361">
        <v>10</v>
      </c>
      <c r="I36" s="521">
        <v>2.41</v>
      </c>
      <c r="J36" s="499">
        <v>38.5</v>
      </c>
      <c r="K36" s="41"/>
      <c r="L36" s="42"/>
      <c r="M36" s="43"/>
      <c r="N36" s="44"/>
      <c r="O36" s="748"/>
      <c r="P36" s="45"/>
      <c r="Q36" s="756"/>
      <c r="R36" s="46"/>
      <c r="S36" s="47"/>
      <c r="T36" s="48"/>
      <c r="U36" s="49"/>
      <c r="V36" s="50"/>
      <c r="W36" s="51"/>
      <c r="X36" s="52"/>
      <c r="Y36" s="53"/>
      <c r="Z36" s="104">
        <f t="shared" si="44"/>
        <v>0</v>
      </c>
      <c r="AA36" s="351">
        <f t="shared" si="45"/>
        <v>0</v>
      </c>
      <c r="AB36" s="272">
        <f t="shared" si="46"/>
        <v>0</v>
      </c>
      <c r="AC36" s="272" t="str">
        <f t="shared" si="47"/>
        <v/>
      </c>
      <c r="AD36" s="272" t="str">
        <f t="shared" si="48"/>
        <v/>
      </c>
      <c r="AE36" s="272" t="str">
        <f t="shared" si="49"/>
        <v/>
      </c>
      <c r="AF36" s="272">
        <f t="shared" si="50"/>
        <v>0</v>
      </c>
      <c r="AG36" s="272" t="str">
        <f t="shared" si="51"/>
        <v/>
      </c>
      <c r="AH36" s="272" t="str">
        <f t="shared" si="52"/>
        <v/>
      </c>
      <c r="AI36" s="272" t="str">
        <f t="shared" si="53"/>
        <v/>
      </c>
      <c r="AK36" s="272"/>
      <c r="AL36" s="272"/>
      <c r="AM36" s="272">
        <v>7</v>
      </c>
      <c r="AN36" s="272">
        <v>3</v>
      </c>
      <c r="AO36" s="272"/>
      <c r="AP36" s="272"/>
      <c r="AQ36" s="272"/>
      <c r="AR36" s="272"/>
      <c r="AS36" s="272"/>
      <c r="AT36" s="272"/>
      <c r="AU36" s="272"/>
      <c r="AV36" s="272"/>
      <c r="AW36" s="272"/>
      <c r="AX36" s="272"/>
      <c r="AY36" s="272"/>
      <c r="AZ36" s="272"/>
      <c r="BA36" s="272" t="s">
        <v>1080</v>
      </c>
      <c r="BB36" s="272"/>
      <c r="BD36" s="272" t="str">
        <f t="shared" si="54"/>
        <v/>
      </c>
      <c r="BE36" s="272" t="str">
        <f t="shared" si="55"/>
        <v/>
      </c>
      <c r="BF36" s="272">
        <f t="shared" si="56"/>
        <v>0</v>
      </c>
      <c r="BG36" s="272">
        <f t="shared" si="57"/>
        <v>0</v>
      </c>
      <c r="BH36" s="272" t="str">
        <f t="shared" si="58"/>
        <v/>
      </c>
      <c r="BI36" s="272" t="str">
        <f t="shared" si="59"/>
        <v/>
      </c>
      <c r="BJ36" s="272" t="str">
        <f t="shared" si="60"/>
        <v/>
      </c>
      <c r="BK36" s="272" t="str">
        <f t="shared" si="61"/>
        <v/>
      </c>
      <c r="BL36" s="272" t="str">
        <f t="shared" si="62"/>
        <v/>
      </c>
      <c r="BM36" s="272" t="str">
        <f t="shared" si="63"/>
        <v/>
      </c>
      <c r="BN36" s="272" t="str">
        <f t="shared" si="64"/>
        <v/>
      </c>
      <c r="BO36" s="272" t="str">
        <f t="shared" si="65"/>
        <v/>
      </c>
      <c r="BP36" s="272" t="str">
        <f t="shared" si="66"/>
        <v/>
      </c>
      <c r="BQ36" s="272" t="str">
        <f t="shared" si="67"/>
        <v/>
      </c>
      <c r="BR36" s="272" t="str">
        <f t="shared" si="68"/>
        <v/>
      </c>
      <c r="BS36" s="272" t="str">
        <f t="shared" si="69"/>
        <v/>
      </c>
      <c r="BT36" s="272">
        <f t="shared" si="70"/>
        <v>0</v>
      </c>
      <c r="BU36" s="272"/>
      <c r="BX36" s="272">
        <v>0</v>
      </c>
      <c r="BY36" s="272">
        <v>0</v>
      </c>
      <c r="BZ36" s="272">
        <v>0</v>
      </c>
      <c r="CA36" s="272">
        <v>10</v>
      </c>
      <c r="CB36" s="272">
        <v>0</v>
      </c>
      <c r="CC36" s="272">
        <v>0</v>
      </c>
      <c r="CD36" s="272">
        <v>0</v>
      </c>
      <c r="CE36" s="800"/>
    </row>
    <row r="37" spans="1:83" s="303" customFormat="1" ht="21" customHeight="1" thickBot="1">
      <c r="A37" s="888"/>
      <c r="B37" s="211" t="str">
        <f t="shared" si="31"/>
        <v>Slopers 3</v>
      </c>
      <c r="C37" s="624" t="s">
        <v>869</v>
      </c>
      <c r="D37" s="210" t="s">
        <v>950</v>
      </c>
      <c r="E37" s="298" t="s">
        <v>26</v>
      </c>
      <c r="F37" s="353" t="s">
        <v>879</v>
      </c>
      <c r="G37" s="361" t="s">
        <v>67</v>
      </c>
      <c r="H37" s="361">
        <v>2</v>
      </c>
      <c r="I37" s="521">
        <v>5.0999999999999996</v>
      </c>
      <c r="J37" s="499">
        <v>62.999999999999993</v>
      </c>
      <c r="K37" s="41"/>
      <c r="L37" s="42"/>
      <c r="M37" s="43"/>
      <c r="N37" s="44"/>
      <c r="O37" s="748"/>
      <c r="P37" s="45"/>
      <c r="Q37" s="756"/>
      <c r="R37" s="46"/>
      <c r="S37" s="47"/>
      <c r="T37" s="48"/>
      <c r="U37" s="49"/>
      <c r="V37" s="50"/>
      <c r="W37" s="51"/>
      <c r="X37" s="52"/>
      <c r="Y37" s="53"/>
      <c r="Z37" s="104">
        <f t="shared" si="44"/>
        <v>0</v>
      </c>
      <c r="AA37" s="351">
        <f t="shared" si="45"/>
        <v>0</v>
      </c>
      <c r="AB37" s="272">
        <f t="shared" si="46"/>
        <v>0</v>
      </c>
      <c r="AC37" s="272" t="str">
        <f t="shared" si="47"/>
        <v/>
      </c>
      <c r="AD37" s="272" t="str">
        <f t="shared" si="48"/>
        <v/>
      </c>
      <c r="AE37" s="272" t="str">
        <f t="shared" si="49"/>
        <v/>
      </c>
      <c r="AF37" s="272" t="str">
        <f t="shared" si="50"/>
        <v/>
      </c>
      <c r="AG37" s="272" t="str">
        <f t="shared" si="51"/>
        <v/>
      </c>
      <c r="AH37" s="272">
        <f t="shared" si="52"/>
        <v>0</v>
      </c>
      <c r="AI37" s="272" t="str">
        <f t="shared" si="53"/>
        <v/>
      </c>
      <c r="AK37" s="272"/>
      <c r="AL37" s="272"/>
      <c r="AM37" s="272">
        <v>2</v>
      </c>
      <c r="AN37" s="272"/>
      <c r="AO37" s="272"/>
      <c r="AP37" s="272"/>
      <c r="AQ37" s="272"/>
      <c r="AR37" s="272"/>
      <c r="AS37" s="272"/>
      <c r="AT37" s="272"/>
      <c r="AU37" s="272"/>
      <c r="AV37" s="272"/>
      <c r="AW37" s="272"/>
      <c r="AX37" s="272"/>
      <c r="AY37" s="272"/>
      <c r="AZ37" s="272"/>
      <c r="BA37" s="272" t="s">
        <v>1084</v>
      </c>
      <c r="BB37" s="272"/>
      <c r="BD37" s="272" t="str">
        <f t="shared" si="54"/>
        <v/>
      </c>
      <c r="BE37" s="272" t="str">
        <f t="shared" si="55"/>
        <v/>
      </c>
      <c r="BF37" s="272">
        <f t="shared" si="56"/>
        <v>0</v>
      </c>
      <c r="BG37" s="272" t="str">
        <f t="shared" si="57"/>
        <v/>
      </c>
      <c r="BH37" s="272" t="str">
        <f t="shared" si="58"/>
        <v/>
      </c>
      <c r="BI37" s="272" t="str">
        <f t="shared" si="59"/>
        <v/>
      </c>
      <c r="BJ37" s="272" t="str">
        <f t="shared" si="60"/>
        <v/>
      </c>
      <c r="BK37" s="272" t="str">
        <f t="shared" si="61"/>
        <v/>
      </c>
      <c r="BL37" s="272" t="str">
        <f t="shared" si="62"/>
        <v/>
      </c>
      <c r="BM37" s="272" t="str">
        <f t="shared" si="63"/>
        <v/>
      </c>
      <c r="BN37" s="272" t="str">
        <f t="shared" si="64"/>
        <v/>
      </c>
      <c r="BO37" s="272" t="str">
        <f t="shared" si="65"/>
        <v/>
      </c>
      <c r="BP37" s="272" t="str">
        <f t="shared" si="66"/>
        <v/>
      </c>
      <c r="BQ37" s="272" t="str">
        <f t="shared" si="67"/>
        <v/>
      </c>
      <c r="BR37" s="272" t="str">
        <f t="shared" si="68"/>
        <v/>
      </c>
      <c r="BS37" s="272" t="str">
        <f t="shared" si="69"/>
        <v/>
      </c>
      <c r="BT37" s="272">
        <f t="shared" si="70"/>
        <v>0</v>
      </c>
      <c r="BU37" s="272"/>
      <c r="BX37" s="273">
        <v>0</v>
      </c>
      <c r="BY37" s="273">
        <v>0</v>
      </c>
      <c r="BZ37" s="273">
        <v>0</v>
      </c>
      <c r="CA37" s="273">
        <v>0</v>
      </c>
      <c r="CB37" s="273">
        <v>0</v>
      </c>
      <c r="CC37" s="273">
        <v>2</v>
      </c>
      <c r="CD37" s="273">
        <v>0</v>
      </c>
      <c r="CE37" s="800"/>
    </row>
    <row r="38" spans="1:83" s="328" customFormat="1" ht="12" customHeight="1" thickBot="1">
      <c r="A38" s="791"/>
      <c r="B38" s="792"/>
      <c r="C38" s="792"/>
      <c r="D38" s="792"/>
      <c r="E38" s="490"/>
      <c r="F38" s="490"/>
      <c r="G38" s="490"/>
      <c r="H38" s="490"/>
      <c r="I38" s="490"/>
      <c r="J38" s="793" t="s">
        <v>1105</v>
      </c>
      <c r="K38" s="794"/>
      <c r="L38" s="794"/>
      <c r="M38" s="794"/>
      <c r="N38" s="795"/>
      <c r="O38" s="795"/>
      <c r="P38" s="794"/>
      <c r="Q38" s="794"/>
      <c r="R38" s="794"/>
      <c r="S38" s="796"/>
      <c r="T38" s="794"/>
      <c r="U38" s="797"/>
      <c r="V38" s="794"/>
      <c r="W38" s="794"/>
      <c r="X38" s="794"/>
      <c r="Y38" s="794"/>
      <c r="Z38" s="798"/>
      <c r="AA38" s="798"/>
      <c r="AB38" s="798"/>
      <c r="AC38" s="490"/>
      <c r="AD38" s="490"/>
      <c r="AE38" s="490"/>
      <c r="AF38" s="490"/>
      <c r="AG38" s="490"/>
      <c r="AH38" s="490"/>
      <c r="AI38" s="665"/>
      <c r="AJ38" s="303"/>
      <c r="AK38" s="309"/>
      <c r="AL38" s="309"/>
      <c r="AM38" s="309"/>
      <c r="AN38" s="309"/>
      <c r="AO38" s="309"/>
      <c r="AP38" s="309"/>
      <c r="AQ38" s="309"/>
      <c r="AR38" s="309"/>
      <c r="AS38" s="309"/>
      <c r="AT38" s="309"/>
      <c r="AU38" s="309"/>
      <c r="AV38" s="309"/>
      <c r="AW38" s="309"/>
      <c r="AX38" s="309"/>
      <c r="AY38" s="309"/>
      <c r="AZ38" s="309"/>
      <c r="BA38" s="309"/>
      <c r="BB38" s="309"/>
      <c r="BC38" s="359"/>
      <c r="BD38" s="309"/>
      <c r="BE38" s="309"/>
      <c r="BF38" s="309"/>
      <c r="BG38" s="309"/>
      <c r="BH38" s="309"/>
      <c r="BI38" s="309"/>
      <c r="BJ38" s="309"/>
      <c r="BK38" s="309"/>
      <c r="BL38" s="309"/>
      <c r="BM38" s="309"/>
      <c r="BN38" s="309"/>
      <c r="BO38" s="309"/>
      <c r="BP38" s="309"/>
      <c r="BQ38" s="309"/>
      <c r="BR38" s="309"/>
      <c r="BS38" s="309"/>
      <c r="BT38" s="309"/>
      <c r="BU38" s="801"/>
      <c r="BX38" s="803"/>
      <c r="BY38" s="803"/>
      <c r="BZ38" s="803"/>
      <c r="CA38" s="803"/>
      <c r="CB38" s="803"/>
      <c r="CC38" s="803"/>
      <c r="CD38" s="803"/>
      <c r="CE38" s="800"/>
    </row>
    <row r="39" spans="1:83" s="303" customFormat="1" ht="15.75" customHeight="1">
      <c r="A39" s="886" t="s">
        <v>899</v>
      </c>
      <c r="B39" s="211" t="str">
        <f t="shared" si="31"/>
        <v>Edges 1</v>
      </c>
      <c r="C39" s="210" t="s">
        <v>859</v>
      </c>
      <c r="D39" s="210" t="s">
        <v>951</v>
      </c>
      <c r="E39" s="310" t="s">
        <v>23</v>
      </c>
      <c r="F39" s="353" t="s">
        <v>879</v>
      </c>
      <c r="G39" s="324" t="s">
        <v>63</v>
      </c>
      <c r="H39" s="310">
        <v>10</v>
      </c>
      <c r="I39" s="519">
        <v>2.63</v>
      </c>
      <c r="J39" s="498">
        <v>50.75</v>
      </c>
      <c r="K39" s="10"/>
      <c r="L39" s="11"/>
      <c r="M39" s="12"/>
      <c r="N39" s="13"/>
      <c r="O39" s="750"/>
      <c r="P39" s="14"/>
      <c r="Q39" s="759"/>
      <c r="R39" s="15"/>
      <c r="S39" s="16"/>
      <c r="T39" s="83"/>
      <c r="U39" s="84"/>
      <c r="V39" s="19"/>
      <c r="W39" s="20"/>
      <c r="X39" s="21"/>
      <c r="Y39" s="22"/>
      <c r="Z39" s="104">
        <f t="shared" ref="Z39:Z50" si="71">SUM(K39:Y39)*J39</f>
        <v>0</v>
      </c>
      <c r="AA39" s="351">
        <f t="shared" ref="AA39:AA50" si="72">SUM(K39:Y39)*H39</f>
        <v>0</v>
      </c>
      <c r="AB39" s="312">
        <f t="shared" ref="AB39:AB50" si="73">SUM(K39:Y39)</f>
        <v>0</v>
      </c>
      <c r="AC39" s="272" t="str">
        <f t="shared" ref="AC39:AC54" si="74">IF(BX39=0,"",$AB39*BX39)</f>
        <v/>
      </c>
      <c r="AD39" s="272" t="str">
        <f t="shared" ref="AD39:AD54" si="75">IF(BY39=0,"",$AB39*BY39)</f>
        <v/>
      </c>
      <c r="AE39" s="272">
        <f t="shared" ref="AE39:AE54" si="76">IF(BZ39=0,"",$AB39*BZ39)</f>
        <v>0</v>
      </c>
      <c r="AF39" s="272" t="str">
        <f t="shared" ref="AF39:AF54" si="77">IF(CA39=0,"",$AB39*CA39)</f>
        <v/>
      </c>
      <c r="AG39" s="272" t="str">
        <f t="shared" ref="AG39:AG54" si="78">IF(CB39=0,"",$AB39*CB39)</f>
        <v/>
      </c>
      <c r="AH39" s="272" t="str">
        <f t="shared" ref="AH39:AH54" si="79">IF(CC39=0,"",$AB39*CC39)</f>
        <v/>
      </c>
      <c r="AI39" s="272" t="str">
        <f t="shared" ref="AI39:AI54" si="80">IF(CD39=0,"",$AB39*CD39)</f>
        <v/>
      </c>
      <c r="AK39" s="272"/>
      <c r="AL39" s="272">
        <v>10</v>
      </c>
      <c r="AM39" s="272"/>
      <c r="AN39" s="272"/>
      <c r="AO39" s="272"/>
      <c r="AP39" s="272"/>
      <c r="AQ39" s="272"/>
      <c r="AR39" s="272"/>
      <c r="AS39" s="272"/>
      <c r="AT39" s="272"/>
      <c r="AU39" s="272"/>
      <c r="AV39" s="272"/>
      <c r="AW39" s="272"/>
      <c r="AX39" s="272"/>
      <c r="AY39" s="272"/>
      <c r="AZ39" s="272"/>
      <c r="BA39" s="272" t="s">
        <v>1075</v>
      </c>
      <c r="BB39" s="272"/>
      <c r="BD39" s="272" t="str">
        <f t="shared" ref="BD39:BD54" si="81">IF(AK39="","",$AB39*AK39)</f>
        <v/>
      </c>
      <c r="BE39" s="272">
        <f t="shared" ref="BE39:BE54" si="82">IF(AL39="","",$AB39*AL39)</f>
        <v>0</v>
      </c>
      <c r="BF39" s="272" t="str">
        <f t="shared" ref="BF39:BF54" si="83">IF(AM39="","",$AB39*AM39)</f>
        <v/>
      </c>
      <c r="BG39" s="272" t="str">
        <f t="shared" ref="BG39:BG54" si="84">IF(AN39="","",$AB39*AN39)</f>
        <v/>
      </c>
      <c r="BH39" s="272" t="str">
        <f t="shared" ref="BH39:BH54" si="85">IF(AO39="","",$AB39*AO39)</f>
        <v/>
      </c>
      <c r="BI39" s="272" t="str">
        <f t="shared" ref="BI39:BI54" si="86">IF(AP39="","",$AB39*AP39)</f>
        <v/>
      </c>
      <c r="BJ39" s="272" t="str">
        <f t="shared" ref="BJ39:BJ54" si="87">IF(AQ39="","",$AB39*AQ39)</f>
        <v/>
      </c>
      <c r="BK39" s="272" t="str">
        <f t="shared" ref="BK39:BK54" si="88">IF(AR39="","",$AB39*AR39)</f>
        <v/>
      </c>
      <c r="BL39" s="272" t="str">
        <f t="shared" ref="BL39:BL54" si="89">IF(AS39="","",$AB39*AS39)</f>
        <v/>
      </c>
      <c r="BM39" s="272" t="str">
        <f t="shared" ref="BM39:BM54" si="90">IF(AT39="","",$AB39*AT39)</f>
        <v/>
      </c>
      <c r="BN39" s="272" t="str">
        <f t="shared" ref="BN39:BN54" si="91">IF(AU39="","",$AB39*AU39)</f>
        <v/>
      </c>
      <c r="BO39" s="272" t="str">
        <f t="shared" ref="BO39:BO54" si="92">IF(AV39="","",$AB39*AV39)</f>
        <v/>
      </c>
      <c r="BP39" s="272" t="str">
        <f t="shared" ref="BP39:BP54" si="93">IF(AW39="","",$AB39*AW39)</f>
        <v/>
      </c>
      <c r="BQ39" s="272" t="str">
        <f t="shared" ref="BQ39:BQ54" si="94">IF(AX39="","",$AB39*AX39)</f>
        <v/>
      </c>
      <c r="BR39" s="272" t="str">
        <f t="shared" ref="BR39:BR54" si="95">IF(AY39="","",$AB39*AY39)</f>
        <v/>
      </c>
      <c r="BS39" s="272" t="str">
        <f t="shared" ref="BS39:BS54" si="96">IF(AZ39="","",$AB39*AZ39)</f>
        <v/>
      </c>
      <c r="BT39" s="272">
        <f t="shared" ref="BT39:BT54" si="97">IF(BA39="","",$AB39*BA39)</f>
        <v>0</v>
      </c>
      <c r="BU39" s="272"/>
      <c r="BX39" s="312">
        <v>0</v>
      </c>
      <c r="BY39" s="312">
        <v>0</v>
      </c>
      <c r="BZ39" s="312">
        <v>10</v>
      </c>
      <c r="CA39" s="312">
        <v>0</v>
      </c>
      <c r="CB39" s="312">
        <v>0</v>
      </c>
      <c r="CC39" s="312">
        <v>0</v>
      </c>
      <c r="CD39" s="312">
        <v>0</v>
      </c>
      <c r="CE39" s="800"/>
    </row>
    <row r="40" spans="1:83" s="303" customFormat="1" ht="15.75" customHeight="1">
      <c r="A40" s="887"/>
      <c r="B40" s="211" t="str">
        <f t="shared" si="31"/>
        <v>Edges 2</v>
      </c>
      <c r="C40" s="210" t="s">
        <v>887</v>
      </c>
      <c r="D40" s="210" t="s">
        <v>952</v>
      </c>
      <c r="E40" s="298" t="s">
        <v>23</v>
      </c>
      <c r="F40" s="353" t="s">
        <v>879</v>
      </c>
      <c r="G40" s="326" t="s">
        <v>63</v>
      </c>
      <c r="H40" s="298">
        <v>10</v>
      </c>
      <c r="I40" s="520">
        <v>2.72</v>
      </c>
      <c r="J40" s="499">
        <v>50.75</v>
      </c>
      <c r="K40" s="23"/>
      <c r="L40" s="24"/>
      <c r="M40" s="25"/>
      <c r="N40" s="26"/>
      <c r="O40" s="751"/>
      <c r="P40" s="27"/>
      <c r="Q40" s="760"/>
      <c r="R40" s="28"/>
      <c r="S40" s="30"/>
      <c r="T40" s="39"/>
      <c r="U40" s="40"/>
      <c r="V40" s="34"/>
      <c r="W40" s="35"/>
      <c r="X40" s="36"/>
      <c r="Y40" s="37"/>
      <c r="Z40" s="104">
        <f t="shared" si="71"/>
        <v>0</v>
      </c>
      <c r="AA40" s="351">
        <f t="shared" si="72"/>
        <v>0</v>
      </c>
      <c r="AB40" s="272">
        <f t="shared" si="73"/>
        <v>0</v>
      </c>
      <c r="AC40" s="272" t="str">
        <f t="shared" si="74"/>
        <v/>
      </c>
      <c r="AD40" s="272" t="str">
        <f t="shared" si="75"/>
        <v/>
      </c>
      <c r="AE40" s="272">
        <f t="shared" si="76"/>
        <v>0</v>
      </c>
      <c r="AF40" s="272" t="str">
        <f t="shared" si="77"/>
        <v/>
      </c>
      <c r="AG40" s="272" t="str">
        <f t="shared" si="78"/>
        <v/>
      </c>
      <c r="AH40" s="272" t="str">
        <f t="shared" si="79"/>
        <v/>
      </c>
      <c r="AI40" s="272" t="str">
        <f t="shared" si="80"/>
        <v/>
      </c>
      <c r="AK40" s="272"/>
      <c r="AL40" s="272">
        <v>8</v>
      </c>
      <c r="AM40" s="272">
        <v>2</v>
      </c>
      <c r="AN40" s="272"/>
      <c r="AO40" s="272"/>
      <c r="AP40" s="272"/>
      <c r="AQ40" s="272"/>
      <c r="AR40" s="272"/>
      <c r="AS40" s="272"/>
      <c r="AT40" s="272"/>
      <c r="AU40" s="272"/>
      <c r="AV40" s="272"/>
      <c r="AW40" s="272"/>
      <c r="AX40" s="272"/>
      <c r="AY40" s="272"/>
      <c r="AZ40" s="272"/>
      <c r="BA40" s="272" t="s">
        <v>1075</v>
      </c>
      <c r="BB40" s="272"/>
      <c r="BD40" s="272" t="str">
        <f t="shared" si="81"/>
        <v/>
      </c>
      <c r="BE40" s="272">
        <f t="shared" si="82"/>
        <v>0</v>
      </c>
      <c r="BF40" s="272">
        <f t="shared" si="83"/>
        <v>0</v>
      </c>
      <c r="BG40" s="272" t="str">
        <f t="shared" si="84"/>
        <v/>
      </c>
      <c r="BH40" s="272" t="str">
        <f t="shared" si="85"/>
        <v/>
      </c>
      <c r="BI40" s="272" t="str">
        <f t="shared" si="86"/>
        <v/>
      </c>
      <c r="BJ40" s="272" t="str">
        <f t="shared" si="87"/>
        <v/>
      </c>
      <c r="BK40" s="272" t="str">
        <f t="shared" si="88"/>
        <v/>
      </c>
      <c r="BL40" s="272" t="str">
        <f t="shared" si="89"/>
        <v/>
      </c>
      <c r="BM40" s="272" t="str">
        <f t="shared" si="90"/>
        <v/>
      </c>
      <c r="BN40" s="272" t="str">
        <f t="shared" si="91"/>
        <v/>
      </c>
      <c r="BO40" s="272" t="str">
        <f t="shared" si="92"/>
        <v/>
      </c>
      <c r="BP40" s="272" t="str">
        <f t="shared" si="93"/>
        <v/>
      </c>
      <c r="BQ40" s="272" t="str">
        <f t="shared" si="94"/>
        <v/>
      </c>
      <c r="BR40" s="272" t="str">
        <f t="shared" si="95"/>
        <v/>
      </c>
      <c r="BS40" s="272" t="str">
        <f t="shared" si="96"/>
        <v/>
      </c>
      <c r="BT40" s="272">
        <f t="shared" si="97"/>
        <v>0</v>
      </c>
      <c r="BU40" s="272"/>
      <c r="BX40" s="272">
        <v>0</v>
      </c>
      <c r="BY40" s="272">
        <v>0</v>
      </c>
      <c r="BZ40" s="272">
        <v>10</v>
      </c>
      <c r="CA40" s="272">
        <v>0</v>
      </c>
      <c r="CB40" s="272">
        <v>0</v>
      </c>
      <c r="CC40" s="272">
        <v>0</v>
      </c>
      <c r="CD40" s="272">
        <v>0</v>
      </c>
      <c r="CE40" s="800"/>
    </row>
    <row r="41" spans="1:83" s="303" customFormat="1" ht="15.75" customHeight="1">
      <c r="A41" s="887"/>
      <c r="B41" s="211" t="str">
        <f t="shared" si="31"/>
        <v>Edges 3</v>
      </c>
      <c r="C41" s="210" t="s">
        <v>888</v>
      </c>
      <c r="D41" s="210" t="s">
        <v>953</v>
      </c>
      <c r="E41" s="298" t="s">
        <v>24</v>
      </c>
      <c r="F41" s="353" t="s">
        <v>879</v>
      </c>
      <c r="G41" s="326" t="s">
        <v>63</v>
      </c>
      <c r="H41" s="298">
        <v>10</v>
      </c>
      <c r="I41" s="520">
        <v>2.83</v>
      </c>
      <c r="J41" s="499">
        <v>45.5</v>
      </c>
      <c r="K41" s="23"/>
      <c r="L41" s="24"/>
      <c r="M41" s="25"/>
      <c r="N41" s="26"/>
      <c r="O41" s="751"/>
      <c r="P41" s="27"/>
      <c r="Q41" s="760"/>
      <c r="R41" s="28"/>
      <c r="S41" s="30"/>
      <c r="T41" s="39"/>
      <c r="U41" s="40"/>
      <c r="V41" s="34"/>
      <c r="W41" s="35"/>
      <c r="X41" s="36"/>
      <c r="Y41" s="37"/>
      <c r="Z41" s="104">
        <f t="shared" si="71"/>
        <v>0</v>
      </c>
      <c r="AA41" s="351">
        <f t="shared" si="72"/>
        <v>0</v>
      </c>
      <c r="AB41" s="272">
        <f t="shared" si="73"/>
        <v>0</v>
      </c>
      <c r="AC41" s="272" t="str">
        <f t="shared" si="74"/>
        <v/>
      </c>
      <c r="AD41" s="272" t="str">
        <f t="shared" si="75"/>
        <v/>
      </c>
      <c r="AE41" s="272" t="str">
        <f t="shared" si="76"/>
        <v/>
      </c>
      <c r="AF41" s="272">
        <f t="shared" si="77"/>
        <v>0</v>
      </c>
      <c r="AG41" s="272" t="str">
        <f t="shared" si="78"/>
        <v/>
      </c>
      <c r="AH41" s="272" t="str">
        <f t="shared" si="79"/>
        <v/>
      </c>
      <c r="AI41" s="272" t="str">
        <f t="shared" si="80"/>
        <v/>
      </c>
      <c r="AK41" s="272"/>
      <c r="AL41" s="272">
        <v>8</v>
      </c>
      <c r="AM41" s="272">
        <v>2</v>
      </c>
      <c r="AN41" s="272"/>
      <c r="AO41" s="272"/>
      <c r="AP41" s="272"/>
      <c r="AQ41" s="272"/>
      <c r="AR41" s="272"/>
      <c r="AS41" s="272"/>
      <c r="AT41" s="272"/>
      <c r="AU41" s="272"/>
      <c r="AV41" s="272"/>
      <c r="AW41" s="272"/>
      <c r="AX41" s="272"/>
      <c r="AY41" s="272"/>
      <c r="AZ41" s="272"/>
      <c r="BA41" s="272" t="s">
        <v>1075</v>
      </c>
      <c r="BB41" s="272"/>
      <c r="BD41" s="272" t="str">
        <f t="shared" si="81"/>
        <v/>
      </c>
      <c r="BE41" s="272">
        <f t="shared" si="82"/>
        <v>0</v>
      </c>
      <c r="BF41" s="272">
        <f t="shared" si="83"/>
        <v>0</v>
      </c>
      <c r="BG41" s="272" t="str">
        <f t="shared" si="84"/>
        <v/>
      </c>
      <c r="BH41" s="272" t="str">
        <f t="shared" si="85"/>
        <v/>
      </c>
      <c r="BI41" s="272" t="str">
        <f t="shared" si="86"/>
        <v/>
      </c>
      <c r="BJ41" s="272" t="str">
        <f t="shared" si="87"/>
        <v/>
      </c>
      <c r="BK41" s="272" t="str">
        <f t="shared" si="88"/>
        <v/>
      </c>
      <c r="BL41" s="272" t="str">
        <f t="shared" si="89"/>
        <v/>
      </c>
      <c r="BM41" s="272" t="str">
        <f t="shared" si="90"/>
        <v/>
      </c>
      <c r="BN41" s="272" t="str">
        <f t="shared" si="91"/>
        <v/>
      </c>
      <c r="BO41" s="272" t="str">
        <f t="shared" si="92"/>
        <v/>
      </c>
      <c r="BP41" s="272" t="str">
        <f t="shared" si="93"/>
        <v/>
      </c>
      <c r="BQ41" s="272" t="str">
        <f t="shared" si="94"/>
        <v/>
      </c>
      <c r="BR41" s="272" t="str">
        <f t="shared" si="95"/>
        <v/>
      </c>
      <c r="BS41" s="272" t="str">
        <f t="shared" si="96"/>
        <v/>
      </c>
      <c r="BT41" s="272">
        <f t="shared" si="97"/>
        <v>0</v>
      </c>
      <c r="BU41" s="272"/>
      <c r="BX41" s="272">
        <v>0</v>
      </c>
      <c r="BY41" s="272">
        <v>0</v>
      </c>
      <c r="BZ41" s="272">
        <v>0</v>
      </c>
      <c r="CA41" s="272">
        <v>10</v>
      </c>
      <c r="CB41" s="272">
        <v>0</v>
      </c>
      <c r="CC41" s="272">
        <v>0</v>
      </c>
      <c r="CD41" s="272">
        <v>0</v>
      </c>
      <c r="CE41" s="800"/>
    </row>
    <row r="42" spans="1:83" s="303" customFormat="1" ht="16.5" customHeight="1">
      <c r="A42" s="887"/>
      <c r="B42" s="211" t="str">
        <f t="shared" si="31"/>
        <v>Edges 4</v>
      </c>
      <c r="C42" s="210" t="s">
        <v>889</v>
      </c>
      <c r="D42" s="210" t="s">
        <v>954</v>
      </c>
      <c r="E42" s="298" t="s">
        <v>24</v>
      </c>
      <c r="F42" s="353" t="s">
        <v>879</v>
      </c>
      <c r="G42" s="326" t="s">
        <v>63</v>
      </c>
      <c r="H42" s="298">
        <v>10</v>
      </c>
      <c r="I42" s="520">
        <v>3.65</v>
      </c>
      <c r="J42" s="499">
        <v>57.749999999999993</v>
      </c>
      <c r="K42" s="23"/>
      <c r="L42" s="24"/>
      <c r="M42" s="25"/>
      <c r="N42" s="26"/>
      <c r="O42" s="751"/>
      <c r="P42" s="27"/>
      <c r="Q42" s="760"/>
      <c r="R42" s="28"/>
      <c r="S42" s="30"/>
      <c r="T42" s="39"/>
      <c r="U42" s="40"/>
      <c r="V42" s="34"/>
      <c r="W42" s="35"/>
      <c r="X42" s="36"/>
      <c r="Y42" s="37"/>
      <c r="Z42" s="104">
        <f t="shared" si="71"/>
        <v>0</v>
      </c>
      <c r="AA42" s="351">
        <f t="shared" si="72"/>
        <v>0</v>
      </c>
      <c r="AB42" s="272">
        <f t="shared" si="73"/>
        <v>0</v>
      </c>
      <c r="AC42" s="272" t="str">
        <f t="shared" si="74"/>
        <v/>
      </c>
      <c r="AD42" s="272" t="str">
        <f t="shared" si="75"/>
        <v/>
      </c>
      <c r="AE42" s="272" t="str">
        <f t="shared" si="76"/>
        <v/>
      </c>
      <c r="AF42" s="272">
        <f t="shared" si="77"/>
        <v>0</v>
      </c>
      <c r="AG42" s="272" t="str">
        <f t="shared" si="78"/>
        <v/>
      </c>
      <c r="AH42" s="272" t="str">
        <f t="shared" si="79"/>
        <v/>
      </c>
      <c r="AI42" s="272" t="str">
        <f t="shared" si="80"/>
        <v/>
      </c>
      <c r="AK42" s="272"/>
      <c r="AL42" s="272">
        <v>5</v>
      </c>
      <c r="AM42" s="272">
        <v>5</v>
      </c>
      <c r="AN42" s="272"/>
      <c r="AO42" s="272"/>
      <c r="AP42" s="272"/>
      <c r="AQ42" s="272"/>
      <c r="AR42" s="272"/>
      <c r="AS42" s="272"/>
      <c r="AT42" s="272"/>
      <c r="AU42" s="272"/>
      <c r="AV42" s="272"/>
      <c r="AW42" s="272"/>
      <c r="AX42" s="272"/>
      <c r="AY42" s="272"/>
      <c r="AZ42" s="272"/>
      <c r="BA42" s="272" t="s">
        <v>1075</v>
      </c>
      <c r="BB42" s="272"/>
      <c r="BD42" s="272" t="str">
        <f t="shared" si="81"/>
        <v/>
      </c>
      <c r="BE42" s="272">
        <f t="shared" si="82"/>
        <v>0</v>
      </c>
      <c r="BF42" s="272">
        <f t="shared" si="83"/>
        <v>0</v>
      </c>
      <c r="BG42" s="272" t="str">
        <f t="shared" si="84"/>
        <v/>
      </c>
      <c r="BH42" s="272" t="str">
        <f t="shared" si="85"/>
        <v/>
      </c>
      <c r="BI42" s="272" t="str">
        <f t="shared" si="86"/>
        <v/>
      </c>
      <c r="BJ42" s="272" t="str">
        <f t="shared" si="87"/>
        <v/>
      </c>
      <c r="BK42" s="272" t="str">
        <f t="shared" si="88"/>
        <v/>
      </c>
      <c r="BL42" s="272" t="str">
        <f t="shared" si="89"/>
        <v/>
      </c>
      <c r="BM42" s="272" t="str">
        <f t="shared" si="90"/>
        <v/>
      </c>
      <c r="BN42" s="272" t="str">
        <f t="shared" si="91"/>
        <v/>
      </c>
      <c r="BO42" s="272" t="str">
        <f t="shared" si="92"/>
        <v/>
      </c>
      <c r="BP42" s="272" t="str">
        <f t="shared" si="93"/>
        <v/>
      </c>
      <c r="BQ42" s="272" t="str">
        <f t="shared" si="94"/>
        <v/>
      </c>
      <c r="BR42" s="272" t="str">
        <f t="shared" si="95"/>
        <v/>
      </c>
      <c r="BS42" s="272" t="str">
        <f t="shared" si="96"/>
        <v/>
      </c>
      <c r="BT42" s="272">
        <f t="shared" si="97"/>
        <v>0</v>
      </c>
      <c r="BU42" s="272"/>
      <c r="BX42" s="272">
        <v>0</v>
      </c>
      <c r="BY42" s="272">
        <v>0</v>
      </c>
      <c r="BZ42" s="272">
        <v>0</v>
      </c>
      <c r="CA42" s="272">
        <v>10</v>
      </c>
      <c r="CB42" s="272">
        <v>0</v>
      </c>
      <c r="CC42" s="272">
        <v>0</v>
      </c>
      <c r="CD42" s="272">
        <v>0</v>
      </c>
      <c r="CE42" s="800"/>
    </row>
    <row r="43" spans="1:83" s="303" customFormat="1" ht="16.5" customHeight="1">
      <c r="A43" s="887"/>
      <c r="B43" s="211" t="str">
        <f t="shared" si="31"/>
        <v>Jugs 1</v>
      </c>
      <c r="C43" s="210" t="s">
        <v>863</v>
      </c>
      <c r="D43" s="210" t="s">
        <v>955</v>
      </c>
      <c r="E43" s="298" t="s">
        <v>24</v>
      </c>
      <c r="F43" s="353" t="s">
        <v>879</v>
      </c>
      <c r="G43" s="326" t="s">
        <v>64</v>
      </c>
      <c r="H43" s="298">
        <v>10</v>
      </c>
      <c r="I43" s="520">
        <v>2.75</v>
      </c>
      <c r="J43" s="499">
        <v>45.5</v>
      </c>
      <c r="K43" s="23"/>
      <c r="L43" s="24"/>
      <c r="M43" s="25"/>
      <c r="N43" s="26"/>
      <c r="O43" s="751"/>
      <c r="P43" s="27"/>
      <c r="Q43" s="760"/>
      <c r="R43" s="28"/>
      <c r="S43" s="30"/>
      <c r="T43" s="39"/>
      <c r="U43" s="40"/>
      <c r="V43" s="34"/>
      <c r="W43" s="35"/>
      <c r="X43" s="36"/>
      <c r="Y43" s="37"/>
      <c r="Z43" s="104">
        <f t="shared" si="71"/>
        <v>0</v>
      </c>
      <c r="AA43" s="351">
        <f t="shared" si="72"/>
        <v>0</v>
      </c>
      <c r="AB43" s="272">
        <f t="shared" si="73"/>
        <v>0</v>
      </c>
      <c r="AC43" s="272" t="str">
        <f t="shared" si="74"/>
        <v/>
      </c>
      <c r="AD43" s="272" t="str">
        <f t="shared" si="75"/>
        <v/>
      </c>
      <c r="AE43" s="272" t="str">
        <f t="shared" si="76"/>
        <v/>
      </c>
      <c r="AF43" s="272">
        <f t="shared" si="77"/>
        <v>0</v>
      </c>
      <c r="AG43" s="272" t="str">
        <f t="shared" si="78"/>
        <v/>
      </c>
      <c r="AH43" s="272" t="str">
        <f t="shared" si="79"/>
        <v/>
      </c>
      <c r="AI43" s="272" t="str">
        <f t="shared" si="80"/>
        <v/>
      </c>
      <c r="AK43" s="272"/>
      <c r="AL43" s="272">
        <v>6</v>
      </c>
      <c r="AM43" s="272">
        <v>4</v>
      </c>
      <c r="AN43" s="272"/>
      <c r="AO43" s="272"/>
      <c r="AP43" s="272"/>
      <c r="AQ43" s="272"/>
      <c r="AR43" s="272"/>
      <c r="AS43" s="272"/>
      <c r="AT43" s="272"/>
      <c r="AU43" s="272"/>
      <c r="AV43" s="272"/>
      <c r="AW43" s="272"/>
      <c r="AX43" s="272"/>
      <c r="AY43" s="272"/>
      <c r="AZ43" s="272"/>
      <c r="BA43" s="272" t="s">
        <v>1075</v>
      </c>
      <c r="BB43" s="272"/>
      <c r="BD43" s="272" t="str">
        <f t="shared" si="81"/>
        <v/>
      </c>
      <c r="BE43" s="272">
        <f t="shared" si="82"/>
        <v>0</v>
      </c>
      <c r="BF43" s="272">
        <f t="shared" si="83"/>
        <v>0</v>
      </c>
      <c r="BG43" s="272" t="str">
        <f t="shared" si="84"/>
        <v/>
      </c>
      <c r="BH43" s="272" t="str">
        <f t="shared" si="85"/>
        <v/>
      </c>
      <c r="BI43" s="272" t="str">
        <f t="shared" si="86"/>
        <v/>
      </c>
      <c r="BJ43" s="272" t="str">
        <f t="shared" si="87"/>
        <v/>
      </c>
      <c r="BK43" s="272" t="str">
        <f t="shared" si="88"/>
        <v/>
      </c>
      <c r="BL43" s="272" t="str">
        <f t="shared" si="89"/>
        <v/>
      </c>
      <c r="BM43" s="272" t="str">
        <f t="shared" si="90"/>
        <v/>
      </c>
      <c r="BN43" s="272" t="str">
        <f t="shared" si="91"/>
        <v/>
      </c>
      <c r="BO43" s="272" t="str">
        <f t="shared" si="92"/>
        <v/>
      </c>
      <c r="BP43" s="272" t="str">
        <f t="shared" si="93"/>
        <v/>
      </c>
      <c r="BQ43" s="272" t="str">
        <f t="shared" si="94"/>
        <v/>
      </c>
      <c r="BR43" s="272" t="str">
        <f t="shared" si="95"/>
        <v/>
      </c>
      <c r="BS43" s="272" t="str">
        <f t="shared" si="96"/>
        <v/>
      </c>
      <c r="BT43" s="272">
        <f t="shared" si="97"/>
        <v>0</v>
      </c>
      <c r="BU43" s="272"/>
      <c r="BX43" s="272">
        <v>0</v>
      </c>
      <c r="BY43" s="272">
        <v>0</v>
      </c>
      <c r="BZ43" s="272">
        <v>0</v>
      </c>
      <c r="CA43" s="272">
        <v>10</v>
      </c>
      <c r="CB43" s="272">
        <v>0</v>
      </c>
      <c r="CC43" s="272">
        <v>0</v>
      </c>
      <c r="CD43" s="272">
        <v>0</v>
      </c>
      <c r="CE43" s="800"/>
    </row>
    <row r="44" spans="1:83" s="303" customFormat="1" ht="15.75" customHeight="1">
      <c r="A44" s="887"/>
      <c r="B44" s="211" t="str">
        <f t="shared" si="31"/>
        <v>Jugs 2</v>
      </c>
      <c r="C44" s="210" t="s">
        <v>878</v>
      </c>
      <c r="D44" s="210" t="s">
        <v>956</v>
      </c>
      <c r="E44" s="298" t="s">
        <v>24</v>
      </c>
      <c r="F44" s="353" t="s">
        <v>879</v>
      </c>
      <c r="G44" s="326" t="s">
        <v>64</v>
      </c>
      <c r="H44" s="298">
        <v>10</v>
      </c>
      <c r="I44" s="520">
        <v>2.85</v>
      </c>
      <c r="J44" s="499">
        <v>42</v>
      </c>
      <c r="K44" s="23"/>
      <c r="L44" s="24"/>
      <c r="M44" s="25"/>
      <c r="N44" s="26"/>
      <c r="O44" s="751"/>
      <c r="P44" s="27"/>
      <c r="Q44" s="760"/>
      <c r="R44" s="28"/>
      <c r="S44" s="30"/>
      <c r="T44" s="39"/>
      <c r="U44" s="40"/>
      <c r="V44" s="34"/>
      <c r="W44" s="35"/>
      <c r="X44" s="36"/>
      <c r="Y44" s="37"/>
      <c r="Z44" s="104">
        <f t="shared" si="71"/>
        <v>0</v>
      </c>
      <c r="AA44" s="351">
        <f t="shared" si="72"/>
        <v>0</v>
      </c>
      <c r="AB44" s="272">
        <f t="shared" si="73"/>
        <v>0</v>
      </c>
      <c r="AC44" s="272" t="str">
        <f t="shared" si="74"/>
        <v/>
      </c>
      <c r="AD44" s="272" t="str">
        <f t="shared" si="75"/>
        <v/>
      </c>
      <c r="AE44" s="272" t="str">
        <f t="shared" si="76"/>
        <v/>
      </c>
      <c r="AF44" s="272">
        <f t="shared" si="77"/>
        <v>0</v>
      </c>
      <c r="AG44" s="272" t="str">
        <f t="shared" si="78"/>
        <v/>
      </c>
      <c r="AH44" s="272" t="str">
        <f t="shared" si="79"/>
        <v/>
      </c>
      <c r="AI44" s="272" t="str">
        <f t="shared" si="80"/>
        <v/>
      </c>
      <c r="AK44" s="272"/>
      <c r="AL44" s="272">
        <v>9</v>
      </c>
      <c r="AM44" s="272">
        <v>1</v>
      </c>
      <c r="AN44" s="272"/>
      <c r="AO44" s="272"/>
      <c r="AP44" s="272"/>
      <c r="AQ44" s="272"/>
      <c r="AR44" s="272"/>
      <c r="AS44" s="272"/>
      <c r="AT44" s="272"/>
      <c r="AU44" s="272"/>
      <c r="AV44" s="272"/>
      <c r="AW44" s="272"/>
      <c r="AX44" s="272"/>
      <c r="AY44" s="272"/>
      <c r="AZ44" s="272"/>
      <c r="BA44" s="272" t="s">
        <v>1075</v>
      </c>
      <c r="BB44" s="272"/>
      <c r="BD44" s="272" t="str">
        <f t="shared" si="81"/>
        <v/>
      </c>
      <c r="BE44" s="272">
        <f t="shared" si="82"/>
        <v>0</v>
      </c>
      <c r="BF44" s="272">
        <f t="shared" si="83"/>
        <v>0</v>
      </c>
      <c r="BG44" s="272" t="str">
        <f t="shared" si="84"/>
        <v/>
      </c>
      <c r="BH44" s="272" t="str">
        <f t="shared" si="85"/>
        <v/>
      </c>
      <c r="BI44" s="272" t="str">
        <f t="shared" si="86"/>
        <v/>
      </c>
      <c r="BJ44" s="272" t="str">
        <f t="shared" si="87"/>
        <v/>
      </c>
      <c r="BK44" s="272" t="str">
        <f t="shared" si="88"/>
        <v/>
      </c>
      <c r="BL44" s="272" t="str">
        <f t="shared" si="89"/>
        <v/>
      </c>
      <c r="BM44" s="272" t="str">
        <f t="shared" si="90"/>
        <v/>
      </c>
      <c r="BN44" s="272" t="str">
        <f t="shared" si="91"/>
        <v/>
      </c>
      <c r="BO44" s="272" t="str">
        <f t="shared" si="92"/>
        <v/>
      </c>
      <c r="BP44" s="272" t="str">
        <f t="shared" si="93"/>
        <v/>
      </c>
      <c r="BQ44" s="272" t="str">
        <f t="shared" si="94"/>
        <v/>
      </c>
      <c r="BR44" s="272" t="str">
        <f t="shared" si="95"/>
        <v/>
      </c>
      <c r="BS44" s="272" t="str">
        <f t="shared" si="96"/>
        <v/>
      </c>
      <c r="BT44" s="272">
        <f t="shared" si="97"/>
        <v>0</v>
      </c>
      <c r="BU44" s="272"/>
      <c r="BX44" s="272">
        <v>0</v>
      </c>
      <c r="BY44" s="272">
        <v>0</v>
      </c>
      <c r="BZ44" s="272">
        <v>0</v>
      </c>
      <c r="CA44" s="272">
        <v>10</v>
      </c>
      <c r="CB44" s="272">
        <v>0</v>
      </c>
      <c r="CC44" s="272">
        <v>0</v>
      </c>
      <c r="CD44" s="272">
        <v>0</v>
      </c>
      <c r="CE44" s="800"/>
    </row>
    <row r="45" spans="1:83" s="303" customFormat="1" ht="16.5" customHeight="1">
      <c r="A45" s="887"/>
      <c r="B45" s="211" t="str">
        <f t="shared" si="31"/>
        <v>Jugs 3</v>
      </c>
      <c r="C45" s="210" t="s">
        <v>890</v>
      </c>
      <c r="D45" s="210" t="s">
        <v>957</v>
      </c>
      <c r="E45" s="298" t="s">
        <v>24</v>
      </c>
      <c r="F45" s="353" t="s">
        <v>879</v>
      </c>
      <c r="G45" s="326" t="s">
        <v>64</v>
      </c>
      <c r="H45" s="298">
        <v>10</v>
      </c>
      <c r="I45" s="520">
        <v>3.59</v>
      </c>
      <c r="J45" s="499">
        <v>52.5</v>
      </c>
      <c r="K45" s="23"/>
      <c r="L45" s="24"/>
      <c r="M45" s="25"/>
      <c r="N45" s="26"/>
      <c r="O45" s="751"/>
      <c r="P45" s="27"/>
      <c r="Q45" s="760"/>
      <c r="R45" s="28"/>
      <c r="S45" s="30"/>
      <c r="T45" s="39"/>
      <c r="U45" s="40"/>
      <c r="V45" s="34"/>
      <c r="W45" s="35"/>
      <c r="X45" s="36"/>
      <c r="Y45" s="37"/>
      <c r="Z45" s="104">
        <f t="shared" si="71"/>
        <v>0</v>
      </c>
      <c r="AA45" s="351">
        <f t="shared" si="72"/>
        <v>0</v>
      </c>
      <c r="AB45" s="272">
        <f t="shared" si="73"/>
        <v>0</v>
      </c>
      <c r="AC45" s="272" t="str">
        <f t="shared" si="74"/>
        <v/>
      </c>
      <c r="AD45" s="272" t="str">
        <f t="shared" si="75"/>
        <v/>
      </c>
      <c r="AE45" s="272" t="str">
        <f t="shared" si="76"/>
        <v/>
      </c>
      <c r="AF45" s="272">
        <f t="shared" si="77"/>
        <v>0</v>
      </c>
      <c r="AG45" s="272" t="str">
        <f t="shared" si="78"/>
        <v/>
      </c>
      <c r="AH45" s="272" t="str">
        <f t="shared" si="79"/>
        <v/>
      </c>
      <c r="AI45" s="272" t="str">
        <f t="shared" si="80"/>
        <v/>
      </c>
      <c r="AK45" s="272"/>
      <c r="AL45" s="272">
        <v>9</v>
      </c>
      <c r="AM45" s="272">
        <v>1</v>
      </c>
      <c r="AN45" s="272"/>
      <c r="AO45" s="272"/>
      <c r="AP45" s="272"/>
      <c r="AQ45" s="272"/>
      <c r="AR45" s="272"/>
      <c r="AS45" s="272"/>
      <c r="AT45" s="272"/>
      <c r="AU45" s="272"/>
      <c r="AV45" s="272"/>
      <c r="AW45" s="272"/>
      <c r="AX45" s="272"/>
      <c r="AY45" s="272"/>
      <c r="AZ45" s="272"/>
      <c r="BA45" s="272" t="s">
        <v>1075</v>
      </c>
      <c r="BB45" s="272"/>
      <c r="BD45" s="272" t="str">
        <f t="shared" si="81"/>
        <v/>
      </c>
      <c r="BE45" s="272">
        <f t="shared" si="82"/>
        <v>0</v>
      </c>
      <c r="BF45" s="272">
        <f t="shared" si="83"/>
        <v>0</v>
      </c>
      <c r="BG45" s="272" t="str">
        <f t="shared" si="84"/>
        <v/>
      </c>
      <c r="BH45" s="272" t="str">
        <f t="shared" si="85"/>
        <v/>
      </c>
      <c r="BI45" s="272" t="str">
        <f t="shared" si="86"/>
        <v/>
      </c>
      <c r="BJ45" s="272" t="str">
        <f t="shared" si="87"/>
        <v/>
      </c>
      <c r="BK45" s="272" t="str">
        <f t="shared" si="88"/>
        <v/>
      </c>
      <c r="BL45" s="272" t="str">
        <f t="shared" si="89"/>
        <v/>
      </c>
      <c r="BM45" s="272" t="str">
        <f t="shared" si="90"/>
        <v/>
      </c>
      <c r="BN45" s="272" t="str">
        <f t="shared" si="91"/>
        <v/>
      </c>
      <c r="BO45" s="272" t="str">
        <f t="shared" si="92"/>
        <v/>
      </c>
      <c r="BP45" s="272" t="str">
        <f t="shared" si="93"/>
        <v/>
      </c>
      <c r="BQ45" s="272" t="str">
        <f t="shared" si="94"/>
        <v/>
      </c>
      <c r="BR45" s="272" t="str">
        <f t="shared" si="95"/>
        <v/>
      </c>
      <c r="BS45" s="272" t="str">
        <f t="shared" si="96"/>
        <v/>
      </c>
      <c r="BT45" s="272">
        <f t="shared" si="97"/>
        <v>0</v>
      </c>
      <c r="BU45" s="272"/>
      <c r="BX45" s="272">
        <v>0</v>
      </c>
      <c r="BY45" s="272">
        <v>0</v>
      </c>
      <c r="BZ45" s="272">
        <v>0</v>
      </c>
      <c r="CA45" s="272">
        <v>10</v>
      </c>
      <c r="CB45" s="272">
        <v>0</v>
      </c>
      <c r="CC45" s="272">
        <v>0</v>
      </c>
      <c r="CD45" s="272">
        <v>0</v>
      </c>
      <c r="CE45" s="800"/>
    </row>
    <row r="46" spans="1:83" s="303" customFormat="1" ht="19.5" customHeight="1">
      <c r="A46" s="887"/>
      <c r="B46" s="211" t="str">
        <f t="shared" si="31"/>
        <v>Jugs 4</v>
      </c>
      <c r="C46" s="210" t="s">
        <v>891</v>
      </c>
      <c r="D46" s="210" t="s">
        <v>958</v>
      </c>
      <c r="E46" s="298" t="s">
        <v>25</v>
      </c>
      <c r="F46" s="353" t="s">
        <v>879</v>
      </c>
      <c r="G46" s="326" t="s">
        <v>64</v>
      </c>
      <c r="H46" s="298">
        <v>10</v>
      </c>
      <c r="I46" s="520">
        <v>4.4400000000000004</v>
      </c>
      <c r="J46" s="499">
        <v>59.499999999999993</v>
      </c>
      <c r="K46" s="23"/>
      <c r="L46" s="24"/>
      <c r="M46" s="25"/>
      <c r="N46" s="26"/>
      <c r="O46" s="751"/>
      <c r="P46" s="27"/>
      <c r="Q46" s="760"/>
      <c r="R46" s="28"/>
      <c r="S46" s="30"/>
      <c r="T46" s="39"/>
      <c r="U46" s="40"/>
      <c r="V46" s="34"/>
      <c r="W46" s="35"/>
      <c r="X46" s="36"/>
      <c r="Y46" s="37"/>
      <c r="Z46" s="104">
        <f t="shared" si="71"/>
        <v>0</v>
      </c>
      <c r="AA46" s="351">
        <f t="shared" si="72"/>
        <v>0</v>
      </c>
      <c r="AB46" s="272">
        <f t="shared" si="73"/>
        <v>0</v>
      </c>
      <c r="AC46" s="272" t="str">
        <f t="shared" si="74"/>
        <v/>
      </c>
      <c r="AD46" s="272" t="str">
        <f t="shared" si="75"/>
        <v/>
      </c>
      <c r="AE46" s="272" t="str">
        <f t="shared" si="76"/>
        <v/>
      </c>
      <c r="AF46" s="272" t="str">
        <f t="shared" si="77"/>
        <v/>
      </c>
      <c r="AG46" s="272">
        <f t="shared" si="78"/>
        <v>0</v>
      </c>
      <c r="AH46" s="272" t="str">
        <f t="shared" si="79"/>
        <v/>
      </c>
      <c r="AI46" s="272" t="str">
        <f t="shared" si="80"/>
        <v/>
      </c>
      <c r="AK46" s="272"/>
      <c r="AL46" s="272">
        <v>1</v>
      </c>
      <c r="AM46" s="272">
        <v>6</v>
      </c>
      <c r="AN46" s="272">
        <v>3</v>
      </c>
      <c r="AO46" s="272"/>
      <c r="AP46" s="272"/>
      <c r="AQ46" s="272"/>
      <c r="AR46" s="272"/>
      <c r="AS46" s="272"/>
      <c r="AT46" s="272"/>
      <c r="AU46" s="272"/>
      <c r="AV46" s="272"/>
      <c r="AW46" s="272"/>
      <c r="AX46" s="272"/>
      <c r="AY46" s="272"/>
      <c r="AZ46" s="272"/>
      <c r="BA46" s="272" t="s">
        <v>1075</v>
      </c>
      <c r="BB46" s="272"/>
      <c r="BD46" s="272" t="str">
        <f t="shared" si="81"/>
        <v/>
      </c>
      <c r="BE46" s="272">
        <f t="shared" si="82"/>
        <v>0</v>
      </c>
      <c r="BF46" s="272">
        <f t="shared" si="83"/>
        <v>0</v>
      </c>
      <c r="BG46" s="272">
        <f t="shared" si="84"/>
        <v>0</v>
      </c>
      <c r="BH46" s="272" t="str">
        <f t="shared" si="85"/>
        <v/>
      </c>
      <c r="BI46" s="272" t="str">
        <f t="shared" si="86"/>
        <v/>
      </c>
      <c r="BJ46" s="272" t="str">
        <f t="shared" si="87"/>
        <v/>
      </c>
      <c r="BK46" s="272" t="str">
        <f t="shared" si="88"/>
        <v/>
      </c>
      <c r="BL46" s="272" t="str">
        <f t="shared" si="89"/>
        <v/>
      </c>
      <c r="BM46" s="272" t="str">
        <f t="shared" si="90"/>
        <v/>
      </c>
      <c r="BN46" s="272" t="str">
        <f t="shared" si="91"/>
        <v/>
      </c>
      <c r="BO46" s="272" t="str">
        <f t="shared" si="92"/>
        <v/>
      </c>
      <c r="BP46" s="272" t="str">
        <f t="shared" si="93"/>
        <v/>
      </c>
      <c r="BQ46" s="272" t="str">
        <f t="shared" si="94"/>
        <v/>
      </c>
      <c r="BR46" s="272" t="str">
        <f t="shared" si="95"/>
        <v/>
      </c>
      <c r="BS46" s="272" t="str">
        <f t="shared" si="96"/>
        <v/>
      </c>
      <c r="BT46" s="272">
        <f t="shared" si="97"/>
        <v>0</v>
      </c>
      <c r="BU46" s="272"/>
      <c r="BX46" s="272">
        <v>0</v>
      </c>
      <c r="BY46" s="272">
        <v>0</v>
      </c>
      <c r="BZ46" s="272">
        <v>0</v>
      </c>
      <c r="CA46" s="272">
        <v>0</v>
      </c>
      <c r="CB46" s="272">
        <v>10</v>
      </c>
      <c r="CC46" s="272">
        <v>0</v>
      </c>
      <c r="CD46" s="272">
        <v>0</v>
      </c>
      <c r="CE46" s="800"/>
    </row>
    <row r="47" spans="1:83" s="303" customFormat="1" ht="16.5" customHeight="1">
      <c r="A47" s="887"/>
      <c r="B47" s="211" t="str">
        <f t="shared" si="31"/>
        <v>Jugs 5</v>
      </c>
      <c r="C47" s="210" t="s">
        <v>892</v>
      </c>
      <c r="D47" s="210" t="s">
        <v>959</v>
      </c>
      <c r="E47" s="298" t="s">
        <v>25</v>
      </c>
      <c r="F47" s="353" t="s">
        <v>879</v>
      </c>
      <c r="G47" s="326" t="s">
        <v>64</v>
      </c>
      <c r="H47" s="298">
        <v>5</v>
      </c>
      <c r="I47" s="520">
        <v>4.54</v>
      </c>
      <c r="J47" s="499">
        <v>59.499999999999993</v>
      </c>
      <c r="K47" s="23"/>
      <c r="L47" s="24"/>
      <c r="M47" s="25"/>
      <c r="N47" s="26"/>
      <c r="O47" s="751"/>
      <c r="P47" s="27"/>
      <c r="Q47" s="760"/>
      <c r="R47" s="28"/>
      <c r="S47" s="30"/>
      <c r="T47" s="39"/>
      <c r="U47" s="40"/>
      <c r="V47" s="34"/>
      <c r="W47" s="35"/>
      <c r="X47" s="36"/>
      <c r="Y47" s="37"/>
      <c r="Z47" s="104">
        <f t="shared" si="71"/>
        <v>0</v>
      </c>
      <c r="AA47" s="351">
        <f t="shared" si="72"/>
        <v>0</v>
      </c>
      <c r="AB47" s="272">
        <f t="shared" si="73"/>
        <v>0</v>
      </c>
      <c r="AC47" s="272" t="str">
        <f t="shared" si="74"/>
        <v/>
      </c>
      <c r="AD47" s="272" t="str">
        <f t="shared" si="75"/>
        <v/>
      </c>
      <c r="AE47" s="272" t="str">
        <f t="shared" si="76"/>
        <v/>
      </c>
      <c r="AF47" s="272" t="str">
        <f t="shared" si="77"/>
        <v/>
      </c>
      <c r="AG47" s="272">
        <f t="shared" si="78"/>
        <v>0</v>
      </c>
      <c r="AH47" s="272" t="str">
        <f t="shared" si="79"/>
        <v/>
      </c>
      <c r="AI47" s="272" t="str">
        <f t="shared" si="80"/>
        <v/>
      </c>
      <c r="AK47" s="272"/>
      <c r="AL47" s="272"/>
      <c r="AM47" s="272">
        <v>2</v>
      </c>
      <c r="AN47" s="272">
        <v>2</v>
      </c>
      <c r="AO47" s="272">
        <v>1</v>
      </c>
      <c r="AP47" s="272"/>
      <c r="AQ47" s="272"/>
      <c r="AR47" s="272"/>
      <c r="AS47" s="272"/>
      <c r="AT47" s="272"/>
      <c r="AU47" s="272"/>
      <c r="AV47" s="272"/>
      <c r="AW47" s="272"/>
      <c r="AX47" s="272"/>
      <c r="AY47" s="272"/>
      <c r="AZ47" s="272"/>
      <c r="BA47" s="272" t="s">
        <v>1077</v>
      </c>
      <c r="BB47" s="272"/>
      <c r="BD47" s="272" t="str">
        <f t="shared" si="81"/>
        <v/>
      </c>
      <c r="BE47" s="272" t="str">
        <f t="shared" si="82"/>
        <v/>
      </c>
      <c r="BF47" s="272">
        <f t="shared" si="83"/>
        <v>0</v>
      </c>
      <c r="BG47" s="272">
        <f t="shared" si="84"/>
        <v>0</v>
      </c>
      <c r="BH47" s="272">
        <f t="shared" si="85"/>
        <v>0</v>
      </c>
      <c r="BI47" s="272" t="str">
        <f t="shared" si="86"/>
        <v/>
      </c>
      <c r="BJ47" s="272" t="str">
        <f t="shared" si="87"/>
        <v/>
      </c>
      <c r="BK47" s="272" t="str">
        <f t="shared" si="88"/>
        <v/>
      </c>
      <c r="BL47" s="272" t="str">
        <f t="shared" si="89"/>
        <v/>
      </c>
      <c r="BM47" s="272" t="str">
        <f t="shared" si="90"/>
        <v/>
      </c>
      <c r="BN47" s="272" t="str">
        <f t="shared" si="91"/>
        <v/>
      </c>
      <c r="BO47" s="272" t="str">
        <f t="shared" si="92"/>
        <v/>
      </c>
      <c r="BP47" s="272" t="str">
        <f t="shared" si="93"/>
        <v/>
      </c>
      <c r="BQ47" s="272" t="str">
        <f t="shared" si="94"/>
        <v/>
      </c>
      <c r="BR47" s="272" t="str">
        <f t="shared" si="95"/>
        <v/>
      </c>
      <c r="BS47" s="272" t="str">
        <f t="shared" si="96"/>
        <v/>
      </c>
      <c r="BT47" s="272">
        <f t="shared" si="97"/>
        <v>0</v>
      </c>
      <c r="BU47" s="272"/>
      <c r="BX47" s="272">
        <v>0</v>
      </c>
      <c r="BY47" s="272">
        <v>0</v>
      </c>
      <c r="BZ47" s="272">
        <v>0</v>
      </c>
      <c r="CA47" s="272">
        <v>0</v>
      </c>
      <c r="CB47" s="272">
        <v>5</v>
      </c>
      <c r="CC47" s="272">
        <v>0</v>
      </c>
      <c r="CD47" s="272">
        <v>0</v>
      </c>
      <c r="CE47" s="800"/>
    </row>
    <row r="48" spans="1:83" s="303" customFormat="1" ht="15.75" customHeight="1">
      <c r="A48" s="887"/>
      <c r="B48" s="211" t="str">
        <f t="shared" si="31"/>
        <v>Mini Jugs 1</v>
      </c>
      <c r="C48" s="210" t="s">
        <v>893</v>
      </c>
      <c r="D48" s="210" t="s">
        <v>960</v>
      </c>
      <c r="E48" s="298" t="s">
        <v>23</v>
      </c>
      <c r="F48" s="353" t="s">
        <v>879</v>
      </c>
      <c r="G48" s="326" t="s">
        <v>64</v>
      </c>
      <c r="H48" s="298">
        <v>10</v>
      </c>
      <c r="I48" s="520">
        <v>2.44</v>
      </c>
      <c r="J48" s="499">
        <v>47.25</v>
      </c>
      <c r="K48" s="23"/>
      <c r="L48" s="24"/>
      <c r="M48" s="25"/>
      <c r="N48" s="26"/>
      <c r="O48" s="751"/>
      <c r="P48" s="27"/>
      <c r="Q48" s="760"/>
      <c r="R48" s="28"/>
      <c r="S48" s="30"/>
      <c r="T48" s="39"/>
      <c r="U48" s="40"/>
      <c r="V48" s="34"/>
      <c r="W48" s="35"/>
      <c r="X48" s="36"/>
      <c r="Y48" s="37"/>
      <c r="Z48" s="104">
        <f t="shared" si="71"/>
        <v>0</v>
      </c>
      <c r="AA48" s="351">
        <f t="shared" si="72"/>
        <v>0</v>
      </c>
      <c r="AB48" s="272">
        <f t="shared" si="73"/>
        <v>0</v>
      </c>
      <c r="AC48" s="272" t="str">
        <f t="shared" si="74"/>
        <v/>
      </c>
      <c r="AD48" s="272" t="str">
        <f t="shared" si="75"/>
        <v/>
      </c>
      <c r="AE48" s="272">
        <f t="shared" si="76"/>
        <v>0</v>
      </c>
      <c r="AF48" s="272" t="str">
        <f t="shared" si="77"/>
        <v/>
      </c>
      <c r="AG48" s="272" t="str">
        <f t="shared" si="78"/>
        <v/>
      </c>
      <c r="AH48" s="272" t="str">
        <f t="shared" si="79"/>
        <v/>
      </c>
      <c r="AI48" s="272" t="str">
        <f t="shared" si="80"/>
        <v/>
      </c>
      <c r="AK48" s="272"/>
      <c r="AL48" s="272">
        <v>9</v>
      </c>
      <c r="AM48" s="272">
        <v>1</v>
      </c>
      <c r="AN48" s="272"/>
      <c r="AO48" s="272"/>
      <c r="AP48" s="272"/>
      <c r="AQ48" s="272"/>
      <c r="AR48" s="272"/>
      <c r="AS48" s="272"/>
      <c r="AT48" s="272"/>
      <c r="AU48" s="272"/>
      <c r="AV48" s="272"/>
      <c r="AW48" s="272"/>
      <c r="AX48" s="272"/>
      <c r="AY48" s="272"/>
      <c r="AZ48" s="272"/>
      <c r="BA48" s="272" t="s">
        <v>1085</v>
      </c>
      <c r="BB48" s="272"/>
      <c r="BD48" s="272" t="str">
        <f t="shared" si="81"/>
        <v/>
      </c>
      <c r="BE48" s="272">
        <f t="shared" si="82"/>
        <v>0</v>
      </c>
      <c r="BF48" s="272">
        <f t="shared" si="83"/>
        <v>0</v>
      </c>
      <c r="BG48" s="272" t="str">
        <f t="shared" si="84"/>
        <v/>
      </c>
      <c r="BH48" s="272" t="str">
        <f t="shared" si="85"/>
        <v/>
      </c>
      <c r="BI48" s="272" t="str">
        <f t="shared" si="86"/>
        <v/>
      </c>
      <c r="BJ48" s="272" t="str">
        <f t="shared" si="87"/>
        <v/>
      </c>
      <c r="BK48" s="272" t="str">
        <f t="shared" si="88"/>
        <v/>
      </c>
      <c r="BL48" s="272" t="str">
        <f t="shared" si="89"/>
        <v/>
      </c>
      <c r="BM48" s="272" t="str">
        <f t="shared" si="90"/>
        <v/>
      </c>
      <c r="BN48" s="272" t="str">
        <f t="shared" si="91"/>
        <v/>
      </c>
      <c r="BO48" s="272" t="str">
        <f t="shared" si="92"/>
        <v/>
      </c>
      <c r="BP48" s="272" t="str">
        <f t="shared" si="93"/>
        <v/>
      </c>
      <c r="BQ48" s="272" t="str">
        <f t="shared" si="94"/>
        <v/>
      </c>
      <c r="BR48" s="272" t="str">
        <f t="shared" si="95"/>
        <v/>
      </c>
      <c r="BS48" s="272" t="str">
        <f t="shared" si="96"/>
        <v/>
      </c>
      <c r="BT48" s="272">
        <f t="shared" si="97"/>
        <v>0</v>
      </c>
      <c r="BU48" s="272"/>
      <c r="BX48" s="272">
        <v>0</v>
      </c>
      <c r="BY48" s="272">
        <v>0</v>
      </c>
      <c r="BZ48" s="272">
        <v>10</v>
      </c>
      <c r="CA48" s="272">
        <v>0</v>
      </c>
      <c r="CB48" s="272">
        <v>0</v>
      </c>
      <c r="CC48" s="272">
        <v>0</v>
      </c>
      <c r="CD48" s="272">
        <v>0</v>
      </c>
      <c r="CE48" s="800"/>
    </row>
    <row r="49" spans="1:83" s="303" customFormat="1" ht="16.5" customHeight="1">
      <c r="A49" s="887"/>
      <c r="B49" s="211" t="str">
        <f t="shared" si="31"/>
        <v>Pockets 1</v>
      </c>
      <c r="C49" s="210" t="s">
        <v>894</v>
      </c>
      <c r="D49" s="210" t="s">
        <v>961</v>
      </c>
      <c r="E49" s="298" t="s">
        <v>24</v>
      </c>
      <c r="F49" s="353" t="s">
        <v>879</v>
      </c>
      <c r="G49" s="326" t="s">
        <v>68</v>
      </c>
      <c r="H49" s="298">
        <v>10</v>
      </c>
      <c r="I49" s="520">
        <v>3.7</v>
      </c>
      <c r="J49" s="499">
        <v>56</v>
      </c>
      <c r="K49" s="23"/>
      <c r="L49" s="24"/>
      <c r="M49" s="25"/>
      <c r="N49" s="26"/>
      <c r="O49" s="751"/>
      <c r="P49" s="27"/>
      <c r="Q49" s="760"/>
      <c r="R49" s="28"/>
      <c r="S49" s="30"/>
      <c r="T49" s="39"/>
      <c r="U49" s="40"/>
      <c r="V49" s="34"/>
      <c r="W49" s="35"/>
      <c r="X49" s="36"/>
      <c r="Y49" s="37"/>
      <c r="Z49" s="104">
        <f t="shared" si="71"/>
        <v>0</v>
      </c>
      <c r="AA49" s="351">
        <f t="shared" si="72"/>
        <v>0</v>
      </c>
      <c r="AB49" s="272">
        <f t="shared" si="73"/>
        <v>0</v>
      </c>
      <c r="AC49" s="272" t="str">
        <f t="shared" si="74"/>
        <v/>
      </c>
      <c r="AD49" s="272" t="str">
        <f t="shared" si="75"/>
        <v/>
      </c>
      <c r="AE49" s="272" t="str">
        <f t="shared" si="76"/>
        <v/>
      </c>
      <c r="AF49" s="272">
        <f t="shared" si="77"/>
        <v>0</v>
      </c>
      <c r="AG49" s="272" t="str">
        <f t="shared" si="78"/>
        <v/>
      </c>
      <c r="AH49" s="272" t="str">
        <f t="shared" si="79"/>
        <v/>
      </c>
      <c r="AI49" s="272" t="str">
        <f t="shared" si="80"/>
        <v/>
      </c>
      <c r="AK49" s="272"/>
      <c r="AL49" s="272">
        <v>10</v>
      </c>
      <c r="AM49" s="272"/>
      <c r="AN49" s="272"/>
      <c r="AO49" s="272"/>
      <c r="AP49" s="272"/>
      <c r="AQ49" s="272"/>
      <c r="AR49" s="272"/>
      <c r="AS49" s="272"/>
      <c r="AT49" s="272"/>
      <c r="AU49" s="272"/>
      <c r="AV49" s="272"/>
      <c r="AW49" s="272"/>
      <c r="AX49" s="272"/>
      <c r="AY49" s="272"/>
      <c r="AZ49" s="272"/>
      <c r="BA49" s="272" t="s">
        <v>1086</v>
      </c>
      <c r="BB49" s="272"/>
      <c r="BD49" s="272" t="str">
        <f t="shared" si="81"/>
        <v/>
      </c>
      <c r="BE49" s="272">
        <f t="shared" si="82"/>
        <v>0</v>
      </c>
      <c r="BF49" s="272" t="str">
        <f t="shared" si="83"/>
        <v/>
      </c>
      <c r="BG49" s="272" t="str">
        <f t="shared" si="84"/>
        <v/>
      </c>
      <c r="BH49" s="272" t="str">
        <f t="shared" si="85"/>
        <v/>
      </c>
      <c r="BI49" s="272" t="str">
        <f t="shared" si="86"/>
        <v/>
      </c>
      <c r="BJ49" s="272" t="str">
        <f t="shared" si="87"/>
        <v/>
      </c>
      <c r="BK49" s="272" t="str">
        <f t="shared" si="88"/>
        <v/>
      </c>
      <c r="BL49" s="272" t="str">
        <f t="shared" si="89"/>
        <v/>
      </c>
      <c r="BM49" s="272" t="str">
        <f t="shared" si="90"/>
        <v/>
      </c>
      <c r="BN49" s="272" t="str">
        <f t="shared" si="91"/>
        <v/>
      </c>
      <c r="BO49" s="272" t="str">
        <f t="shared" si="92"/>
        <v/>
      </c>
      <c r="BP49" s="272" t="str">
        <f t="shared" si="93"/>
        <v/>
      </c>
      <c r="BQ49" s="272" t="str">
        <f t="shared" si="94"/>
        <v/>
      </c>
      <c r="BR49" s="272" t="str">
        <f t="shared" si="95"/>
        <v/>
      </c>
      <c r="BS49" s="272" t="str">
        <f t="shared" si="96"/>
        <v/>
      </c>
      <c r="BT49" s="272">
        <f t="shared" si="97"/>
        <v>0</v>
      </c>
      <c r="BU49" s="272"/>
      <c r="BX49" s="272">
        <v>0</v>
      </c>
      <c r="BY49" s="272">
        <v>0</v>
      </c>
      <c r="BZ49" s="272">
        <v>0</v>
      </c>
      <c r="CA49" s="272">
        <v>10</v>
      </c>
      <c r="CB49" s="272">
        <v>0</v>
      </c>
      <c r="CC49" s="272">
        <v>0</v>
      </c>
      <c r="CD49" s="272">
        <v>0</v>
      </c>
      <c r="CE49" s="800"/>
    </row>
    <row r="50" spans="1:83" s="303" customFormat="1" ht="16.5" customHeight="1">
      <c r="A50" s="887"/>
      <c r="B50" s="211" t="str">
        <f t="shared" si="31"/>
        <v>Pockets 2</v>
      </c>
      <c r="C50" s="210" t="s">
        <v>895</v>
      </c>
      <c r="D50" s="210" t="s">
        <v>962</v>
      </c>
      <c r="E50" s="298" t="s">
        <v>24</v>
      </c>
      <c r="F50" s="353" t="s">
        <v>879</v>
      </c>
      <c r="G50" s="326" t="s">
        <v>68</v>
      </c>
      <c r="H50" s="298">
        <v>10</v>
      </c>
      <c r="I50" s="520">
        <v>3.38</v>
      </c>
      <c r="J50" s="499">
        <v>49</v>
      </c>
      <c r="K50" s="23"/>
      <c r="L50" s="24"/>
      <c r="M50" s="25"/>
      <c r="N50" s="26"/>
      <c r="O50" s="751"/>
      <c r="P50" s="27"/>
      <c r="Q50" s="760"/>
      <c r="R50" s="28"/>
      <c r="S50" s="30"/>
      <c r="T50" s="39"/>
      <c r="U50" s="40"/>
      <c r="V50" s="34"/>
      <c r="W50" s="35"/>
      <c r="X50" s="36"/>
      <c r="Y50" s="37"/>
      <c r="Z50" s="104">
        <f t="shared" si="71"/>
        <v>0</v>
      </c>
      <c r="AA50" s="351">
        <f t="shared" si="72"/>
        <v>0</v>
      </c>
      <c r="AB50" s="272">
        <f t="shared" si="73"/>
        <v>0</v>
      </c>
      <c r="AC50" s="272" t="str">
        <f t="shared" si="74"/>
        <v/>
      </c>
      <c r="AD50" s="272" t="str">
        <f t="shared" si="75"/>
        <v/>
      </c>
      <c r="AE50" s="272" t="str">
        <f t="shared" si="76"/>
        <v/>
      </c>
      <c r="AF50" s="272">
        <f t="shared" si="77"/>
        <v>0</v>
      </c>
      <c r="AG50" s="272" t="str">
        <f t="shared" si="78"/>
        <v/>
      </c>
      <c r="AH50" s="272" t="str">
        <f t="shared" si="79"/>
        <v/>
      </c>
      <c r="AI50" s="272" t="str">
        <f t="shared" si="80"/>
        <v/>
      </c>
      <c r="AK50" s="272"/>
      <c r="AL50" s="272">
        <v>8</v>
      </c>
      <c r="AM50" s="272">
        <v>2</v>
      </c>
      <c r="AN50" s="272"/>
      <c r="AO50" s="272"/>
      <c r="AP50" s="272"/>
      <c r="AQ50" s="272"/>
      <c r="AR50" s="272"/>
      <c r="AS50" s="272"/>
      <c r="AT50" s="272"/>
      <c r="AU50" s="272"/>
      <c r="AV50" s="272"/>
      <c r="AW50" s="272"/>
      <c r="AX50" s="272"/>
      <c r="AY50" s="272"/>
      <c r="AZ50" s="272"/>
      <c r="BA50" s="272" t="s">
        <v>1075</v>
      </c>
      <c r="BB50" s="272"/>
      <c r="BD50" s="272" t="str">
        <f t="shared" si="81"/>
        <v/>
      </c>
      <c r="BE50" s="272">
        <f t="shared" si="82"/>
        <v>0</v>
      </c>
      <c r="BF50" s="272">
        <f t="shared" si="83"/>
        <v>0</v>
      </c>
      <c r="BG50" s="272" t="str">
        <f t="shared" si="84"/>
        <v/>
      </c>
      <c r="BH50" s="272" t="str">
        <f t="shared" si="85"/>
        <v/>
      </c>
      <c r="BI50" s="272" t="str">
        <f t="shared" si="86"/>
        <v/>
      </c>
      <c r="BJ50" s="272" t="str">
        <f t="shared" si="87"/>
        <v/>
      </c>
      <c r="BK50" s="272" t="str">
        <f t="shared" si="88"/>
        <v/>
      </c>
      <c r="BL50" s="272" t="str">
        <f t="shared" si="89"/>
        <v/>
      </c>
      <c r="BM50" s="272" t="str">
        <f t="shared" si="90"/>
        <v/>
      </c>
      <c r="BN50" s="272" t="str">
        <f t="shared" si="91"/>
        <v/>
      </c>
      <c r="BO50" s="272" t="str">
        <f t="shared" si="92"/>
        <v/>
      </c>
      <c r="BP50" s="272" t="str">
        <f t="shared" si="93"/>
        <v/>
      </c>
      <c r="BQ50" s="272" t="str">
        <f t="shared" si="94"/>
        <v/>
      </c>
      <c r="BR50" s="272" t="str">
        <f t="shared" si="95"/>
        <v/>
      </c>
      <c r="BS50" s="272" t="str">
        <f t="shared" si="96"/>
        <v/>
      </c>
      <c r="BT50" s="272">
        <f t="shared" si="97"/>
        <v>0</v>
      </c>
      <c r="BU50" s="272"/>
      <c r="BX50" s="272">
        <v>0</v>
      </c>
      <c r="BY50" s="272">
        <v>0</v>
      </c>
      <c r="BZ50" s="272">
        <v>0</v>
      </c>
      <c r="CA50" s="272">
        <v>10</v>
      </c>
      <c r="CB50" s="272">
        <v>0</v>
      </c>
      <c r="CC50" s="272">
        <v>0</v>
      </c>
      <c r="CD50" s="272">
        <v>0</v>
      </c>
      <c r="CE50" s="800"/>
    </row>
    <row r="51" spans="1:83" s="303" customFormat="1" ht="16.5" customHeight="1">
      <c r="A51" s="887"/>
      <c r="B51" s="211" t="str">
        <f t="shared" si="31"/>
        <v>Pockets 3</v>
      </c>
      <c r="C51" s="210" t="s">
        <v>896</v>
      </c>
      <c r="D51" s="210" t="s">
        <v>963</v>
      </c>
      <c r="E51" s="298" t="s">
        <v>25</v>
      </c>
      <c r="F51" s="353" t="s">
        <v>879</v>
      </c>
      <c r="G51" s="326" t="s">
        <v>68</v>
      </c>
      <c r="H51" s="298">
        <v>5</v>
      </c>
      <c r="I51" s="520">
        <v>2.2999999999999998</v>
      </c>
      <c r="J51" s="499">
        <v>35</v>
      </c>
      <c r="K51" s="23"/>
      <c r="L51" s="24"/>
      <c r="M51" s="25"/>
      <c r="N51" s="26"/>
      <c r="O51" s="751"/>
      <c r="P51" s="27"/>
      <c r="Q51" s="760"/>
      <c r="R51" s="28"/>
      <c r="S51" s="30"/>
      <c r="T51" s="39"/>
      <c r="U51" s="40"/>
      <c r="V51" s="34"/>
      <c r="W51" s="35"/>
      <c r="X51" s="36"/>
      <c r="Y51" s="37"/>
      <c r="Z51" s="104">
        <f t="shared" ref="Z51:Z52" si="98">SUM(K51:Y51)*J51</f>
        <v>0</v>
      </c>
      <c r="AA51" s="351">
        <f t="shared" ref="AA51:AA52" si="99">SUM(K51:Y51)*H51</f>
        <v>0</v>
      </c>
      <c r="AB51" s="272">
        <f t="shared" ref="AB51:AB52" si="100">SUM(K51:Y51)</f>
        <v>0</v>
      </c>
      <c r="AC51" s="272" t="str">
        <f t="shared" si="74"/>
        <v/>
      </c>
      <c r="AD51" s="272" t="str">
        <f t="shared" si="75"/>
        <v/>
      </c>
      <c r="AE51" s="272" t="str">
        <f t="shared" si="76"/>
        <v/>
      </c>
      <c r="AF51" s="272" t="str">
        <f t="shared" si="77"/>
        <v/>
      </c>
      <c r="AG51" s="272">
        <f t="shared" si="78"/>
        <v>0</v>
      </c>
      <c r="AH51" s="272" t="str">
        <f t="shared" si="79"/>
        <v/>
      </c>
      <c r="AI51" s="272" t="str">
        <f t="shared" si="80"/>
        <v/>
      </c>
      <c r="AK51" s="272"/>
      <c r="AL51" s="272">
        <v>5</v>
      </c>
      <c r="AM51" s="272"/>
      <c r="AN51" s="272"/>
      <c r="AO51" s="272"/>
      <c r="AP51" s="272"/>
      <c r="AQ51" s="272"/>
      <c r="AR51" s="272"/>
      <c r="AS51" s="272"/>
      <c r="AT51" s="272"/>
      <c r="AU51" s="272"/>
      <c r="AV51" s="272"/>
      <c r="AW51" s="272"/>
      <c r="AX51" s="272"/>
      <c r="AY51" s="272"/>
      <c r="AZ51" s="272"/>
      <c r="BA51" s="272" t="s">
        <v>1077</v>
      </c>
      <c r="BB51" s="272"/>
      <c r="BD51" s="272" t="str">
        <f t="shared" si="81"/>
        <v/>
      </c>
      <c r="BE51" s="272">
        <f t="shared" si="82"/>
        <v>0</v>
      </c>
      <c r="BF51" s="272" t="str">
        <f t="shared" si="83"/>
        <v/>
      </c>
      <c r="BG51" s="272" t="str">
        <f t="shared" si="84"/>
        <v/>
      </c>
      <c r="BH51" s="272" t="str">
        <f t="shared" si="85"/>
        <v/>
      </c>
      <c r="BI51" s="272" t="str">
        <f t="shared" si="86"/>
        <v/>
      </c>
      <c r="BJ51" s="272" t="str">
        <f t="shared" si="87"/>
        <v/>
      </c>
      <c r="BK51" s="272" t="str">
        <f t="shared" si="88"/>
        <v/>
      </c>
      <c r="BL51" s="272" t="str">
        <f t="shared" si="89"/>
        <v/>
      </c>
      <c r="BM51" s="272" t="str">
        <f t="shared" si="90"/>
        <v/>
      </c>
      <c r="BN51" s="272" t="str">
        <f t="shared" si="91"/>
        <v/>
      </c>
      <c r="BO51" s="272" t="str">
        <f t="shared" si="92"/>
        <v/>
      </c>
      <c r="BP51" s="272" t="str">
        <f t="shared" si="93"/>
        <v/>
      </c>
      <c r="BQ51" s="272" t="str">
        <f t="shared" si="94"/>
        <v/>
      </c>
      <c r="BR51" s="272" t="str">
        <f t="shared" si="95"/>
        <v/>
      </c>
      <c r="BS51" s="272" t="str">
        <f t="shared" si="96"/>
        <v/>
      </c>
      <c r="BT51" s="272">
        <f t="shared" si="97"/>
        <v>0</v>
      </c>
      <c r="BU51" s="272"/>
      <c r="BX51" s="272">
        <v>0</v>
      </c>
      <c r="BY51" s="272">
        <v>0</v>
      </c>
      <c r="BZ51" s="272">
        <v>0</v>
      </c>
      <c r="CA51" s="272">
        <v>0</v>
      </c>
      <c r="CB51" s="272">
        <v>5</v>
      </c>
      <c r="CC51" s="272">
        <v>0</v>
      </c>
      <c r="CD51" s="272">
        <v>0</v>
      </c>
      <c r="CE51" s="800"/>
    </row>
    <row r="52" spans="1:83" s="303" customFormat="1" ht="15.75" customHeight="1">
      <c r="A52" s="887"/>
      <c r="B52" s="211" t="str">
        <f t="shared" si="31"/>
        <v>Pockets 4</v>
      </c>
      <c r="C52" s="210" t="s">
        <v>897</v>
      </c>
      <c r="D52" s="210" t="s">
        <v>964</v>
      </c>
      <c r="E52" s="298" t="s">
        <v>25</v>
      </c>
      <c r="F52" s="353" t="s">
        <v>879</v>
      </c>
      <c r="G52" s="326" t="s">
        <v>68</v>
      </c>
      <c r="H52" s="298">
        <v>5</v>
      </c>
      <c r="I52" s="520">
        <v>2.77</v>
      </c>
      <c r="J52" s="499">
        <v>38.5</v>
      </c>
      <c r="K52" s="23"/>
      <c r="L52" s="24"/>
      <c r="M52" s="25"/>
      <c r="N52" s="26"/>
      <c r="O52" s="751"/>
      <c r="P52" s="27"/>
      <c r="Q52" s="760"/>
      <c r="R52" s="28"/>
      <c r="S52" s="30"/>
      <c r="T52" s="39"/>
      <c r="U52" s="40"/>
      <c r="V52" s="34"/>
      <c r="W52" s="35"/>
      <c r="X52" s="36"/>
      <c r="Y52" s="37"/>
      <c r="Z52" s="104">
        <f t="shared" si="98"/>
        <v>0</v>
      </c>
      <c r="AA52" s="351">
        <f t="shared" si="99"/>
        <v>0</v>
      </c>
      <c r="AB52" s="272">
        <f t="shared" si="100"/>
        <v>0</v>
      </c>
      <c r="AC52" s="272" t="str">
        <f t="shared" si="74"/>
        <v/>
      </c>
      <c r="AD52" s="272" t="str">
        <f t="shared" si="75"/>
        <v/>
      </c>
      <c r="AE52" s="272" t="str">
        <f t="shared" si="76"/>
        <v/>
      </c>
      <c r="AF52" s="272" t="str">
        <f t="shared" si="77"/>
        <v/>
      </c>
      <c r="AG52" s="272">
        <f t="shared" si="78"/>
        <v>0</v>
      </c>
      <c r="AH52" s="272" t="str">
        <f t="shared" si="79"/>
        <v/>
      </c>
      <c r="AI52" s="272" t="str">
        <f t="shared" si="80"/>
        <v/>
      </c>
      <c r="AK52" s="272"/>
      <c r="AL52" s="272"/>
      <c r="AM52" s="272">
        <v>5</v>
      </c>
      <c r="AN52" s="272"/>
      <c r="AO52" s="272"/>
      <c r="AP52" s="272"/>
      <c r="AQ52" s="272"/>
      <c r="AR52" s="272"/>
      <c r="AS52" s="272"/>
      <c r="AT52" s="272"/>
      <c r="AU52" s="272"/>
      <c r="AV52" s="272"/>
      <c r="AW52" s="272"/>
      <c r="AX52" s="272"/>
      <c r="AY52" s="272"/>
      <c r="AZ52" s="272"/>
      <c r="BA52" s="272" t="s">
        <v>1077</v>
      </c>
      <c r="BB52" s="272"/>
      <c r="BD52" s="272" t="str">
        <f t="shared" si="81"/>
        <v/>
      </c>
      <c r="BE52" s="272" t="str">
        <f t="shared" si="82"/>
        <v/>
      </c>
      <c r="BF52" s="272">
        <f t="shared" si="83"/>
        <v>0</v>
      </c>
      <c r="BG52" s="272" t="str">
        <f t="shared" si="84"/>
        <v/>
      </c>
      <c r="BH52" s="272" t="str">
        <f t="shared" si="85"/>
        <v/>
      </c>
      <c r="BI52" s="272" t="str">
        <f t="shared" si="86"/>
        <v/>
      </c>
      <c r="BJ52" s="272" t="str">
        <f t="shared" si="87"/>
        <v/>
      </c>
      <c r="BK52" s="272" t="str">
        <f t="shared" si="88"/>
        <v/>
      </c>
      <c r="BL52" s="272" t="str">
        <f t="shared" si="89"/>
        <v/>
      </c>
      <c r="BM52" s="272" t="str">
        <f t="shared" si="90"/>
        <v/>
      </c>
      <c r="BN52" s="272" t="str">
        <f t="shared" si="91"/>
        <v/>
      </c>
      <c r="BO52" s="272" t="str">
        <f t="shared" si="92"/>
        <v/>
      </c>
      <c r="BP52" s="272" t="str">
        <f t="shared" si="93"/>
        <v/>
      </c>
      <c r="BQ52" s="272" t="str">
        <f t="shared" si="94"/>
        <v/>
      </c>
      <c r="BR52" s="272" t="str">
        <f t="shared" si="95"/>
        <v/>
      </c>
      <c r="BS52" s="272" t="str">
        <f t="shared" si="96"/>
        <v/>
      </c>
      <c r="BT52" s="272">
        <f t="shared" si="97"/>
        <v>0</v>
      </c>
      <c r="BU52" s="272"/>
      <c r="BX52" s="272">
        <v>0</v>
      </c>
      <c r="BY52" s="272">
        <v>0</v>
      </c>
      <c r="BZ52" s="272">
        <v>0</v>
      </c>
      <c r="CA52" s="272">
        <v>0</v>
      </c>
      <c r="CB52" s="272">
        <v>5</v>
      </c>
      <c r="CC52" s="272">
        <v>0</v>
      </c>
      <c r="CD52" s="272">
        <v>0</v>
      </c>
      <c r="CE52" s="800"/>
    </row>
    <row r="53" spans="1:83" s="303" customFormat="1" ht="16.5" customHeight="1">
      <c r="A53" s="887"/>
      <c r="B53" s="211" t="str">
        <f t="shared" si="31"/>
        <v>Pockets 5</v>
      </c>
      <c r="C53" s="210" t="s">
        <v>898</v>
      </c>
      <c r="D53" s="210" t="s">
        <v>965</v>
      </c>
      <c r="E53" s="298" t="s">
        <v>25</v>
      </c>
      <c r="F53" s="353" t="s">
        <v>879</v>
      </c>
      <c r="G53" s="326" t="s">
        <v>68</v>
      </c>
      <c r="H53" s="298">
        <v>5</v>
      </c>
      <c r="I53" s="520">
        <v>2.74</v>
      </c>
      <c r="J53" s="499">
        <v>38.5</v>
      </c>
      <c r="K53" s="23"/>
      <c r="L53" s="24"/>
      <c r="M53" s="25"/>
      <c r="N53" s="26"/>
      <c r="O53" s="751"/>
      <c r="P53" s="27"/>
      <c r="Q53" s="760"/>
      <c r="R53" s="28"/>
      <c r="S53" s="30"/>
      <c r="T53" s="39"/>
      <c r="U53" s="40"/>
      <c r="V53" s="34"/>
      <c r="W53" s="35"/>
      <c r="X53" s="36"/>
      <c r="Y53" s="37"/>
      <c r="Z53" s="104">
        <f>SUM(K53:Y53)*J53</f>
        <v>0</v>
      </c>
      <c r="AA53" s="351">
        <f>SUM(K53:Y53)*H53</f>
        <v>0</v>
      </c>
      <c r="AB53" s="272">
        <f>SUM(K53:Y53)</f>
        <v>0</v>
      </c>
      <c r="AC53" s="272" t="str">
        <f t="shared" si="74"/>
        <v/>
      </c>
      <c r="AD53" s="272" t="str">
        <f t="shared" si="75"/>
        <v/>
      </c>
      <c r="AE53" s="272" t="str">
        <f t="shared" si="76"/>
        <v/>
      </c>
      <c r="AF53" s="272" t="str">
        <f t="shared" si="77"/>
        <v/>
      </c>
      <c r="AG53" s="272">
        <f t="shared" si="78"/>
        <v>0</v>
      </c>
      <c r="AH53" s="272" t="str">
        <f t="shared" si="79"/>
        <v/>
      </c>
      <c r="AI53" s="272" t="str">
        <f t="shared" si="80"/>
        <v/>
      </c>
      <c r="AK53" s="272"/>
      <c r="AL53" s="272"/>
      <c r="AM53" s="272">
        <v>5</v>
      </c>
      <c r="AN53" s="272"/>
      <c r="AO53" s="272"/>
      <c r="AP53" s="272"/>
      <c r="AQ53" s="272"/>
      <c r="AR53" s="272"/>
      <c r="AS53" s="272"/>
      <c r="AT53" s="272"/>
      <c r="AU53" s="272"/>
      <c r="AV53" s="272"/>
      <c r="AW53" s="272"/>
      <c r="AX53" s="272"/>
      <c r="AY53" s="272"/>
      <c r="AZ53" s="272"/>
      <c r="BA53" s="272" t="s">
        <v>1077</v>
      </c>
      <c r="BB53" s="272"/>
      <c r="BD53" s="272" t="str">
        <f t="shared" si="81"/>
        <v/>
      </c>
      <c r="BE53" s="272" t="str">
        <f t="shared" si="82"/>
        <v/>
      </c>
      <c r="BF53" s="272">
        <f t="shared" si="83"/>
        <v>0</v>
      </c>
      <c r="BG53" s="272" t="str">
        <f t="shared" si="84"/>
        <v/>
      </c>
      <c r="BH53" s="272" t="str">
        <f t="shared" si="85"/>
        <v/>
      </c>
      <c r="BI53" s="272" t="str">
        <f t="shared" si="86"/>
        <v/>
      </c>
      <c r="BJ53" s="272" t="str">
        <f t="shared" si="87"/>
        <v/>
      </c>
      <c r="BK53" s="272" t="str">
        <f t="shared" si="88"/>
        <v/>
      </c>
      <c r="BL53" s="272" t="str">
        <f t="shared" si="89"/>
        <v/>
      </c>
      <c r="BM53" s="272" t="str">
        <f t="shared" si="90"/>
        <v/>
      </c>
      <c r="BN53" s="272" t="str">
        <f t="shared" si="91"/>
        <v/>
      </c>
      <c r="BO53" s="272" t="str">
        <f t="shared" si="92"/>
        <v/>
      </c>
      <c r="BP53" s="272" t="str">
        <f t="shared" si="93"/>
        <v/>
      </c>
      <c r="BQ53" s="272" t="str">
        <f t="shared" si="94"/>
        <v/>
      </c>
      <c r="BR53" s="272" t="str">
        <f t="shared" si="95"/>
        <v/>
      </c>
      <c r="BS53" s="272" t="str">
        <f t="shared" si="96"/>
        <v/>
      </c>
      <c r="BT53" s="272">
        <f t="shared" si="97"/>
        <v>0</v>
      </c>
      <c r="BU53" s="272"/>
      <c r="BX53" s="273">
        <v>0</v>
      </c>
      <c r="BY53" s="273">
        <v>0</v>
      </c>
      <c r="BZ53" s="273">
        <v>0</v>
      </c>
      <c r="CA53" s="273">
        <v>0</v>
      </c>
      <c r="CB53" s="273">
        <v>5</v>
      </c>
      <c r="CC53" s="273">
        <v>0</v>
      </c>
      <c r="CD53" s="273">
        <v>0</v>
      </c>
      <c r="CE53" s="800"/>
    </row>
    <row r="54" spans="1:83" s="303" customFormat="1" ht="17.25" customHeight="1" thickBot="1">
      <c r="A54" s="888"/>
      <c r="B54" s="211" t="str">
        <f t="shared" si="31"/>
        <v>Foot 1</v>
      </c>
      <c r="C54" s="623" t="s">
        <v>860</v>
      </c>
      <c r="D54" s="210" t="s">
        <v>966</v>
      </c>
      <c r="E54" s="319" t="s">
        <v>22</v>
      </c>
      <c r="F54" s="353" t="s">
        <v>879</v>
      </c>
      <c r="G54" s="327" t="s">
        <v>32</v>
      </c>
      <c r="H54" s="319">
        <v>10</v>
      </c>
      <c r="I54" s="525">
        <v>1</v>
      </c>
      <c r="J54" s="500">
        <v>24.5</v>
      </c>
      <c r="K54" s="85"/>
      <c r="L54" s="86"/>
      <c r="M54" s="87"/>
      <c r="N54" s="88"/>
      <c r="O54" s="752"/>
      <c r="P54" s="89"/>
      <c r="Q54" s="761"/>
      <c r="R54" s="90"/>
      <c r="S54" s="91"/>
      <c r="T54" s="92"/>
      <c r="U54" s="93"/>
      <c r="V54" s="94"/>
      <c r="W54" s="95"/>
      <c r="X54" s="96"/>
      <c r="Y54" s="97"/>
      <c r="Z54" s="104">
        <f>SUM(K54:Y54)*J54</f>
        <v>0</v>
      </c>
      <c r="AA54" s="351">
        <f>SUM(K54:Y54)*H54</f>
        <v>0</v>
      </c>
      <c r="AB54" s="273">
        <f>SUM(K54:Y54)</f>
        <v>0</v>
      </c>
      <c r="AC54" s="272" t="str">
        <f t="shared" si="74"/>
        <v/>
      </c>
      <c r="AD54" s="272">
        <f t="shared" si="75"/>
        <v>0</v>
      </c>
      <c r="AE54" s="272" t="str">
        <f t="shared" si="76"/>
        <v/>
      </c>
      <c r="AF54" s="272" t="str">
        <f t="shared" si="77"/>
        <v/>
      </c>
      <c r="AG54" s="272" t="str">
        <f t="shared" si="78"/>
        <v/>
      </c>
      <c r="AH54" s="272" t="str">
        <f t="shared" si="79"/>
        <v/>
      </c>
      <c r="AI54" s="272" t="str">
        <f t="shared" si="80"/>
        <v/>
      </c>
      <c r="AK54" s="272"/>
      <c r="AL54" s="272">
        <v>10</v>
      </c>
      <c r="AM54" s="272"/>
      <c r="AN54" s="272"/>
      <c r="AO54" s="272"/>
      <c r="AP54" s="272"/>
      <c r="AQ54" s="272"/>
      <c r="AR54" s="272"/>
      <c r="AS54" s="272"/>
      <c r="AT54" s="272"/>
      <c r="AU54" s="272"/>
      <c r="AV54" s="272"/>
      <c r="AW54" s="272"/>
      <c r="AX54" s="272"/>
      <c r="AY54" s="272"/>
      <c r="AZ54" s="272"/>
      <c r="BA54" s="272"/>
      <c r="BB54" s="272"/>
      <c r="BD54" s="272" t="str">
        <f t="shared" si="81"/>
        <v/>
      </c>
      <c r="BE54" s="272">
        <f t="shared" si="82"/>
        <v>0</v>
      </c>
      <c r="BF54" s="272" t="str">
        <f t="shared" si="83"/>
        <v/>
      </c>
      <c r="BG54" s="272" t="str">
        <f t="shared" si="84"/>
        <v/>
      </c>
      <c r="BH54" s="272" t="str">
        <f t="shared" si="85"/>
        <v/>
      </c>
      <c r="BI54" s="272" t="str">
        <f t="shared" si="86"/>
        <v/>
      </c>
      <c r="BJ54" s="272" t="str">
        <f t="shared" si="87"/>
        <v/>
      </c>
      <c r="BK54" s="272" t="str">
        <f t="shared" si="88"/>
        <v/>
      </c>
      <c r="BL54" s="272" t="str">
        <f t="shared" si="89"/>
        <v/>
      </c>
      <c r="BM54" s="272" t="str">
        <f t="shared" si="90"/>
        <v/>
      </c>
      <c r="BN54" s="272" t="str">
        <f t="shared" si="91"/>
        <v/>
      </c>
      <c r="BO54" s="272" t="str">
        <f t="shared" si="92"/>
        <v/>
      </c>
      <c r="BP54" s="272" t="str">
        <f t="shared" si="93"/>
        <v/>
      </c>
      <c r="BQ54" s="272" t="str">
        <f t="shared" si="94"/>
        <v/>
      </c>
      <c r="BR54" s="272" t="str">
        <f t="shared" si="95"/>
        <v/>
      </c>
      <c r="BS54" s="272" t="str">
        <f t="shared" si="96"/>
        <v/>
      </c>
      <c r="BT54" s="272" t="str">
        <f t="shared" si="97"/>
        <v/>
      </c>
      <c r="BU54" s="272"/>
      <c r="BX54">
        <v>0</v>
      </c>
      <c r="BY54">
        <v>10</v>
      </c>
      <c r="BZ54">
        <v>0</v>
      </c>
      <c r="CA54">
        <v>0</v>
      </c>
      <c r="CB54">
        <v>0</v>
      </c>
      <c r="CC54">
        <v>0</v>
      </c>
      <c r="CD54">
        <v>0</v>
      </c>
      <c r="CE54" s="800"/>
    </row>
    <row r="55" spans="1:83" s="328" customFormat="1" ht="12" customHeight="1" thickBot="1">
      <c r="A55" s="791"/>
      <c r="B55" s="792"/>
      <c r="C55" s="792"/>
      <c r="D55" s="792"/>
      <c r="E55" s="490"/>
      <c r="F55" s="490"/>
      <c r="G55" s="490"/>
      <c r="H55" s="490"/>
      <c r="I55" s="490"/>
      <c r="J55" s="793" t="s">
        <v>1105</v>
      </c>
      <c r="K55" s="794"/>
      <c r="L55" s="794"/>
      <c r="M55" s="794"/>
      <c r="N55" s="795"/>
      <c r="O55" s="795"/>
      <c r="P55" s="794"/>
      <c r="Q55" s="794"/>
      <c r="R55" s="794"/>
      <c r="S55" s="796"/>
      <c r="T55" s="794"/>
      <c r="U55" s="797"/>
      <c r="V55" s="794"/>
      <c r="W55" s="794"/>
      <c r="X55" s="794"/>
      <c r="Y55" s="794"/>
      <c r="Z55" s="798"/>
      <c r="AA55" s="798"/>
      <c r="AB55" s="798"/>
      <c r="AC55" s="490"/>
      <c r="AD55" s="490"/>
      <c r="AE55" s="490"/>
      <c r="AF55" s="490"/>
      <c r="AG55" s="490"/>
      <c r="AH55" s="490"/>
      <c r="AI55" s="665"/>
      <c r="AJ55" s="303"/>
      <c r="AK55" s="309"/>
      <c r="AL55" s="309"/>
      <c r="AM55" s="309"/>
      <c r="AN55" s="309"/>
      <c r="AO55" s="309"/>
      <c r="AP55" s="309"/>
      <c r="AQ55" s="309"/>
      <c r="AR55" s="309"/>
      <c r="AS55" s="309"/>
      <c r="AT55" s="309"/>
      <c r="AU55" s="309"/>
      <c r="AV55" s="309"/>
      <c r="AW55" s="309"/>
      <c r="AX55" s="309"/>
      <c r="AY55" s="309"/>
      <c r="AZ55" s="309"/>
      <c r="BA55" s="309"/>
      <c r="BB55" s="309"/>
      <c r="BC55" s="359"/>
      <c r="BD55" s="309"/>
      <c r="BE55" s="309"/>
      <c r="BF55" s="309"/>
      <c r="BG55" s="309"/>
      <c r="BH55" s="309"/>
      <c r="BI55" s="309"/>
      <c r="BJ55" s="309"/>
      <c r="BK55" s="309"/>
      <c r="BL55" s="309"/>
      <c r="BM55" s="309"/>
      <c r="BN55" s="309"/>
      <c r="BO55" s="309"/>
      <c r="BP55" s="309"/>
      <c r="BQ55" s="309"/>
      <c r="BR55" s="309"/>
      <c r="BS55" s="309"/>
      <c r="BT55" s="309"/>
      <c r="BU55" s="801"/>
      <c r="BX55" s="803"/>
      <c r="BY55" s="803"/>
      <c r="BZ55" s="803"/>
      <c r="CA55" s="803"/>
      <c r="CB55" s="803"/>
      <c r="CC55" s="803"/>
      <c r="CD55" s="803"/>
      <c r="CE55" s="800"/>
    </row>
    <row r="56" spans="1:83" s="303" customFormat="1" ht="15.75" customHeight="1">
      <c r="A56" s="856" t="s">
        <v>900</v>
      </c>
      <c r="B56" s="211" t="str">
        <f t="shared" si="31"/>
        <v>Big Jugs 1</v>
      </c>
      <c r="C56" s="210" t="s">
        <v>875</v>
      </c>
      <c r="D56" s="210" t="s">
        <v>967</v>
      </c>
      <c r="E56" s="310" t="s">
        <v>25</v>
      </c>
      <c r="F56" s="353" t="s">
        <v>879</v>
      </c>
      <c r="G56" s="324" t="s">
        <v>64</v>
      </c>
      <c r="H56" s="310">
        <v>2</v>
      </c>
      <c r="I56" s="519">
        <v>2.8</v>
      </c>
      <c r="J56" s="498">
        <v>38.5</v>
      </c>
      <c r="K56" s="10"/>
      <c r="L56" s="11"/>
      <c r="M56" s="12"/>
      <c r="N56" s="13"/>
      <c r="O56" s="750"/>
      <c r="P56" s="14"/>
      <c r="Q56" s="759"/>
      <c r="R56" s="15"/>
      <c r="S56" s="16"/>
      <c r="T56" s="83"/>
      <c r="U56" s="84"/>
      <c r="V56" s="19"/>
      <c r="W56" s="20"/>
      <c r="X56" s="21"/>
      <c r="Y56" s="22"/>
      <c r="Z56" s="102">
        <f t="shared" ref="Z56:Z62" si="101">SUM(K56:Y56)*J56</f>
        <v>0</v>
      </c>
      <c r="AA56" s="351">
        <f t="shared" ref="AA56:AA62" si="102">SUM(K56:Y56)*H56</f>
        <v>0</v>
      </c>
      <c r="AB56" s="312">
        <f t="shared" ref="AB56:AB62" si="103">SUM(K56:Y56)</f>
        <v>0</v>
      </c>
      <c r="AC56" s="272" t="str">
        <f t="shared" ref="AC56:AC62" si="104">IF(BX56=0,"",$AB56*BX56)</f>
        <v/>
      </c>
      <c r="AD56" s="272" t="str">
        <f t="shared" ref="AD56:AD62" si="105">IF(BY56=0,"",$AB56*BY56)</f>
        <v/>
      </c>
      <c r="AE56" s="272" t="str">
        <f t="shared" ref="AE56:AE62" si="106">IF(BZ56=0,"",$AB56*BZ56)</f>
        <v/>
      </c>
      <c r="AF56" s="272" t="str">
        <f t="shared" ref="AF56:AF62" si="107">IF(CA56=0,"",$AB56*CA56)</f>
        <v/>
      </c>
      <c r="AG56" s="272">
        <f t="shared" ref="AG56:AG62" si="108">IF(CB56=0,"",$AB56*CB56)</f>
        <v>0</v>
      </c>
      <c r="AH56" s="272" t="str">
        <f t="shared" ref="AH56:AH62" si="109">IF(CC56=0,"",$AB56*CC56)</f>
        <v/>
      </c>
      <c r="AI56" s="272" t="str">
        <f t="shared" ref="AI56:AI62" si="110">IF(CD56=0,"",$AB56*CD56)</f>
        <v/>
      </c>
      <c r="AK56" s="272"/>
      <c r="AL56" s="272"/>
      <c r="AM56" s="272">
        <v>2</v>
      </c>
      <c r="AN56" s="272"/>
      <c r="AO56" s="272"/>
      <c r="AP56" s="272"/>
      <c r="AQ56" s="272"/>
      <c r="AR56" s="272"/>
      <c r="AS56" s="272"/>
      <c r="AT56" s="272"/>
      <c r="AU56" s="272"/>
      <c r="AV56" s="272"/>
      <c r="AW56" s="272"/>
      <c r="AX56" s="272"/>
      <c r="AY56" s="272"/>
      <c r="AZ56" s="272"/>
      <c r="BA56" s="272" t="s">
        <v>1078</v>
      </c>
      <c r="BB56" s="272"/>
      <c r="BD56" s="272" t="str">
        <f t="shared" ref="BD56:BM62" si="111">IF(AK56="","",$AB56*AK56)</f>
        <v/>
      </c>
      <c r="BE56" s="272" t="str">
        <f t="shared" si="111"/>
        <v/>
      </c>
      <c r="BF56" s="272">
        <f t="shared" si="111"/>
        <v>0</v>
      </c>
      <c r="BG56" s="272" t="str">
        <f t="shared" si="111"/>
        <v/>
      </c>
      <c r="BH56" s="272" t="str">
        <f t="shared" si="111"/>
        <v/>
      </c>
      <c r="BI56" s="272" t="str">
        <f t="shared" si="111"/>
        <v/>
      </c>
      <c r="BJ56" s="272" t="str">
        <f t="shared" si="111"/>
        <v/>
      </c>
      <c r="BK56" s="272" t="str">
        <f t="shared" si="111"/>
        <v/>
      </c>
      <c r="BL56" s="272" t="str">
        <f t="shared" si="111"/>
        <v/>
      </c>
      <c r="BM56" s="272" t="str">
        <f t="shared" si="111"/>
        <v/>
      </c>
      <c r="BN56" s="272" t="str">
        <f t="shared" ref="BN56:BT62" si="112">IF(AU56="","",$AB56*AU56)</f>
        <v/>
      </c>
      <c r="BO56" s="272" t="str">
        <f t="shared" si="112"/>
        <v/>
      </c>
      <c r="BP56" s="272" t="str">
        <f t="shared" si="112"/>
        <v/>
      </c>
      <c r="BQ56" s="272" t="str">
        <f t="shared" si="112"/>
        <v/>
      </c>
      <c r="BR56" s="272" t="str">
        <f t="shared" si="112"/>
        <v/>
      </c>
      <c r="BS56" s="272" t="str">
        <f t="shared" si="112"/>
        <v/>
      </c>
      <c r="BT56" s="272">
        <f t="shared" si="112"/>
        <v>0</v>
      </c>
      <c r="BU56" s="272"/>
      <c r="BX56">
        <v>0</v>
      </c>
      <c r="BY56">
        <v>0</v>
      </c>
      <c r="BZ56">
        <v>0</v>
      </c>
      <c r="CA56">
        <v>0</v>
      </c>
      <c r="CB56">
        <v>2</v>
      </c>
      <c r="CC56">
        <v>0</v>
      </c>
      <c r="CD56">
        <v>0</v>
      </c>
      <c r="CE56" s="800"/>
    </row>
    <row r="57" spans="1:83" s="303" customFormat="1" ht="16.5" customHeight="1">
      <c r="A57" s="912"/>
      <c r="B57" s="211" t="str">
        <f t="shared" si="31"/>
        <v>Big Jugs 2</v>
      </c>
      <c r="C57" s="210" t="s">
        <v>876</v>
      </c>
      <c r="D57" s="210" t="s">
        <v>968</v>
      </c>
      <c r="E57" s="298" t="s">
        <v>25</v>
      </c>
      <c r="F57" s="353" t="s">
        <v>879</v>
      </c>
      <c r="G57" s="326" t="s">
        <v>64</v>
      </c>
      <c r="H57" s="298">
        <v>1</v>
      </c>
      <c r="I57" s="520">
        <v>1.8</v>
      </c>
      <c r="J57" s="499">
        <v>24.5</v>
      </c>
      <c r="K57" s="23"/>
      <c r="L57" s="24"/>
      <c r="M57" s="25"/>
      <c r="N57" s="26"/>
      <c r="O57" s="751"/>
      <c r="P57" s="27"/>
      <c r="Q57" s="760"/>
      <c r="R57" s="28"/>
      <c r="S57" s="30"/>
      <c r="T57" s="39"/>
      <c r="U57" s="40"/>
      <c r="V57" s="34"/>
      <c r="W57" s="35"/>
      <c r="X57" s="36"/>
      <c r="Y57" s="37"/>
      <c r="Z57" s="104">
        <f t="shared" si="101"/>
        <v>0</v>
      </c>
      <c r="AA57" s="351">
        <f t="shared" si="102"/>
        <v>0</v>
      </c>
      <c r="AB57" s="272">
        <f t="shared" si="103"/>
        <v>0</v>
      </c>
      <c r="AC57" s="272" t="str">
        <f t="shared" si="104"/>
        <v/>
      </c>
      <c r="AD57" s="272" t="str">
        <f t="shared" si="105"/>
        <v/>
      </c>
      <c r="AE57" s="272" t="str">
        <f t="shared" si="106"/>
        <v/>
      </c>
      <c r="AF57" s="272" t="str">
        <f t="shared" si="107"/>
        <v/>
      </c>
      <c r="AG57" s="272">
        <f t="shared" si="108"/>
        <v>0</v>
      </c>
      <c r="AH57" s="272" t="str">
        <f t="shared" si="109"/>
        <v/>
      </c>
      <c r="AI57" s="272" t="str">
        <f t="shared" si="110"/>
        <v/>
      </c>
      <c r="AK57" s="272"/>
      <c r="AL57" s="272"/>
      <c r="AM57" s="272">
        <v>1</v>
      </c>
      <c r="AN57" s="272"/>
      <c r="AO57" s="272"/>
      <c r="AP57" s="272"/>
      <c r="AQ57" s="272"/>
      <c r="AR57" s="272"/>
      <c r="AS57" s="272"/>
      <c r="AT57" s="272"/>
      <c r="AU57" s="272"/>
      <c r="AV57" s="272"/>
      <c r="AW57" s="272"/>
      <c r="AX57" s="272"/>
      <c r="AY57" s="272"/>
      <c r="AZ57" s="272"/>
      <c r="BA57" s="272" t="s">
        <v>1081</v>
      </c>
      <c r="BB57" s="272"/>
      <c r="BD57" s="272" t="str">
        <f t="shared" si="111"/>
        <v/>
      </c>
      <c r="BE57" s="272" t="str">
        <f t="shared" si="111"/>
        <v/>
      </c>
      <c r="BF57" s="272">
        <f t="shared" si="111"/>
        <v>0</v>
      </c>
      <c r="BG57" s="272" t="str">
        <f t="shared" si="111"/>
        <v/>
      </c>
      <c r="BH57" s="272" t="str">
        <f t="shared" si="111"/>
        <v/>
      </c>
      <c r="BI57" s="272" t="str">
        <f t="shared" si="111"/>
        <v/>
      </c>
      <c r="BJ57" s="272" t="str">
        <f t="shared" si="111"/>
        <v/>
      </c>
      <c r="BK57" s="272" t="str">
        <f t="shared" si="111"/>
        <v/>
      </c>
      <c r="BL57" s="272" t="str">
        <f t="shared" si="111"/>
        <v/>
      </c>
      <c r="BM57" s="272" t="str">
        <f t="shared" si="111"/>
        <v/>
      </c>
      <c r="BN57" s="272" t="str">
        <f t="shared" si="112"/>
        <v/>
      </c>
      <c r="BO57" s="272" t="str">
        <f t="shared" si="112"/>
        <v/>
      </c>
      <c r="BP57" s="272" t="str">
        <f t="shared" si="112"/>
        <v/>
      </c>
      <c r="BQ57" s="272" t="str">
        <f t="shared" si="112"/>
        <v/>
      </c>
      <c r="BR57" s="272" t="str">
        <f t="shared" si="112"/>
        <v/>
      </c>
      <c r="BS57" s="272" t="str">
        <f t="shared" si="112"/>
        <v/>
      </c>
      <c r="BT57" s="272">
        <f t="shared" si="112"/>
        <v>0</v>
      </c>
      <c r="BU57" s="272"/>
      <c r="BX57">
        <v>0</v>
      </c>
      <c r="BY57">
        <v>0</v>
      </c>
      <c r="BZ57">
        <v>0</v>
      </c>
      <c r="CA57">
        <v>0</v>
      </c>
      <c r="CB57">
        <v>1</v>
      </c>
      <c r="CC57">
        <v>0</v>
      </c>
      <c r="CD57">
        <v>0</v>
      </c>
      <c r="CE57" s="800"/>
    </row>
    <row r="58" spans="1:83" s="303" customFormat="1" ht="18" customHeight="1">
      <c r="A58" s="912"/>
      <c r="B58" s="211" t="str">
        <f t="shared" ref="B58:B138" si="113">HYPERLINK(D58,C58)</f>
        <v>Big Jugs 3</v>
      </c>
      <c r="C58" s="210" t="s">
        <v>877</v>
      </c>
      <c r="D58" s="210" t="s">
        <v>969</v>
      </c>
      <c r="E58" s="298" t="s">
        <v>25</v>
      </c>
      <c r="F58" s="353" t="s">
        <v>879</v>
      </c>
      <c r="G58" s="326" t="s">
        <v>64</v>
      </c>
      <c r="H58" s="298">
        <v>1</v>
      </c>
      <c r="I58" s="520">
        <v>2.2999999999999998</v>
      </c>
      <c r="J58" s="499">
        <v>35</v>
      </c>
      <c r="K58" s="23"/>
      <c r="L58" s="24"/>
      <c r="M58" s="25"/>
      <c r="N58" s="26"/>
      <c r="O58" s="751"/>
      <c r="P58" s="27"/>
      <c r="Q58" s="760"/>
      <c r="R58" s="28"/>
      <c r="S58" s="30"/>
      <c r="T58" s="39"/>
      <c r="U58" s="40"/>
      <c r="V58" s="34"/>
      <c r="W58" s="35"/>
      <c r="X58" s="36"/>
      <c r="Y58" s="37"/>
      <c r="Z58" s="104">
        <f t="shared" si="101"/>
        <v>0</v>
      </c>
      <c r="AA58" s="351">
        <f t="shared" si="102"/>
        <v>0</v>
      </c>
      <c r="AB58" s="272">
        <f t="shared" si="103"/>
        <v>0</v>
      </c>
      <c r="AC58" s="272" t="str">
        <f t="shared" si="104"/>
        <v/>
      </c>
      <c r="AD58" s="272" t="str">
        <f t="shared" si="105"/>
        <v/>
      </c>
      <c r="AE58" s="272" t="str">
        <f t="shared" si="106"/>
        <v/>
      </c>
      <c r="AF58" s="272" t="str">
        <f t="shared" si="107"/>
        <v/>
      </c>
      <c r="AG58" s="272">
        <f t="shared" si="108"/>
        <v>0</v>
      </c>
      <c r="AH58" s="272" t="str">
        <f t="shared" si="109"/>
        <v/>
      </c>
      <c r="AI58" s="272" t="str">
        <f t="shared" si="110"/>
        <v/>
      </c>
      <c r="AK58" s="272"/>
      <c r="AL58" s="272"/>
      <c r="AM58" s="272">
        <v>1</v>
      </c>
      <c r="AN58" s="272"/>
      <c r="AO58" s="272"/>
      <c r="AP58" s="272"/>
      <c r="AQ58" s="272"/>
      <c r="AR58" s="272"/>
      <c r="AS58" s="272"/>
      <c r="AT58" s="272"/>
      <c r="AU58" s="272"/>
      <c r="AV58" s="272"/>
      <c r="AW58" s="272"/>
      <c r="AX58" s="272"/>
      <c r="AY58" s="272"/>
      <c r="AZ58" s="272"/>
      <c r="BA58" s="272" t="s">
        <v>1081</v>
      </c>
      <c r="BB58" s="272"/>
      <c r="BD58" s="272" t="str">
        <f t="shared" si="111"/>
        <v/>
      </c>
      <c r="BE58" s="272" t="str">
        <f t="shared" si="111"/>
        <v/>
      </c>
      <c r="BF58" s="272">
        <f t="shared" si="111"/>
        <v>0</v>
      </c>
      <c r="BG58" s="272" t="str">
        <f t="shared" si="111"/>
        <v/>
      </c>
      <c r="BH58" s="272" t="str">
        <f t="shared" si="111"/>
        <v/>
      </c>
      <c r="BI58" s="272" t="str">
        <f t="shared" si="111"/>
        <v/>
      </c>
      <c r="BJ58" s="272" t="str">
        <f t="shared" si="111"/>
        <v/>
      </c>
      <c r="BK58" s="272" t="str">
        <f t="shared" si="111"/>
        <v/>
      </c>
      <c r="BL58" s="272" t="str">
        <f t="shared" si="111"/>
        <v/>
      </c>
      <c r="BM58" s="272" t="str">
        <f t="shared" si="111"/>
        <v/>
      </c>
      <c r="BN58" s="272" t="str">
        <f t="shared" si="112"/>
        <v/>
      </c>
      <c r="BO58" s="272" t="str">
        <f t="shared" si="112"/>
        <v/>
      </c>
      <c r="BP58" s="272" t="str">
        <f t="shared" si="112"/>
        <v/>
      </c>
      <c r="BQ58" s="272" t="str">
        <f t="shared" si="112"/>
        <v/>
      </c>
      <c r="BR58" s="272" t="str">
        <f t="shared" si="112"/>
        <v/>
      </c>
      <c r="BS58" s="272" t="str">
        <f t="shared" si="112"/>
        <v/>
      </c>
      <c r="BT58" s="272">
        <f t="shared" si="112"/>
        <v>0</v>
      </c>
      <c r="BU58" s="272"/>
      <c r="BX58" s="312">
        <v>0</v>
      </c>
      <c r="BY58" s="312">
        <v>0</v>
      </c>
      <c r="BZ58" s="312">
        <v>0</v>
      </c>
      <c r="CA58" s="312">
        <v>0</v>
      </c>
      <c r="CB58" s="312">
        <v>1</v>
      </c>
      <c r="CC58" s="312">
        <v>0</v>
      </c>
      <c r="CD58" s="312">
        <v>0</v>
      </c>
      <c r="CE58" s="800"/>
    </row>
    <row r="59" spans="1:83" s="303" customFormat="1" ht="18" customHeight="1">
      <c r="A59" s="912"/>
      <c r="B59" s="211" t="str">
        <f t="shared" si="113"/>
        <v>Crimps 1</v>
      </c>
      <c r="C59" s="210" t="s">
        <v>858</v>
      </c>
      <c r="D59" s="210" t="s">
        <v>970</v>
      </c>
      <c r="E59" s="298" t="s">
        <v>23</v>
      </c>
      <c r="F59" s="353" t="s">
        <v>879</v>
      </c>
      <c r="G59" s="326" t="s">
        <v>62</v>
      </c>
      <c r="H59" s="298">
        <v>10</v>
      </c>
      <c r="I59" s="520">
        <v>1.8</v>
      </c>
      <c r="J59" s="499">
        <v>35</v>
      </c>
      <c r="K59" s="23"/>
      <c r="L59" s="24"/>
      <c r="M59" s="25"/>
      <c r="N59" s="26"/>
      <c r="O59" s="751"/>
      <c r="P59" s="27"/>
      <c r="Q59" s="760"/>
      <c r="R59" s="28"/>
      <c r="S59" s="30"/>
      <c r="T59" s="39"/>
      <c r="U59" s="40"/>
      <c r="V59" s="34"/>
      <c r="W59" s="35"/>
      <c r="X59" s="36"/>
      <c r="Y59" s="37"/>
      <c r="Z59" s="104">
        <f t="shared" si="101"/>
        <v>0</v>
      </c>
      <c r="AA59" s="351">
        <f t="shared" si="102"/>
        <v>0</v>
      </c>
      <c r="AB59" s="272">
        <f t="shared" si="103"/>
        <v>0</v>
      </c>
      <c r="AC59" s="272" t="str">
        <f t="shared" si="104"/>
        <v/>
      </c>
      <c r="AD59" s="272" t="str">
        <f t="shared" si="105"/>
        <v/>
      </c>
      <c r="AE59" s="272">
        <f t="shared" si="106"/>
        <v>0</v>
      </c>
      <c r="AF59" s="272" t="str">
        <f t="shared" si="107"/>
        <v/>
      </c>
      <c r="AG59" s="272" t="str">
        <f t="shared" si="108"/>
        <v/>
      </c>
      <c r="AH59" s="272" t="str">
        <f t="shared" si="109"/>
        <v/>
      </c>
      <c r="AI59" s="272" t="str">
        <f t="shared" si="110"/>
        <v/>
      </c>
      <c r="AK59" s="272"/>
      <c r="AL59" s="272">
        <v>10</v>
      </c>
      <c r="AM59" s="272"/>
      <c r="AN59" s="272"/>
      <c r="AO59" s="272"/>
      <c r="AP59" s="272"/>
      <c r="AQ59" s="272"/>
      <c r="AR59" s="272"/>
      <c r="AS59" s="272"/>
      <c r="AT59" s="272"/>
      <c r="AU59" s="272"/>
      <c r="AV59" s="272"/>
      <c r="AW59" s="272"/>
      <c r="AX59" s="272"/>
      <c r="AY59" s="272"/>
      <c r="AZ59" s="272"/>
      <c r="BA59" s="272" t="s">
        <v>1075</v>
      </c>
      <c r="BB59" s="272"/>
      <c r="BD59" s="272" t="str">
        <f t="shared" si="111"/>
        <v/>
      </c>
      <c r="BE59" s="272">
        <f t="shared" si="111"/>
        <v>0</v>
      </c>
      <c r="BF59" s="272" t="str">
        <f t="shared" si="111"/>
        <v/>
      </c>
      <c r="BG59" s="272" t="str">
        <f t="shared" si="111"/>
        <v/>
      </c>
      <c r="BH59" s="272" t="str">
        <f t="shared" si="111"/>
        <v/>
      </c>
      <c r="BI59" s="272" t="str">
        <f t="shared" si="111"/>
        <v/>
      </c>
      <c r="BJ59" s="272" t="str">
        <f t="shared" si="111"/>
        <v/>
      </c>
      <c r="BK59" s="272" t="str">
        <f t="shared" si="111"/>
        <v/>
      </c>
      <c r="BL59" s="272" t="str">
        <f t="shared" si="111"/>
        <v/>
      </c>
      <c r="BM59" s="272" t="str">
        <f t="shared" si="111"/>
        <v/>
      </c>
      <c r="BN59" s="272" t="str">
        <f t="shared" si="112"/>
        <v/>
      </c>
      <c r="BO59" s="272" t="str">
        <f t="shared" si="112"/>
        <v/>
      </c>
      <c r="BP59" s="272" t="str">
        <f t="shared" si="112"/>
        <v/>
      </c>
      <c r="BQ59" s="272" t="str">
        <f t="shared" si="112"/>
        <v/>
      </c>
      <c r="BR59" s="272" t="str">
        <f t="shared" si="112"/>
        <v/>
      </c>
      <c r="BS59" s="272" t="str">
        <f t="shared" si="112"/>
        <v/>
      </c>
      <c r="BT59" s="272">
        <f t="shared" si="112"/>
        <v>0</v>
      </c>
      <c r="BU59" s="272"/>
      <c r="BX59" s="272">
        <v>0</v>
      </c>
      <c r="BY59" s="272">
        <v>0</v>
      </c>
      <c r="BZ59" s="272">
        <v>10</v>
      </c>
      <c r="CA59" s="272">
        <v>0</v>
      </c>
      <c r="CB59" s="272">
        <v>0</v>
      </c>
      <c r="CC59" s="272">
        <v>0</v>
      </c>
      <c r="CD59" s="272">
        <v>0</v>
      </c>
      <c r="CE59" s="800"/>
    </row>
    <row r="60" spans="1:83" s="303" customFormat="1" ht="15.75" customHeight="1">
      <c r="A60" s="912"/>
      <c r="B60" s="211" t="str">
        <f t="shared" si="113"/>
        <v>Foot 2</v>
      </c>
      <c r="C60" s="210" t="s">
        <v>861</v>
      </c>
      <c r="D60" s="210" t="s">
        <v>971</v>
      </c>
      <c r="E60" s="298" t="s">
        <v>22</v>
      </c>
      <c r="F60" s="353" t="s">
        <v>879</v>
      </c>
      <c r="G60" s="326" t="s">
        <v>32</v>
      </c>
      <c r="H60" s="298">
        <v>10</v>
      </c>
      <c r="I60" s="520">
        <v>1</v>
      </c>
      <c r="J60" s="499">
        <v>24.5</v>
      </c>
      <c r="K60" s="23"/>
      <c r="L60" s="24"/>
      <c r="M60" s="25"/>
      <c r="N60" s="26"/>
      <c r="O60" s="751"/>
      <c r="P60" s="27"/>
      <c r="Q60" s="760"/>
      <c r="R60" s="28"/>
      <c r="S60" s="30"/>
      <c r="T60" s="39"/>
      <c r="U60" s="40"/>
      <c r="V60" s="34"/>
      <c r="W60" s="35"/>
      <c r="X60" s="36"/>
      <c r="Y60" s="37"/>
      <c r="Z60" s="104">
        <f t="shared" si="101"/>
        <v>0</v>
      </c>
      <c r="AA60" s="351">
        <f t="shared" si="102"/>
        <v>0</v>
      </c>
      <c r="AB60" s="272">
        <f t="shared" si="103"/>
        <v>0</v>
      </c>
      <c r="AC60" s="272" t="str">
        <f t="shared" si="104"/>
        <v/>
      </c>
      <c r="AD60" s="272">
        <f t="shared" si="105"/>
        <v>0</v>
      </c>
      <c r="AE60" s="272" t="str">
        <f t="shared" si="106"/>
        <v/>
      </c>
      <c r="AF60" s="272" t="str">
        <f t="shared" si="107"/>
        <v/>
      </c>
      <c r="AG60" s="272" t="str">
        <f t="shared" si="108"/>
        <v/>
      </c>
      <c r="AH60" s="272" t="str">
        <f t="shared" si="109"/>
        <v/>
      </c>
      <c r="AI60" s="272" t="str">
        <f t="shared" si="110"/>
        <v/>
      </c>
      <c r="AK60" s="272"/>
      <c r="AL60" s="272">
        <v>10</v>
      </c>
      <c r="AM60" s="272"/>
      <c r="AN60" s="272"/>
      <c r="AO60" s="272"/>
      <c r="AP60" s="272"/>
      <c r="AQ60" s="272"/>
      <c r="AR60" s="272"/>
      <c r="AS60" s="272"/>
      <c r="AT60" s="272"/>
      <c r="AU60" s="272"/>
      <c r="AV60" s="272"/>
      <c r="AW60" s="272"/>
      <c r="AX60" s="272"/>
      <c r="AY60" s="272"/>
      <c r="AZ60" s="272"/>
      <c r="BA60" s="272"/>
      <c r="BB60" s="272"/>
      <c r="BD60" s="272" t="str">
        <f t="shared" si="111"/>
        <v/>
      </c>
      <c r="BE60" s="272">
        <f t="shared" si="111"/>
        <v>0</v>
      </c>
      <c r="BF60" s="272" t="str">
        <f t="shared" si="111"/>
        <v/>
      </c>
      <c r="BG60" s="272" t="str">
        <f t="shared" si="111"/>
        <v/>
      </c>
      <c r="BH60" s="272" t="str">
        <f t="shared" si="111"/>
        <v/>
      </c>
      <c r="BI60" s="272" t="str">
        <f t="shared" si="111"/>
        <v/>
      </c>
      <c r="BJ60" s="272" t="str">
        <f t="shared" si="111"/>
        <v/>
      </c>
      <c r="BK60" s="272" t="str">
        <f t="shared" si="111"/>
        <v/>
      </c>
      <c r="BL60" s="272" t="str">
        <f t="shared" si="111"/>
        <v/>
      </c>
      <c r="BM60" s="272" t="str">
        <f t="shared" si="111"/>
        <v/>
      </c>
      <c r="BN60" s="272" t="str">
        <f t="shared" si="112"/>
        <v/>
      </c>
      <c r="BO60" s="272" t="str">
        <f t="shared" si="112"/>
        <v/>
      </c>
      <c r="BP60" s="272" t="str">
        <f t="shared" si="112"/>
        <v/>
      </c>
      <c r="BQ60" s="272" t="str">
        <f t="shared" si="112"/>
        <v/>
      </c>
      <c r="BR60" s="272" t="str">
        <f t="shared" si="112"/>
        <v/>
      </c>
      <c r="BS60" s="272" t="str">
        <f t="shared" si="112"/>
        <v/>
      </c>
      <c r="BT60" s="272" t="str">
        <f t="shared" si="112"/>
        <v/>
      </c>
      <c r="BU60" s="272"/>
      <c r="BX60" s="272">
        <v>0</v>
      </c>
      <c r="BY60" s="272">
        <v>10</v>
      </c>
      <c r="BZ60" s="272">
        <v>0</v>
      </c>
      <c r="CA60" s="272">
        <v>0</v>
      </c>
      <c r="CB60" s="272">
        <v>0</v>
      </c>
      <c r="CC60" s="272">
        <v>0</v>
      </c>
      <c r="CD60" s="272">
        <v>0</v>
      </c>
      <c r="CE60" s="800"/>
    </row>
    <row r="61" spans="1:83" s="303" customFormat="1" ht="15.75" customHeight="1">
      <c r="A61" s="912"/>
      <c r="B61" s="211" t="str">
        <f t="shared" si="113"/>
        <v>Jugs 1</v>
      </c>
      <c r="C61" s="210" t="s">
        <v>863</v>
      </c>
      <c r="D61" s="210" t="s">
        <v>972</v>
      </c>
      <c r="E61" s="298" t="s">
        <v>23</v>
      </c>
      <c r="F61" s="353" t="s">
        <v>879</v>
      </c>
      <c r="G61" s="326" t="s">
        <v>64</v>
      </c>
      <c r="H61" s="298">
        <v>10</v>
      </c>
      <c r="I61" s="520">
        <v>2.7</v>
      </c>
      <c r="J61" s="499">
        <v>52.5</v>
      </c>
      <c r="K61" s="23"/>
      <c r="L61" s="24"/>
      <c r="M61" s="25"/>
      <c r="N61" s="26"/>
      <c r="O61" s="751"/>
      <c r="P61" s="27"/>
      <c r="Q61" s="760"/>
      <c r="R61" s="28"/>
      <c r="S61" s="30"/>
      <c r="T61" s="39"/>
      <c r="U61" s="40"/>
      <c r="V61" s="34"/>
      <c r="W61" s="35"/>
      <c r="X61" s="36"/>
      <c r="Y61" s="37"/>
      <c r="Z61" s="104">
        <f t="shared" si="101"/>
        <v>0</v>
      </c>
      <c r="AA61" s="351">
        <f t="shared" si="102"/>
        <v>0</v>
      </c>
      <c r="AB61" s="272">
        <f t="shared" si="103"/>
        <v>0</v>
      </c>
      <c r="AC61" s="272" t="str">
        <f t="shared" si="104"/>
        <v/>
      </c>
      <c r="AD61" s="272" t="str">
        <f t="shared" si="105"/>
        <v/>
      </c>
      <c r="AE61" s="272">
        <f t="shared" si="106"/>
        <v>0</v>
      </c>
      <c r="AF61" s="272" t="str">
        <f t="shared" si="107"/>
        <v/>
      </c>
      <c r="AG61" s="272" t="str">
        <f t="shared" si="108"/>
        <v/>
      </c>
      <c r="AH61" s="272" t="str">
        <f t="shared" si="109"/>
        <v/>
      </c>
      <c r="AI61" s="272" t="str">
        <f t="shared" si="110"/>
        <v/>
      </c>
      <c r="AK61" s="272"/>
      <c r="AL61" s="272">
        <v>10</v>
      </c>
      <c r="AM61" s="272"/>
      <c r="AN61" s="272"/>
      <c r="AO61" s="272"/>
      <c r="AP61" s="272"/>
      <c r="AQ61" s="272"/>
      <c r="AR61" s="272"/>
      <c r="AS61" s="272"/>
      <c r="AT61" s="272"/>
      <c r="AU61" s="272"/>
      <c r="AV61" s="272"/>
      <c r="AW61" s="272"/>
      <c r="AX61" s="272"/>
      <c r="AY61" s="272"/>
      <c r="AZ61" s="272"/>
      <c r="BA61" s="272" t="s">
        <v>1075</v>
      </c>
      <c r="BB61" s="272"/>
      <c r="BD61" s="272" t="str">
        <f t="shared" si="111"/>
        <v/>
      </c>
      <c r="BE61" s="272">
        <f t="shared" si="111"/>
        <v>0</v>
      </c>
      <c r="BF61" s="272" t="str">
        <f t="shared" si="111"/>
        <v/>
      </c>
      <c r="BG61" s="272" t="str">
        <f t="shared" si="111"/>
        <v/>
      </c>
      <c r="BH61" s="272" t="str">
        <f t="shared" si="111"/>
        <v/>
      </c>
      <c r="BI61" s="272" t="str">
        <f t="shared" si="111"/>
        <v/>
      </c>
      <c r="BJ61" s="272" t="str">
        <f t="shared" si="111"/>
        <v/>
      </c>
      <c r="BK61" s="272" t="str">
        <f t="shared" si="111"/>
        <v/>
      </c>
      <c r="BL61" s="272" t="str">
        <f t="shared" si="111"/>
        <v/>
      </c>
      <c r="BM61" s="272" t="str">
        <f t="shared" si="111"/>
        <v/>
      </c>
      <c r="BN61" s="272" t="str">
        <f t="shared" si="112"/>
        <v/>
      </c>
      <c r="BO61" s="272" t="str">
        <f t="shared" si="112"/>
        <v/>
      </c>
      <c r="BP61" s="272" t="str">
        <f t="shared" si="112"/>
        <v/>
      </c>
      <c r="BQ61" s="272" t="str">
        <f t="shared" si="112"/>
        <v/>
      </c>
      <c r="BR61" s="272" t="str">
        <f t="shared" si="112"/>
        <v/>
      </c>
      <c r="BS61" s="272" t="str">
        <f t="shared" si="112"/>
        <v/>
      </c>
      <c r="BT61" s="272">
        <f t="shared" si="112"/>
        <v>0</v>
      </c>
      <c r="BU61" s="272"/>
      <c r="BX61" s="272">
        <v>0</v>
      </c>
      <c r="BY61" s="272">
        <v>0</v>
      </c>
      <c r="BZ61" s="272">
        <v>10</v>
      </c>
      <c r="CA61" s="272">
        <v>0</v>
      </c>
      <c r="CB61" s="272">
        <v>0</v>
      </c>
      <c r="CC61" s="272">
        <v>0</v>
      </c>
      <c r="CD61" s="272">
        <v>0</v>
      </c>
      <c r="CE61" s="800"/>
    </row>
    <row r="62" spans="1:83" s="303" customFormat="1" ht="15.75" customHeight="1" thickBot="1">
      <c r="A62" s="857"/>
      <c r="B62" s="211" t="str">
        <f t="shared" si="113"/>
        <v>Jugs 2</v>
      </c>
      <c r="C62" s="623" t="s">
        <v>878</v>
      </c>
      <c r="D62" s="210" t="s">
        <v>973</v>
      </c>
      <c r="E62" s="319" t="s">
        <v>24</v>
      </c>
      <c r="F62" s="353" t="s">
        <v>879</v>
      </c>
      <c r="G62" s="327" t="s">
        <v>64</v>
      </c>
      <c r="H62" s="319">
        <v>10</v>
      </c>
      <c r="I62" s="525">
        <v>5.6</v>
      </c>
      <c r="J62" s="500">
        <v>87.5</v>
      </c>
      <c r="K62" s="85"/>
      <c r="L62" s="86"/>
      <c r="M62" s="87"/>
      <c r="N62" s="88"/>
      <c r="O62" s="752"/>
      <c r="P62" s="89"/>
      <c r="Q62" s="761"/>
      <c r="R62" s="90"/>
      <c r="S62" s="91"/>
      <c r="T62" s="92"/>
      <c r="U62" s="93"/>
      <c r="V62" s="94"/>
      <c r="W62" s="95"/>
      <c r="X62" s="96"/>
      <c r="Y62" s="97"/>
      <c r="Z62" s="103">
        <f t="shared" si="101"/>
        <v>0</v>
      </c>
      <c r="AA62" s="351">
        <f t="shared" si="102"/>
        <v>0</v>
      </c>
      <c r="AB62" s="273">
        <f t="shared" si="103"/>
        <v>0</v>
      </c>
      <c r="AC62" s="272" t="str">
        <f t="shared" si="104"/>
        <v/>
      </c>
      <c r="AD62" s="272" t="str">
        <f t="shared" si="105"/>
        <v/>
      </c>
      <c r="AE62" s="272" t="str">
        <f t="shared" si="106"/>
        <v/>
      </c>
      <c r="AF62" s="272">
        <f t="shared" si="107"/>
        <v>0</v>
      </c>
      <c r="AG62" s="272" t="str">
        <f t="shared" si="108"/>
        <v/>
      </c>
      <c r="AH62" s="272" t="str">
        <f t="shared" si="109"/>
        <v/>
      </c>
      <c r="AI62" s="272" t="str">
        <f t="shared" si="110"/>
        <v/>
      </c>
      <c r="AK62" s="272"/>
      <c r="AL62" s="272">
        <v>10</v>
      </c>
      <c r="AM62" s="272"/>
      <c r="AN62" s="272"/>
      <c r="AO62" s="272"/>
      <c r="AP62" s="272"/>
      <c r="AQ62" s="272"/>
      <c r="AR62" s="272"/>
      <c r="AS62" s="272"/>
      <c r="AT62" s="272"/>
      <c r="AU62" s="272"/>
      <c r="AV62" s="272"/>
      <c r="AW62" s="272"/>
      <c r="AX62" s="272"/>
      <c r="AY62" s="272"/>
      <c r="AZ62" s="272"/>
      <c r="BA62" s="272" t="s">
        <v>1075</v>
      </c>
      <c r="BB62" s="272"/>
      <c r="BD62" s="272" t="str">
        <f t="shared" si="111"/>
        <v/>
      </c>
      <c r="BE62" s="272">
        <f t="shared" si="111"/>
        <v>0</v>
      </c>
      <c r="BF62" s="272" t="str">
        <f t="shared" si="111"/>
        <v/>
      </c>
      <c r="BG62" s="272" t="str">
        <f t="shared" si="111"/>
        <v/>
      </c>
      <c r="BH62" s="272" t="str">
        <f t="shared" si="111"/>
        <v/>
      </c>
      <c r="BI62" s="272" t="str">
        <f t="shared" si="111"/>
        <v/>
      </c>
      <c r="BJ62" s="272" t="str">
        <f t="shared" si="111"/>
        <v/>
      </c>
      <c r="BK62" s="272" t="str">
        <f t="shared" si="111"/>
        <v/>
      </c>
      <c r="BL62" s="272" t="str">
        <f t="shared" si="111"/>
        <v/>
      </c>
      <c r="BM62" s="272" t="str">
        <f t="shared" si="111"/>
        <v/>
      </c>
      <c r="BN62" s="272" t="str">
        <f t="shared" si="112"/>
        <v/>
      </c>
      <c r="BO62" s="272" t="str">
        <f t="shared" si="112"/>
        <v/>
      </c>
      <c r="BP62" s="272" t="str">
        <f t="shared" si="112"/>
        <v/>
      </c>
      <c r="BQ62" s="272" t="str">
        <f t="shared" si="112"/>
        <v/>
      </c>
      <c r="BR62" s="272" t="str">
        <f t="shared" si="112"/>
        <v/>
      </c>
      <c r="BS62" s="272" t="str">
        <f t="shared" si="112"/>
        <v/>
      </c>
      <c r="BT62" s="272">
        <f t="shared" si="112"/>
        <v>0</v>
      </c>
      <c r="BU62" s="272"/>
      <c r="BX62" s="273">
        <v>0</v>
      </c>
      <c r="BY62" s="273">
        <v>0</v>
      </c>
      <c r="BZ62" s="273">
        <v>0</v>
      </c>
      <c r="CA62" s="273">
        <v>10</v>
      </c>
      <c r="CB62" s="273">
        <v>0</v>
      </c>
      <c r="CC62" s="273">
        <v>0</v>
      </c>
      <c r="CD62" s="273">
        <v>0</v>
      </c>
      <c r="CE62" s="800"/>
    </row>
    <row r="63" spans="1:83" s="328" customFormat="1" ht="12" customHeight="1" thickBot="1">
      <c r="A63" s="791"/>
      <c r="B63" s="792"/>
      <c r="C63" s="792"/>
      <c r="D63" s="792"/>
      <c r="E63" s="490"/>
      <c r="F63" s="490"/>
      <c r="G63" s="490"/>
      <c r="H63" s="490"/>
      <c r="I63" s="490"/>
      <c r="J63" s="793" t="s">
        <v>1105</v>
      </c>
      <c r="K63" s="794"/>
      <c r="L63" s="794"/>
      <c r="M63" s="794"/>
      <c r="N63" s="795"/>
      <c r="O63" s="795"/>
      <c r="P63" s="794"/>
      <c r="Q63" s="794"/>
      <c r="R63" s="794"/>
      <c r="S63" s="796"/>
      <c r="T63" s="794"/>
      <c r="U63" s="797"/>
      <c r="V63" s="794"/>
      <c r="W63" s="794"/>
      <c r="X63" s="794"/>
      <c r="Y63" s="794"/>
      <c r="Z63" s="798"/>
      <c r="AA63" s="798"/>
      <c r="AB63" s="798"/>
      <c r="AC63" s="490"/>
      <c r="AD63" s="490"/>
      <c r="AE63" s="490"/>
      <c r="AF63" s="490"/>
      <c r="AG63" s="490"/>
      <c r="AH63" s="490"/>
      <c r="AI63" s="665"/>
      <c r="AJ63" s="303"/>
      <c r="AK63" s="309"/>
      <c r="AL63" s="309"/>
      <c r="AM63" s="309"/>
      <c r="AN63" s="309"/>
      <c r="AO63" s="309"/>
      <c r="AP63" s="309"/>
      <c r="AQ63" s="309"/>
      <c r="AR63" s="309"/>
      <c r="AS63" s="309"/>
      <c r="AT63" s="309"/>
      <c r="AU63" s="309"/>
      <c r="AV63" s="309"/>
      <c r="AW63" s="309"/>
      <c r="AX63" s="309"/>
      <c r="AY63" s="309"/>
      <c r="AZ63" s="309"/>
      <c r="BA63" s="309"/>
      <c r="BB63" s="309"/>
      <c r="BC63" s="359"/>
      <c r="BD63" s="309"/>
      <c r="BE63" s="309"/>
      <c r="BF63" s="309"/>
      <c r="BG63" s="309"/>
      <c r="BH63" s="309"/>
      <c r="BI63" s="309"/>
      <c r="BJ63" s="309"/>
      <c r="BK63" s="309"/>
      <c r="BL63" s="309"/>
      <c r="BM63" s="309"/>
      <c r="BN63" s="309"/>
      <c r="BO63" s="309"/>
      <c r="BP63" s="309"/>
      <c r="BQ63" s="309"/>
      <c r="BR63" s="309"/>
      <c r="BS63" s="309"/>
      <c r="BT63" s="309"/>
      <c r="BU63" s="801"/>
      <c r="BX63" s="803"/>
      <c r="BY63" s="803"/>
      <c r="BZ63" s="803"/>
      <c r="CA63" s="803"/>
      <c r="CB63" s="803"/>
      <c r="CC63" s="803"/>
      <c r="CD63" s="803"/>
      <c r="CE63" s="800"/>
    </row>
    <row r="64" spans="1:83" s="303" customFormat="1" ht="15.75" customHeight="1">
      <c r="A64" s="919" t="s">
        <v>913</v>
      </c>
      <c r="B64" s="211" t="str">
        <f t="shared" si="113"/>
        <v>Big Jugs 1</v>
      </c>
      <c r="C64" s="210" t="s">
        <v>875</v>
      </c>
      <c r="D64" s="210" t="s">
        <v>974</v>
      </c>
      <c r="E64" s="310" t="s">
        <v>25</v>
      </c>
      <c r="F64" s="353" t="s">
        <v>879</v>
      </c>
      <c r="G64" s="324" t="s">
        <v>64</v>
      </c>
      <c r="H64" s="310">
        <v>10</v>
      </c>
      <c r="I64" s="519">
        <v>7.4</v>
      </c>
      <c r="J64" s="498">
        <v>98</v>
      </c>
      <c r="K64" s="10"/>
      <c r="L64" s="11"/>
      <c r="M64" s="12"/>
      <c r="N64" s="13"/>
      <c r="O64" s="750"/>
      <c r="P64" s="14"/>
      <c r="Q64" s="759"/>
      <c r="R64" s="15"/>
      <c r="S64" s="16"/>
      <c r="T64" s="83"/>
      <c r="U64" s="84"/>
      <c r="V64" s="19"/>
      <c r="W64" s="20"/>
      <c r="X64" s="21"/>
      <c r="Y64" s="22"/>
      <c r="Z64" s="102">
        <f t="shared" ref="Z64:Z78" si="114">SUM(K64:Y64)*J64</f>
        <v>0</v>
      </c>
      <c r="AA64" s="351">
        <f t="shared" ref="AA64:AA78" si="115">SUM(K64:Y64)*H64</f>
        <v>0</v>
      </c>
      <c r="AB64" s="312">
        <f t="shared" ref="AB64:AB78" si="116">SUM(K64:Y64)</f>
        <v>0</v>
      </c>
      <c r="AC64" s="272" t="str">
        <f t="shared" ref="AC64:AC95" si="117">IF(BX64=0,"",$AB64*BX64)</f>
        <v/>
      </c>
      <c r="AD64" s="272" t="str">
        <f t="shared" ref="AD64:AD95" si="118">IF(BY64=0,"",$AB64*BY64)</f>
        <v/>
      </c>
      <c r="AE64" s="272" t="str">
        <f t="shared" ref="AE64:AE95" si="119">IF(BZ64=0,"",$AB64*BZ64)</f>
        <v/>
      </c>
      <c r="AF64" s="272" t="str">
        <f t="shared" ref="AF64:AF95" si="120">IF(CA64=0,"",$AB64*CA64)</f>
        <v/>
      </c>
      <c r="AG64" s="272">
        <f t="shared" ref="AG64:AG95" si="121">IF(CB64=0,"",$AB64*CB64)</f>
        <v>0</v>
      </c>
      <c r="AH64" s="272" t="str">
        <f t="shared" ref="AH64:AH95" si="122">IF(CC64=0,"",$AB64*CC64)</f>
        <v/>
      </c>
      <c r="AI64" s="272" t="str">
        <f t="shared" ref="AI64:AI95" si="123">IF(CD64=0,"",$AB64*CD64)</f>
        <v/>
      </c>
      <c r="AK64" s="272"/>
      <c r="AL64" s="272"/>
      <c r="AM64" s="272">
        <v>2</v>
      </c>
      <c r="AN64" s="272">
        <v>8</v>
      </c>
      <c r="AO64" s="272"/>
      <c r="AP64" s="272"/>
      <c r="AQ64" s="272"/>
      <c r="AR64" s="272"/>
      <c r="AS64" s="272"/>
      <c r="AT64" s="272"/>
      <c r="AU64" s="272"/>
      <c r="AV64" s="272"/>
      <c r="AW64" s="272"/>
      <c r="AX64" s="272"/>
      <c r="AY64" s="272"/>
      <c r="AZ64" s="272"/>
      <c r="BA64" s="272" t="s">
        <v>1075</v>
      </c>
      <c r="BB64" s="302"/>
      <c r="BD64" s="272" t="str">
        <f t="shared" ref="BD64:BD95" si="124">IF(AK64="","",$AB64*AK64)</f>
        <v/>
      </c>
      <c r="BE64" s="272" t="str">
        <f t="shared" ref="BE64:BE95" si="125">IF(AL64="","",$AB64*AL64)</f>
        <v/>
      </c>
      <c r="BF64" s="272">
        <f t="shared" ref="BF64:BF95" si="126">IF(AM64="","",$AB64*AM64)</f>
        <v>0</v>
      </c>
      <c r="BG64" s="272">
        <f t="shared" ref="BG64:BG95" si="127">IF(AN64="","",$AB64*AN64)</f>
        <v>0</v>
      </c>
      <c r="BH64" s="272" t="str">
        <f t="shared" ref="BH64:BH95" si="128">IF(AO64="","",$AB64*AO64)</f>
        <v/>
      </c>
      <c r="BI64" s="272" t="str">
        <f t="shared" ref="BI64:BI95" si="129">IF(AP64="","",$AB64*AP64)</f>
        <v/>
      </c>
      <c r="BJ64" s="272" t="str">
        <f t="shared" ref="BJ64:BJ95" si="130">IF(AQ64="","",$AB64*AQ64)</f>
        <v/>
      </c>
      <c r="BK64" s="272" t="str">
        <f t="shared" ref="BK64:BK95" si="131">IF(AR64="","",$AB64*AR64)</f>
        <v/>
      </c>
      <c r="BL64" s="272" t="str">
        <f t="shared" ref="BL64:BL95" si="132">IF(AS64="","",$AB64*AS64)</f>
        <v/>
      </c>
      <c r="BM64" s="272" t="str">
        <f t="shared" ref="BM64:BM95" si="133">IF(AT64="","",$AB64*AT64)</f>
        <v/>
      </c>
      <c r="BN64" s="272" t="str">
        <f t="shared" ref="BN64:BN95" si="134">IF(AU64="","",$AB64*AU64)</f>
        <v/>
      </c>
      <c r="BO64" s="272" t="str">
        <f t="shared" ref="BO64:BO95" si="135">IF(AV64="","",$AB64*AV64)</f>
        <v/>
      </c>
      <c r="BP64" s="272" t="str">
        <f t="shared" ref="BP64:BP95" si="136">IF(AW64="","",$AB64*AW64)</f>
        <v/>
      </c>
      <c r="BQ64" s="272" t="str">
        <f t="shared" ref="BQ64:BQ95" si="137">IF(AX64="","",$AB64*AX64)</f>
        <v/>
      </c>
      <c r="BR64" s="272" t="str">
        <f t="shared" ref="BR64:BR95" si="138">IF(AY64="","",$AB64*AY64)</f>
        <v/>
      </c>
      <c r="BS64" s="272" t="str">
        <f t="shared" ref="BS64:BS95" si="139">IF(AZ64="","",$AB64*AZ64)</f>
        <v/>
      </c>
      <c r="BT64" s="272">
        <f t="shared" ref="BT64:BT95" si="140">IF(BA64="","",$AB64*BA64)</f>
        <v>0</v>
      </c>
      <c r="BU64" s="272"/>
      <c r="BX64">
        <v>0</v>
      </c>
      <c r="BY64">
        <v>0</v>
      </c>
      <c r="BZ64">
        <v>0</v>
      </c>
      <c r="CA64">
        <v>0</v>
      </c>
      <c r="CB64">
        <v>10</v>
      </c>
      <c r="CC64">
        <v>0</v>
      </c>
      <c r="CD64">
        <v>0</v>
      </c>
      <c r="CE64" s="800"/>
    </row>
    <row r="65" spans="1:83" s="303" customFormat="1" ht="16.5" customHeight="1">
      <c r="A65" s="920"/>
      <c r="B65" s="211" t="str">
        <f t="shared" si="113"/>
        <v>Big Jugs 2</v>
      </c>
      <c r="C65" s="210" t="s">
        <v>876</v>
      </c>
      <c r="D65" s="210" t="s">
        <v>975</v>
      </c>
      <c r="E65" s="298" t="s">
        <v>25</v>
      </c>
      <c r="F65" s="353" t="s">
        <v>879</v>
      </c>
      <c r="G65" s="326" t="s">
        <v>64</v>
      </c>
      <c r="H65" s="298">
        <v>5</v>
      </c>
      <c r="I65" s="520">
        <v>1.92</v>
      </c>
      <c r="J65" s="499">
        <v>31.499999999999996</v>
      </c>
      <c r="K65" s="23"/>
      <c r="L65" s="24"/>
      <c r="M65" s="25"/>
      <c r="N65" s="26"/>
      <c r="O65" s="751"/>
      <c r="P65" s="27"/>
      <c r="Q65" s="760"/>
      <c r="R65" s="28"/>
      <c r="S65" s="30"/>
      <c r="T65" s="39"/>
      <c r="U65" s="40"/>
      <c r="V65" s="34"/>
      <c r="W65" s="35"/>
      <c r="X65" s="36"/>
      <c r="Y65" s="37"/>
      <c r="Z65" s="104">
        <f t="shared" si="114"/>
        <v>0</v>
      </c>
      <c r="AA65" s="351">
        <f t="shared" si="115"/>
        <v>0</v>
      </c>
      <c r="AB65" s="272">
        <f t="shared" si="116"/>
        <v>0</v>
      </c>
      <c r="AC65" s="272" t="str">
        <f t="shared" si="117"/>
        <v/>
      </c>
      <c r="AD65" s="272" t="str">
        <f t="shared" si="118"/>
        <v/>
      </c>
      <c r="AE65" s="272" t="str">
        <f t="shared" si="119"/>
        <v/>
      </c>
      <c r="AF65" s="272" t="str">
        <f t="shared" si="120"/>
        <v/>
      </c>
      <c r="AG65" s="272">
        <f t="shared" si="121"/>
        <v>0</v>
      </c>
      <c r="AH65" s="272" t="str">
        <f t="shared" si="122"/>
        <v/>
      </c>
      <c r="AI65" s="272" t="str">
        <f t="shared" si="123"/>
        <v/>
      </c>
      <c r="AK65" s="272"/>
      <c r="AL65" s="272">
        <v>1</v>
      </c>
      <c r="AM65" s="272">
        <v>3</v>
      </c>
      <c r="AN65" s="272">
        <v>1</v>
      </c>
      <c r="AO65" s="272"/>
      <c r="AP65" s="272"/>
      <c r="AQ65" s="272"/>
      <c r="AR65" s="272"/>
      <c r="AS65" s="272"/>
      <c r="AT65" s="272"/>
      <c r="AU65" s="272"/>
      <c r="AV65" s="272"/>
      <c r="AW65" s="272"/>
      <c r="AX65" s="272"/>
      <c r="AY65" s="272"/>
      <c r="AZ65" s="272"/>
      <c r="BA65" s="272" t="s">
        <v>1077</v>
      </c>
      <c r="BB65" s="352"/>
      <c r="BD65" s="272" t="str">
        <f t="shared" si="124"/>
        <v/>
      </c>
      <c r="BE65" s="272">
        <f t="shared" si="125"/>
        <v>0</v>
      </c>
      <c r="BF65" s="272">
        <f t="shared" si="126"/>
        <v>0</v>
      </c>
      <c r="BG65" s="272">
        <f t="shared" si="127"/>
        <v>0</v>
      </c>
      <c r="BH65" s="272" t="str">
        <f t="shared" si="128"/>
        <v/>
      </c>
      <c r="BI65" s="272" t="str">
        <f t="shared" si="129"/>
        <v/>
      </c>
      <c r="BJ65" s="272" t="str">
        <f t="shared" si="130"/>
        <v/>
      </c>
      <c r="BK65" s="272" t="str">
        <f t="shared" si="131"/>
        <v/>
      </c>
      <c r="BL65" s="272" t="str">
        <f t="shared" si="132"/>
        <v/>
      </c>
      <c r="BM65" s="272" t="str">
        <f t="shared" si="133"/>
        <v/>
      </c>
      <c r="BN65" s="272" t="str">
        <f t="shared" si="134"/>
        <v/>
      </c>
      <c r="BO65" s="272" t="str">
        <f t="shared" si="135"/>
        <v/>
      </c>
      <c r="BP65" s="272" t="str">
        <f t="shared" si="136"/>
        <v/>
      </c>
      <c r="BQ65" s="272" t="str">
        <f t="shared" si="137"/>
        <v/>
      </c>
      <c r="BR65" s="272" t="str">
        <f t="shared" si="138"/>
        <v/>
      </c>
      <c r="BS65" s="272" t="str">
        <f t="shared" si="139"/>
        <v/>
      </c>
      <c r="BT65" s="272">
        <f t="shared" si="140"/>
        <v>0</v>
      </c>
      <c r="BU65" s="272"/>
      <c r="BX65">
        <v>0</v>
      </c>
      <c r="BY65">
        <v>0</v>
      </c>
      <c r="BZ65">
        <v>0</v>
      </c>
      <c r="CA65">
        <v>0</v>
      </c>
      <c r="CB65">
        <v>5</v>
      </c>
      <c r="CC65">
        <v>0</v>
      </c>
      <c r="CD65">
        <v>0</v>
      </c>
      <c r="CE65" s="800"/>
    </row>
    <row r="66" spans="1:83" s="303" customFormat="1" ht="17.25" customHeight="1">
      <c r="A66" s="920"/>
      <c r="B66" s="211" t="str">
        <f t="shared" si="113"/>
        <v>Big Jugs 3</v>
      </c>
      <c r="C66" s="210" t="s">
        <v>877</v>
      </c>
      <c r="D66" s="210" t="s">
        <v>976</v>
      </c>
      <c r="E66" s="298" t="s">
        <v>25</v>
      </c>
      <c r="F66" s="353" t="s">
        <v>879</v>
      </c>
      <c r="G66" s="326" t="s">
        <v>64</v>
      </c>
      <c r="H66" s="298">
        <v>5</v>
      </c>
      <c r="I66" s="520">
        <v>2.58</v>
      </c>
      <c r="J66" s="499">
        <v>35</v>
      </c>
      <c r="K66" s="23"/>
      <c r="L66" s="24"/>
      <c r="M66" s="25"/>
      <c r="N66" s="26"/>
      <c r="O66" s="751"/>
      <c r="P66" s="27"/>
      <c r="Q66" s="760"/>
      <c r="R66" s="28"/>
      <c r="S66" s="30"/>
      <c r="T66" s="39"/>
      <c r="U66" s="40"/>
      <c r="V66" s="34"/>
      <c r="W66" s="35"/>
      <c r="X66" s="36"/>
      <c r="Y66" s="37"/>
      <c r="Z66" s="104">
        <f t="shared" si="114"/>
        <v>0</v>
      </c>
      <c r="AA66" s="351">
        <f t="shared" si="115"/>
        <v>0</v>
      </c>
      <c r="AB66" s="272">
        <f t="shared" si="116"/>
        <v>0</v>
      </c>
      <c r="AC66" s="272" t="str">
        <f t="shared" si="117"/>
        <v/>
      </c>
      <c r="AD66" s="272" t="str">
        <f t="shared" si="118"/>
        <v/>
      </c>
      <c r="AE66" s="272" t="str">
        <f t="shared" si="119"/>
        <v/>
      </c>
      <c r="AF66" s="272" t="str">
        <f t="shared" si="120"/>
        <v/>
      </c>
      <c r="AG66" s="272">
        <f t="shared" si="121"/>
        <v>0</v>
      </c>
      <c r="AH66" s="272" t="str">
        <f t="shared" si="122"/>
        <v/>
      </c>
      <c r="AI66" s="272" t="str">
        <f t="shared" si="123"/>
        <v/>
      </c>
      <c r="AK66" s="272"/>
      <c r="AL66" s="272">
        <v>1</v>
      </c>
      <c r="AM66" s="272">
        <v>4</v>
      </c>
      <c r="AN66" s="272"/>
      <c r="AO66" s="272"/>
      <c r="AP66" s="272"/>
      <c r="AQ66" s="272"/>
      <c r="AR66" s="272"/>
      <c r="AS66" s="272"/>
      <c r="AT66" s="272"/>
      <c r="AU66" s="272"/>
      <c r="AV66" s="272"/>
      <c r="AW66" s="272"/>
      <c r="AX66" s="272"/>
      <c r="AY66" s="272"/>
      <c r="AZ66" s="272"/>
      <c r="BA66" s="272" t="s">
        <v>1077</v>
      </c>
      <c r="BB66" s="352"/>
      <c r="BD66" s="272" t="str">
        <f t="shared" si="124"/>
        <v/>
      </c>
      <c r="BE66" s="272">
        <f t="shared" si="125"/>
        <v>0</v>
      </c>
      <c r="BF66" s="272">
        <f t="shared" si="126"/>
        <v>0</v>
      </c>
      <c r="BG66" s="272" t="str">
        <f t="shared" si="127"/>
        <v/>
      </c>
      <c r="BH66" s="272" t="str">
        <f t="shared" si="128"/>
        <v/>
      </c>
      <c r="BI66" s="272" t="str">
        <f t="shared" si="129"/>
        <v/>
      </c>
      <c r="BJ66" s="272" t="str">
        <f t="shared" si="130"/>
        <v/>
      </c>
      <c r="BK66" s="272" t="str">
        <f t="shared" si="131"/>
        <v/>
      </c>
      <c r="BL66" s="272" t="str">
        <f t="shared" si="132"/>
        <v/>
      </c>
      <c r="BM66" s="272" t="str">
        <f t="shared" si="133"/>
        <v/>
      </c>
      <c r="BN66" s="272" t="str">
        <f t="shared" si="134"/>
        <v/>
      </c>
      <c r="BO66" s="272" t="str">
        <f t="shared" si="135"/>
        <v/>
      </c>
      <c r="BP66" s="272" t="str">
        <f t="shared" si="136"/>
        <v/>
      </c>
      <c r="BQ66" s="272" t="str">
        <f t="shared" si="137"/>
        <v/>
      </c>
      <c r="BR66" s="272" t="str">
        <f t="shared" si="138"/>
        <v/>
      </c>
      <c r="BS66" s="272" t="str">
        <f t="shared" si="139"/>
        <v/>
      </c>
      <c r="BT66" s="272">
        <f t="shared" si="140"/>
        <v>0</v>
      </c>
      <c r="BU66" s="272"/>
      <c r="BX66">
        <v>0</v>
      </c>
      <c r="BY66">
        <v>0</v>
      </c>
      <c r="BZ66">
        <v>0</v>
      </c>
      <c r="CA66">
        <v>0</v>
      </c>
      <c r="CB66">
        <v>5</v>
      </c>
      <c r="CC66">
        <v>0</v>
      </c>
      <c r="CD66">
        <v>0</v>
      </c>
      <c r="CE66" s="800"/>
    </row>
    <row r="67" spans="1:83" s="303" customFormat="1" ht="16.5" customHeight="1">
      <c r="A67" s="920"/>
      <c r="B67" s="211" t="str">
        <f t="shared" si="113"/>
        <v>Big Jugs 4</v>
      </c>
      <c r="C67" s="210" t="s">
        <v>901</v>
      </c>
      <c r="D67" s="210" t="s">
        <v>977</v>
      </c>
      <c r="E67" s="298" t="s">
        <v>25</v>
      </c>
      <c r="F67" s="353" t="s">
        <v>879</v>
      </c>
      <c r="G67" s="326" t="s">
        <v>64</v>
      </c>
      <c r="H67" s="298">
        <v>5</v>
      </c>
      <c r="I67" s="520">
        <v>3.77</v>
      </c>
      <c r="J67" s="499">
        <v>52.5</v>
      </c>
      <c r="K67" s="23"/>
      <c r="L67" s="24"/>
      <c r="M67" s="25"/>
      <c r="N67" s="26"/>
      <c r="O67" s="751"/>
      <c r="P67" s="27"/>
      <c r="Q67" s="760"/>
      <c r="R67" s="28"/>
      <c r="S67" s="30"/>
      <c r="T67" s="39"/>
      <c r="U67" s="40"/>
      <c r="V67" s="34"/>
      <c r="W67" s="35"/>
      <c r="X67" s="36"/>
      <c r="Y67" s="37"/>
      <c r="Z67" s="104">
        <f t="shared" si="114"/>
        <v>0</v>
      </c>
      <c r="AA67" s="351">
        <f t="shared" si="115"/>
        <v>0</v>
      </c>
      <c r="AB67" s="272">
        <f t="shared" si="116"/>
        <v>0</v>
      </c>
      <c r="AC67" s="272" t="str">
        <f t="shared" si="117"/>
        <v/>
      </c>
      <c r="AD67" s="272" t="str">
        <f t="shared" si="118"/>
        <v/>
      </c>
      <c r="AE67" s="272" t="str">
        <f t="shared" si="119"/>
        <v/>
      </c>
      <c r="AF67" s="272" t="str">
        <f t="shared" si="120"/>
        <v/>
      </c>
      <c r="AG67" s="272">
        <f t="shared" si="121"/>
        <v>0</v>
      </c>
      <c r="AH67" s="272" t="str">
        <f t="shared" si="122"/>
        <v/>
      </c>
      <c r="AI67" s="272" t="str">
        <f t="shared" si="123"/>
        <v/>
      </c>
      <c r="AK67" s="272"/>
      <c r="AL67" s="272">
        <v>1</v>
      </c>
      <c r="AM67" s="272">
        <v>2</v>
      </c>
      <c r="AN67" s="272">
        <v>1</v>
      </c>
      <c r="AO67" s="272">
        <v>2</v>
      </c>
      <c r="AP67" s="272"/>
      <c r="AQ67" s="272"/>
      <c r="AR67" s="272"/>
      <c r="AS67" s="272"/>
      <c r="AT67" s="272"/>
      <c r="AU67" s="272"/>
      <c r="AV67" s="272"/>
      <c r="AW67" s="272"/>
      <c r="AX67" s="272"/>
      <c r="AY67" s="272"/>
      <c r="AZ67" s="272"/>
      <c r="BA67" s="272" t="s">
        <v>1077</v>
      </c>
      <c r="BB67" s="352"/>
      <c r="BD67" s="272" t="str">
        <f t="shared" si="124"/>
        <v/>
      </c>
      <c r="BE67" s="272">
        <f t="shared" si="125"/>
        <v>0</v>
      </c>
      <c r="BF67" s="272">
        <f t="shared" si="126"/>
        <v>0</v>
      </c>
      <c r="BG67" s="272">
        <f t="shared" si="127"/>
        <v>0</v>
      </c>
      <c r="BH67" s="272">
        <f t="shared" si="128"/>
        <v>0</v>
      </c>
      <c r="BI67" s="272" t="str">
        <f t="shared" si="129"/>
        <v/>
      </c>
      <c r="BJ67" s="272" t="str">
        <f t="shared" si="130"/>
        <v/>
      </c>
      <c r="BK67" s="272" t="str">
        <f t="shared" si="131"/>
        <v/>
      </c>
      <c r="BL67" s="272" t="str">
        <f t="shared" si="132"/>
        <v/>
      </c>
      <c r="BM67" s="272" t="str">
        <f t="shared" si="133"/>
        <v/>
      </c>
      <c r="BN67" s="272" t="str">
        <f t="shared" si="134"/>
        <v/>
      </c>
      <c r="BO67" s="272" t="str">
        <f t="shared" si="135"/>
        <v/>
      </c>
      <c r="BP67" s="272" t="str">
        <f t="shared" si="136"/>
        <v/>
      </c>
      <c r="BQ67" s="272" t="str">
        <f t="shared" si="137"/>
        <v/>
      </c>
      <c r="BR67" s="272" t="str">
        <f t="shared" si="138"/>
        <v/>
      </c>
      <c r="BS67" s="272" t="str">
        <f t="shared" si="139"/>
        <v/>
      </c>
      <c r="BT67" s="272">
        <f t="shared" si="140"/>
        <v>0</v>
      </c>
      <c r="BU67" s="272"/>
      <c r="BX67">
        <v>0</v>
      </c>
      <c r="BY67">
        <v>0</v>
      </c>
      <c r="BZ67">
        <v>0</v>
      </c>
      <c r="CA67">
        <v>0</v>
      </c>
      <c r="CB67">
        <v>5</v>
      </c>
      <c r="CC67">
        <v>0</v>
      </c>
      <c r="CD67">
        <v>0</v>
      </c>
      <c r="CE67" s="800"/>
    </row>
    <row r="68" spans="1:83" s="303" customFormat="1" ht="17.25" customHeight="1">
      <c r="A68" s="920"/>
      <c r="B68" s="211" t="str">
        <f t="shared" si="113"/>
        <v>Bridges 1</v>
      </c>
      <c r="C68" s="210" t="s">
        <v>902</v>
      </c>
      <c r="D68" s="210" t="s">
        <v>978</v>
      </c>
      <c r="E68" s="298" t="s">
        <v>25</v>
      </c>
      <c r="F68" s="353" t="s">
        <v>879</v>
      </c>
      <c r="G68" s="326" t="s">
        <v>64</v>
      </c>
      <c r="H68" s="298">
        <v>5</v>
      </c>
      <c r="I68" s="520">
        <v>8.5</v>
      </c>
      <c r="J68" s="499">
        <v>112</v>
      </c>
      <c r="K68" s="23"/>
      <c r="L68" s="24"/>
      <c r="M68" s="25"/>
      <c r="N68" s="26"/>
      <c r="O68" s="751"/>
      <c r="P68" s="27"/>
      <c r="Q68" s="760"/>
      <c r="R68" s="28"/>
      <c r="S68" s="30"/>
      <c r="T68" s="39"/>
      <c r="U68" s="40"/>
      <c r="V68" s="34"/>
      <c r="W68" s="35"/>
      <c r="X68" s="36"/>
      <c r="Y68" s="37"/>
      <c r="Z68" s="104">
        <f t="shared" si="114"/>
        <v>0</v>
      </c>
      <c r="AA68" s="351">
        <f t="shared" si="115"/>
        <v>0</v>
      </c>
      <c r="AB68" s="272">
        <f t="shared" si="116"/>
        <v>0</v>
      </c>
      <c r="AC68" s="272" t="str">
        <f t="shared" si="117"/>
        <v/>
      </c>
      <c r="AD68" s="272" t="str">
        <f t="shared" si="118"/>
        <v/>
      </c>
      <c r="AE68" s="272" t="str">
        <f t="shared" si="119"/>
        <v/>
      </c>
      <c r="AF68" s="272" t="str">
        <f t="shared" si="120"/>
        <v/>
      </c>
      <c r="AG68" s="272">
        <f t="shared" si="121"/>
        <v>0</v>
      </c>
      <c r="AH68" s="272" t="str">
        <f t="shared" si="122"/>
        <v/>
      </c>
      <c r="AI68" s="272" t="str">
        <f t="shared" si="123"/>
        <v/>
      </c>
      <c r="AK68" s="272"/>
      <c r="AL68" s="272"/>
      <c r="AM68" s="272"/>
      <c r="AN68" s="272"/>
      <c r="AO68" s="272">
        <v>1</v>
      </c>
      <c r="AP68" s="272">
        <v>4</v>
      </c>
      <c r="AQ68" s="272"/>
      <c r="AR68" s="272"/>
      <c r="AS68" s="272"/>
      <c r="AT68" s="272"/>
      <c r="AU68" s="272"/>
      <c r="AV68" s="272"/>
      <c r="AW68" s="272"/>
      <c r="AX68" s="272"/>
      <c r="AY68" s="272"/>
      <c r="AZ68" s="272"/>
      <c r="BA68" s="272" t="s">
        <v>1080</v>
      </c>
      <c r="BB68" s="352"/>
      <c r="BD68" s="272" t="str">
        <f t="shared" si="124"/>
        <v/>
      </c>
      <c r="BE68" s="272" t="str">
        <f t="shared" si="125"/>
        <v/>
      </c>
      <c r="BF68" s="272" t="str">
        <f t="shared" si="126"/>
        <v/>
      </c>
      <c r="BG68" s="272" t="str">
        <f t="shared" si="127"/>
        <v/>
      </c>
      <c r="BH68" s="272">
        <f t="shared" si="128"/>
        <v>0</v>
      </c>
      <c r="BI68" s="272">
        <f t="shared" si="129"/>
        <v>0</v>
      </c>
      <c r="BJ68" s="272" t="str">
        <f t="shared" si="130"/>
        <v/>
      </c>
      <c r="BK68" s="272" t="str">
        <f t="shared" si="131"/>
        <v/>
      </c>
      <c r="BL68" s="272" t="str">
        <f t="shared" si="132"/>
        <v/>
      </c>
      <c r="BM68" s="272" t="str">
        <f t="shared" si="133"/>
        <v/>
      </c>
      <c r="BN68" s="272" t="str">
        <f t="shared" si="134"/>
        <v/>
      </c>
      <c r="BO68" s="272" t="str">
        <f t="shared" si="135"/>
        <v/>
      </c>
      <c r="BP68" s="272" t="str">
        <f t="shared" si="136"/>
        <v/>
      </c>
      <c r="BQ68" s="272" t="str">
        <f t="shared" si="137"/>
        <v/>
      </c>
      <c r="BR68" s="272" t="str">
        <f t="shared" si="138"/>
        <v/>
      </c>
      <c r="BS68" s="272" t="str">
        <f t="shared" si="139"/>
        <v/>
      </c>
      <c r="BT68" s="272">
        <f t="shared" si="140"/>
        <v>0</v>
      </c>
      <c r="BU68" s="272"/>
      <c r="BX68">
        <v>0</v>
      </c>
      <c r="BY68">
        <v>0</v>
      </c>
      <c r="BZ68">
        <v>0</v>
      </c>
      <c r="CA68">
        <v>0</v>
      </c>
      <c r="CB68">
        <v>5</v>
      </c>
      <c r="CC68">
        <v>0</v>
      </c>
      <c r="CD68">
        <v>0</v>
      </c>
      <c r="CE68" s="800"/>
    </row>
    <row r="69" spans="1:83" s="303" customFormat="1" ht="17.25" customHeight="1">
      <c r="A69" s="920"/>
      <c r="B69" s="211" t="str">
        <f t="shared" si="113"/>
        <v>Crimps 1</v>
      </c>
      <c r="C69" s="210" t="s">
        <v>858</v>
      </c>
      <c r="D69" s="210" t="s">
        <v>979</v>
      </c>
      <c r="E69" s="298" t="s">
        <v>23</v>
      </c>
      <c r="F69" s="353" t="s">
        <v>879</v>
      </c>
      <c r="G69" s="326" t="s">
        <v>62</v>
      </c>
      <c r="H69" s="298">
        <v>15</v>
      </c>
      <c r="I69" s="520">
        <v>2.4300000000000002</v>
      </c>
      <c r="J69" s="499">
        <v>47.25</v>
      </c>
      <c r="K69" s="23"/>
      <c r="L69" s="24"/>
      <c r="M69" s="25"/>
      <c r="N69" s="26"/>
      <c r="O69" s="751"/>
      <c r="P69" s="27"/>
      <c r="Q69" s="760"/>
      <c r="R69" s="28"/>
      <c r="S69" s="30"/>
      <c r="T69" s="39"/>
      <c r="U69" s="40"/>
      <c r="V69" s="34"/>
      <c r="W69" s="35"/>
      <c r="X69" s="36"/>
      <c r="Y69" s="37"/>
      <c r="Z69" s="104">
        <f t="shared" si="114"/>
        <v>0</v>
      </c>
      <c r="AA69" s="351">
        <f t="shared" si="115"/>
        <v>0</v>
      </c>
      <c r="AB69" s="272">
        <f t="shared" si="116"/>
        <v>0</v>
      </c>
      <c r="AC69" s="272" t="str">
        <f t="shared" si="117"/>
        <v/>
      </c>
      <c r="AD69" s="272" t="str">
        <f t="shared" si="118"/>
        <v/>
      </c>
      <c r="AE69" s="272">
        <f t="shared" si="119"/>
        <v>0</v>
      </c>
      <c r="AF69" s="272" t="str">
        <f t="shared" si="120"/>
        <v/>
      </c>
      <c r="AG69" s="272" t="str">
        <f t="shared" si="121"/>
        <v/>
      </c>
      <c r="AH69" s="272" t="str">
        <f t="shared" si="122"/>
        <v/>
      </c>
      <c r="AI69" s="272" t="str">
        <f t="shared" si="123"/>
        <v/>
      </c>
      <c r="AK69" s="272"/>
      <c r="AL69" s="272">
        <v>15</v>
      </c>
      <c r="AM69" s="272"/>
      <c r="AN69" s="272"/>
      <c r="AO69" s="272"/>
      <c r="AP69" s="272"/>
      <c r="AQ69" s="272"/>
      <c r="AR69" s="272"/>
      <c r="AS69" s="272"/>
      <c r="AT69" s="272"/>
      <c r="AU69" s="272"/>
      <c r="AV69" s="272"/>
      <c r="AW69" s="272"/>
      <c r="AX69" s="272"/>
      <c r="AY69" s="272"/>
      <c r="AZ69" s="272"/>
      <c r="BA69" s="272" t="s">
        <v>1076</v>
      </c>
      <c r="BB69" s="352"/>
      <c r="BD69" s="272" t="str">
        <f t="shared" si="124"/>
        <v/>
      </c>
      <c r="BE69" s="272">
        <f t="shared" si="125"/>
        <v>0</v>
      </c>
      <c r="BF69" s="272" t="str">
        <f t="shared" si="126"/>
        <v/>
      </c>
      <c r="BG69" s="272" t="str">
        <f t="shared" si="127"/>
        <v/>
      </c>
      <c r="BH69" s="272" t="str">
        <f t="shared" si="128"/>
        <v/>
      </c>
      <c r="BI69" s="272" t="str">
        <f t="shared" si="129"/>
        <v/>
      </c>
      <c r="BJ69" s="272" t="str">
        <f t="shared" si="130"/>
        <v/>
      </c>
      <c r="BK69" s="272" t="str">
        <f t="shared" si="131"/>
        <v/>
      </c>
      <c r="BL69" s="272" t="str">
        <f t="shared" si="132"/>
        <v/>
      </c>
      <c r="BM69" s="272" t="str">
        <f t="shared" si="133"/>
        <v/>
      </c>
      <c r="BN69" s="272" t="str">
        <f t="shared" si="134"/>
        <v/>
      </c>
      <c r="BO69" s="272" t="str">
        <f t="shared" si="135"/>
        <v/>
      </c>
      <c r="BP69" s="272" t="str">
        <f t="shared" si="136"/>
        <v/>
      </c>
      <c r="BQ69" s="272" t="str">
        <f t="shared" si="137"/>
        <v/>
      </c>
      <c r="BR69" s="272" t="str">
        <f t="shared" si="138"/>
        <v/>
      </c>
      <c r="BS69" s="272" t="str">
        <f t="shared" si="139"/>
        <v/>
      </c>
      <c r="BT69" s="272">
        <f t="shared" si="140"/>
        <v>0</v>
      </c>
      <c r="BU69" s="272"/>
      <c r="BX69">
        <v>0</v>
      </c>
      <c r="BY69">
        <v>0</v>
      </c>
      <c r="BZ69">
        <v>15</v>
      </c>
      <c r="CA69">
        <v>0</v>
      </c>
      <c r="CB69">
        <v>0</v>
      </c>
      <c r="CC69">
        <v>0</v>
      </c>
      <c r="CD69">
        <v>0</v>
      </c>
      <c r="CE69" s="800"/>
    </row>
    <row r="70" spans="1:83" s="303" customFormat="1" ht="17.25" customHeight="1">
      <c r="A70" s="920"/>
      <c r="B70" s="211" t="str">
        <f t="shared" si="113"/>
        <v>Edges 1</v>
      </c>
      <c r="C70" s="210" t="s">
        <v>859</v>
      </c>
      <c r="D70" s="210" t="s">
        <v>980</v>
      </c>
      <c r="E70" s="298" t="s">
        <v>24</v>
      </c>
      <c r="F70" s="353" t="s">
        <v>879</v>
      </c>
      <c r="G70" s="326" t="s">
        <v>63</v>
      </c>
      <c r="H70" s="298">
        <v>10</v>
      </c>
      <c r="I70" s="520">
        <v>2.9</v>
      </c>
      <c r="J70" s="499">
        <v>42</v>
      </c>
      <c r="K70" s="23"/>
      <c r="L70" s="24"/>
      <c r="M70" s="25"/>
      <c r="N70" s="26"/>
      <c r="O70" s="751"/>
      <c r="P70" s="27"/>
      <c r="Q70" s="760"/>
      <c r="R70" s="28"/>
      <c r="S70" s="30"/>
      <c r="T70" s="39"/>
      <c r="U70" s="40"/>
      <c r="V70" s="34"/>
      <c r="W70" s="35"/>
      <c r="X70" s="36"/>
      <c r="Y70" s="37"/>
      <c r="Z70" s="104">
        <f t="shared" si="114"/>
        <v>0</v>
      </c>
      <c r="AA70" s="351">
        <f t="shared" si="115"/>
        <v>0</v>
      </c>
      <c r="AB70" s="272">
        <f t="shared" si="116"/>
        <v>0</v>
      </c>
      <c r="AC70" s="272" t="str">
        <f t="shared" si="117"/>
        <v/>
      </c>
      <c r="AD70" s="272" t="str">
        <f t="shared" si="118"/>
        <v/>
      </c>
      <c r="AE70" s="272" t="str">
        <f t="shared" si="119"/>
        <v/>
      </c>
      <c r="AF70" s="272">
        <f t="shared" si="120"/>
        <v>0</v>
      </c>
      <c r="AG70" s="272" t="str">
        <f t="shared" si="121"/>
        <v/>
      </c>
      <c r="AH70" s="272" t="str">
        <f t="shared" si="122"/>
        <v/>
      </c>
      <c r="AI70" s="272" t="str">
        <f t="shared" si="123"/>
        <v/>
      </c>
      <c r="AK70" s="272"/>
      <c r="AL70" s="272">
        <v>10</v>
      </c>
      <c r="AM70" s="272"/>
      <c r="AN70" s="272"/>
      <c r="AO70" s="272"/>
      <c r="AP70" s="272"/>
      <c r="AQ70" s="272"/>
      <c r="AR70" s="272"/>
      <c r="AS70" s="272"/>
      <c r="AT70" s="272"/>
      <c r="AU70" s="272"/>
      <c r="AV70" s="272"/>
      <c r="AW70" s="272"/>
      <c r="AX70" s="272"/>
      <c r="AY70" s="272"/>
      <c r="AZ70" s="272"/>
      <c r="BA70" s="272" t="s">
        <v>1075</v>
      </c>
      <c r="BB70" s="352"/>
      <c r="BD70" s="272" t="str">
        <f t="shared" si="124"/>
        <v/>
      </c>
      <c r="BE70" s="272">
        <f t="shared" si="125"/>
        <v>0</v>
      </c>
      <c r="BF70" s="272" t="str">
        <f t="shared" si="126"/>
        <v/>
      </c>
      <c r="BG70" s="272" t="str">
        <f t="shared" si="127"/>
        <v/>
      </c>
      <c r="BH70" s="272" t="str">
        <f t="shared" si="128"/>
        <v/>
      </c>
      <c r="BI70" s="272" t="str">
        <f t="shared" si="129"/>
        <v/>
      </c>
      <c r="BJ70" s="272" t="str">
        <f t="shared" si="130"/>
        <v/>
      </c>
      <c r="BK70" s="272" t="str">
        <f t="shared" si="131"/>
        <v/>
      </c>
      <c r="BL70" s="272" t="str">
        <f t="shared" si="132"/>
        <v/>
      </c>
      <c r="BM70" s="272" t="str">
        <f t="shared" si="133"/>
        <v/>
      </c>
      <c r="BN70" s="272" t="str">
        <f t="shared" si="134"/>
        <v/>
      </c>
      <c r="BO70" s="272" t="str">
        <f t="shared" si="135"/>
        <v/>
      </c>
      <c r="BP70" s="272" t="str">
        <f t="shared" si="136"/>
        <v/>
      </c>
      <c r="BQ70" s="272" t="str">
        <f t="shared" si="137"/>
        <v/>
      </c>
      <c r="BR70" s="272" t="str">
        <f t="shared" si="138"/>
        <v/>
      </c>
      <c r="BS70" s="272" t="str">
        <f t="shared" si="139"/>
        <v/>
      </c>
      <c r="BT70" s="272">
        <f t="shared" si="140"/>
        <v>0</v>
      </c>
      <c r="BU70" s="272"/>
      <c r="BX70">
        <v>0</v>
      </c>
      <c r="BY70">
        <v>0</v>
      </c>
      <c r="BZ70">
        <v>0</v>
      </c>
      <c r="CA70">
        <v>10</v>
      </c>
      <c r="CB70">
        <v>0</v>
      </c>
      <c r="CC70">
        <v>0</v>
      </c>
      <c r="CD70">
        <v>0</v>
      </c>
      <c r="CE70" s="800"/>
    </row>
    <row r="71" spans="1:83" s="303" customFormat="1" ht="18" customHeight="1">
      <c r="A71" s="920"/>
      <c r="B71" s="211" t="str">
        <f t="shared" si="113"/>
        <v>Edges 2</v>
      </c>
      <c r="C71" s="210" t="s">
        <v>887</v>
      </c>
      <c r="D71" s="210" t="s">
        <v>981</v>
      </c>
      <c r="E71" s="298" t="s">
        <v>24</v>
      </c>
      <c r="F71" s="353" t="s">
        <v>879</v>
      </c>
      <c r="G71" s="326" t="s">
        <v>63</v>
      </c>
      <c r="H71" s="298">
        <v>10</v>
      </c>
      <c r="I71" s="520">
        <v>3</v>
      </c>
      <c r="J71" s="499">
        <v>45.5</v>
      </c>
      <c r="K71" s="23"/>
      <c r="L71" s="24"/>
      <c r="M71" s="25"/>
      <c r="N71" s="26"/>
      <c r="O71" s="751"/>
      <c r="P71" s="27"/>
      <c r="Q71" s="760"/>
      <c r="R71" s="28"/>
      <c r="S71" s="30"/>
      <c r="T71" s="39"/>
      <c r="U71" s="40"/>
      <c r="V71" s="34"/>
      <c r="W71" s="35"/>
      <c r="X71" s="36"/>
      <c r="Y71" s="37"/>
      <c r="Z71" s="104">
        <f t="shared" si="114"/>
        <v>0</v>
      </c>
      <c r="AA71" s="351">
        <f t="shared" si="115"/>
        <v>0</v>
      </c>
      <c r="AB71" s="272">
        <f t="shared" si="116"/>
        <v>0</v>
      </c>
      <c r="AC71" s="272" t="str">
        <f t="shared" si="117"/>
        <v/>
      </c>
      <c r="AD71" s="272" t="str">
        <f t="shared" si="118"/>
        <v/>
      </c>
      <c r="AE71" s="272" t="str">
        <f t="shared" si="119"/>
        <v/>
      </c>
      <c r="AF71" s="272">
        <f t="shared" si="120"/>
        <v>0</v>
      </c>
      <c r="AG71" s="272" t="str">
        <f t="shared" si="121"/>
        <v/>
      </c>
      <c r="AH71" s="272" t="str">
        <f t="shared" si="122"/>
        <v/>
      </c>
      <c r="AI71" s="272" t="str">
        <f t="shared" si="123"/>
        <v/>
      </c>
      <c r="AK71" s="272"/>
      <c r="AL71" s="272">
        <v>5</v>
      </c>
      <c r="AM71" s="272">
        <v>5</v>
      </c>
      <c r="AN71" s="272"/>
      <c r="AO71" s="272"/>
      <c r="AP71" s="272"/>
      <c r="AQ71" s="272"/>
      <c r="AR71" s="272"/>
      <c r="AS71" s="272"/>
      <c r="AT71" s="272"/>
      <c r="AU71" s="272"/>
      <c r="AV71" s="272"/>
      <c r="AW71" s="272"/>
      <c r="AX71" s="272"/>
      <c r="AY71" s="272"/>
      <c r="AZ71" s="272"/>
      <c r="BA71" s="272" t="s">
        <v>1075</v>
      </c>
      <c r="BB71" s="352"/>
      <c r="BD71" s="272" t="str">
        <f t="shared" si="124"/>
        <v/>
      </c>
      <c r="BE71" s="272">
        <f t="shared" si="125"/>
        <v>0</v>
      </c>
      <c r="BF71" s="272">
        <f t="shared" si="126"/>
        <v>0</v>
      </c>
      <c r="BG71" s="272" t="str">
        <f t="shared" si="127"/>
        <v/>
      </c>
      <c r="BH71" s="272" t="str">
        <f t="shared" si="128"/>
        <v/>
      </c>
      <c r="BI71" s="272" t="str">
        <f t="shared" si="129"/>
        <v/>
      </c>
      <c r="BJ71" s="272" t="str">
        <f t="shared" si="130"/>
        <v/>
      </c>
      <c r="BK71" s="272" t="str">
        <f t="shared" si="131"/>
        <v/>
      </c>
      <c r="BL71" s="272" t="str">
        <f t="shared" si="132"/>
        <v/>
      </c>
      <c r="BM71" s="272" t="str">
        <f t="shared" si="133"/>
        <v/>
      </c>
      <c r="BN71" s="272" t="str">
        <f t="shared" si="134"/>
        <v/>
      </c>
      <c r="BO71" s="272" t="str">
        <f t="shared" si="135"/>
        <v/>
      </c>
      <c r="BP71" s="272" t="str">
        <f t="shared" si="136"/>
        <v/>
      </c>
      <c r="BQ71" s="272" t="str">
        <f t="shared" si="137"/>
        <v/>
      </c>
      <c r="BR71" s="272" t="str">
        <f t="shared" si="138"/>
        <v/>
      </c>
      <c r="BS71" s="272" t="str">
        <f t="shared" si="139"/>
        <v/>
      </c>
      <c r="BT71" s="272">
        <f t="shared" si="140"/>
        <v>0</v>
      </c>
      <c r="BU71" s="272"/>
      <c r="BX71">
        <v>0</v>
      </c>
      <c r="BY71">
        <v>0</v>
      </c>
      <c r="BZ71">
        <v>0</v>
      </c>
      <c r="CA71">
        <v>10</v>
      </c>
      <c r="CB71">
        <v>0</v>
      </c>
      <c r="CC71">
        <v>0</v>
      </c>
      <c r="CD71">
        <v>0</v>
      </c>
      <c r="CE71" s="800"/>
    </row>
    <row r="72" spans="1:83" s="303" customFormat="1" ht="15.75" customHeight="1">
      <c r="A72" s="920"/>
      <c r="B72" s="211" t="str">
        <f t="shared" si="113"/>
        <v>Foot 2</v>
      </c>
      <c r="C72" s="210" t="s">
        <v>861</v>
      </c>
      <c r="D72" s="210" t="s">
        <v>982</v>
      </c>
      <c r="E72" s="298" t="s">
        <v>22</v>
      </c>
      <c r="F72" s="353" t="s">
        <v>879</v>
      </c>
      <c r="G72" s="326" t="s">
        <v>32</v>
      </c>
      <c r="H72" s="298">
        <v>20</v>
      </c>
      <c r="I72" s="520">
        <v>1.98</v>
      </c>
      <c r="J72" s="499">
        <v>45.5</v>
      </c>
      <c r="K72" s="23"/>
      <c r="L72" s="24"/>
      <c r="M72" s="25"/>
      <c r="N72" s="26"/>
      <c r="O72" s="751"/>
      <c r="P72" s="27"/>
      <c r="Q72" s="760"/>
      <c r="R72" s="28"/>
      <c r="S72" s="30"/>
      <c r="T72" s="39"/>
      <c r="U72" s="40"/>
      <c r="V72" s="34"/>
      <c r="W72" s="35"/>
      <c r="X72" s="36"/>
      <c r="Y72" s="37"/>
      <c r="Z72" s="104">
        <f t="shared" si="114"/>
        <v>0</v>
      </c>
      <c r="AA72" s="351">
        <f t="shared" si="115"/>
        <v>0</v>
      </c>
      <c r="AB72" s="272">
        <f t="shared" si="116"/>
        <v>0</v>
      </c>
      <c r="AC72" s="272" t="str">
        <f t="shared" si="117"/>
        <v/>
      </c>
      <c r="AD72" s="272">
        <f t="shared" si="118"/>
        <v>0</v>
      </c>
      <c r="AE72" s="272" t="str">
        <f t="shared" si="119"/>
        <v/>
      </c>
      <c r="AF72" s="272" t="str">
        <f t="shared" si="120"/>
        <v/>
      </c>
      <c r="AG72" s="272" t="str">
        <f t="shared" si="121"/>
        <v/>
      </c>
      <c r="AH72" s="272" t="str">
        <f t="shared" si="122"/>
        <v/>
      </c>
      <c r="AI72" s="272" t="str">
        <f t="shared" si="123"/>
        <v/>
      </c>
      <c r="AK72" s="272"/>
      <c r="AL72" s="272">
        <v>20</v>
      </c>
      <c r="AM72" s="272"/>
      <c r="AN72" s="272"/>
      <c r="AO72" s="272"/>
      <c r="AP72" s="272"/>
      <c r="AQ72" s="272"/>
      <c r="AR72" s="272"/>
      <c r="AS72" s="272"/>
      <c r="AT72" s="272"/>
      <c r="AU72" s="272"/>
      <c r="AV72" s="272"/>
      <c r="AW72" s="272"/>
      <c r="AX72" s="272"/>
      <c r="AY72" s="272"/>
      <c r="AZ72" s="272"/>
      <c r="BA72" s="272"/>
      <c r="BB72" s="352"/>
      <c r="BD72" s="272" t="str">
        <f t="shared" si="124"/>
        <v/>
      </c>
      <c r="BE72" s="272">
        <f t="shared" si="125"/>
        <v>0</v>
      </c>
      <c r="BF72" s="272" t="str">
        <f t="shared" si="126"/>
        <v/>
      </c>
      <c r="BG72" s="272" t="str">
        <f t="shared" si="127"/>
        <v/>
      </c>
      <c r="BH72" s="272" t="str">
        <f t="shared" si="128"/>
        <v/>
      </c>
      <c r="BI72" s="272" t="str">
        <f t="shared" si="129"/>
        <v/>
      </c>
      <c r="BJ72" s="272" t="str">
        <f t="shared" si="130"/>
        <v/>
      </c>
      <c r="BK72" s="272" t="str">
        <f t="shared" si="131"/>
        <v/>
      </c>
      <c r="BL72" s="272" t="str">
        <f t="shared" si="132"/>
        <v/>
      </c>
      <c r="BM72" s="272" t="str">
        <f t="shared" si="133"/>
        <v/>
      </c>
      <c r="BN72" s="272" t="str">
        <f t="shared" si="134"/>
        <v/>
      </c>
      <c r="BO72" s="272" t="str">
        <f t="shared" si="135"/>
        <v/>
      </c>
      <c r="BP72" s="272" t="str">
        <f t="shared" si="136"/>
        <v/>
      </c>
      <c r="BQ72" s="272" t="str">
        <f t="shared" si="137"/>
        <v/>
      </c>
      <c r="BR72" s="272" t="str">
        <f t="shared" si="138"/>
        <v/>
      </c>
      <c r="BS72" s="272" t="str">
        <f t="shared" si="139"/>
        <v/>
      </c>
      <c r="BT72" s="272" t="str">
        <f t="shared" si="140"/>
        <v/>
      </c>
      <c r="BU72" s="272"/>
      <c r="BX72">
        <v>0</v>
      </c>
      <c r="BY72">
        <v>20</v>
      </c>
      <c r="BZ72">
        <v>0</v>
      </c>
      <c r="CA72">
        <v>0</v>
      </c>
      <c r="CB72">
        <v>0</v>
      </c>
      <c r="CC72">
        <v>0</v>
      </c>
      <c r="CD72">
        <v>0</v>
      </c>
      <c r="CE72" s="800"/>
    </row>
    <row r="73" spans="1:83" s="303" customFormat="1" ht="17.25" customHeight="1">
      <c r="A73" s="920"/>
      <c r="B73" s="211" t="str">
        <f t="shared" si="113"/>
        <v>Foot Hand 1</v>
      </c>
      <c r="C73" s="210" t="s">
        <v>862</v>
      </c>
      <c r="D73" s="210" t="s">
        <v>983</v>
      </c>
      <c r="E73" s="298" t="s">
        <v>22</v>
      </c>
      <c r="F73" s="353" t="s">
        <v>879</v>
      </c>
      <c r="G73" s="326" t="s">
        <v>32</v>
      </c>
      <c r="H73" s="298">
        <v>25</v>
      </c>
      <c r="I73" s="520">
        <v>2</v>
      </c>
      <c r="J73" s="499">
        <v>47.25</v>
      </c>
      <c r="K73" s="23"/>
      <c r="L73" s="24"/>
      <c r="M73" s="25"/>
      <c r="N73" s="26"/>
      <c r="O73" s="751"/>
      <c r="P73" s="27"/>
      <c r="Q73" s="760"/>
      <c r="R73" s="28"/>
      <c r="S73" s="30"/>
      <c r="T73" s="39"/>
      <c r="U73" s="40"/>
      <c r="V73" s="34"/>
      <c r="W73" s="35"/>
      <c r="X73" s="36"/>
      <c r="Y73" s="37"/>
      <c r="Z73" s="104">
        <f t="shared" si="114"/>
        <v>0</v>
      </c>
      <c r="AA73" s="351">
        <f t="shared" si="115"/>
        <v>0</v>
      </c>
      <c r="AB73" s="272">
        <f t="shared" si="116"/>
        <v>0</v>
      </c>
      <c r="AC73" s="272" t="str">
        <f t="shared" si="117"/>
        <v/>
      </c>
      <c r="AD73" s="272">
        <f t="shared" si="118"/>
        <v>0</v>
      </c>
      <c r="AE73" s="272" t="str">
        <f t="shared" si="119"/>
        <v/>
      </c>
      <c r="AF73" s="272" t="str">
        <f t="shared" si="120"/>
        <v/>
      </c>
      <c r="AG73" s="272" t="str">
        <f t="shared" si="121"/>
        <v/>
      </c>
      <c r="AH73" s="272" t="str">
        <f t="shared" si="122"/>
        <v/>
      </c>
      <c r="AI73" s="272" t="str">
        <f t="shared" si="123"/>
        <v/>
      </c>
      <c r="AK73" s="272"/>
      <c r="AL73" s="272">
        <v>25</v>
      </c>
      <c r="AM73" s="272"/>
      <c r="AN73" s="272"/>
      <c r="AO73" s="272"/>
      <c r="AP73" s="272"/>
      <c r="AQ73" s="272"/>
      <c r="AR73" s="272"/>
      <c r="AS73" s="272"/>
      <c r="AT73" s="272"/>
      <c r="AU73" s="272"/>
      <c r="AV73" s="272"/>
      <c r="AW73" s="272"/>
      <c r="AX73" s="272"/>
      <c r="AY73" s="272"/>
      <c r="AZ73" s="272"/>
      <c r="BA73" s="272" t="s">
        <v>1084</v>
      </c>
      <c r="BB73" s="352"/>
      <c r="BD73" s="272" t="str">
        <f t="shared" si="124"/>
        <v/>
      </c>
      <c r="BE73" s="272">
        <f t="shared" si="125"/>
        <v>0</v>
      </c>
      <c r="BF73" s="272" t="str">
        <f t="shared" si="126"/>
        <v/>
      </c>
      <c r="BG73" s="272" t="str">
        <f t="shared" si="127"/>
        <v/>
      </c>
      <c r="BH73" s="272" t="str">
        <f t="shared" si="128"/>
        <v/>
      </c>
      <c r="BI73" s="272" t="str">
        <f t="shared" si="129"/>
        <v/>
      </c>
      <c r="BJ73" s="272" t="str">
        <f t="shared" si="130"/>
        <v/>
      </c>
      <c r="BK73" s="272" t="str">
        <f t="shared" si="131"/>
        <v/>
      </c>
      <c r="BL73" s="272" t="str">
        <f t="shared" si="132"/>
        <v/>
      </c>
      <c r="BM73" s="272" t="str">
        <f t="shared" si="133"/>
        <v/>
      </c>
      <c r="BN73" s="272" t="str">
        <f t="shared" si="134"/>
        <v/>
      </c>
      <c r="BO73" s="272" t="str">
        <f t="shared" si="135"/>
        <v/>
      </c>
      <c r="BP73" s="272" t="str">
        <f t="shared" si="136"/>
        <v/>
      </c>
      <c r="BQ73" s="272" t="str">
        <f t="shared" si="137"/>
        <v/>
      </c>
      <c r="BR73" s="272" t="str">
        <f t="shared" si="138"/>
        <v/>
      </c>
      <c r="BS73" s="272" t="str">
        <f t="shared" si="139"/>
        <v/>
      </c>
      <c r="BT73" s="272">
        <f t="shared" si="140"/>
        <v>0</v>
      </c>
      <c r="BU73" s="272"/>
      <c r="BX73">
        <v>0</v>
      </c>
      <c r="BY73">
        <v>25</v>
      </c>
      <c r="BZ73">
        <v>0</v>
      </c>
      <c r="CA73">
        <v>0</v>
      </c>
      <c r="CB73">
        <v>0</v>
      </c>
      <c r="CC73">
        <v>0</v>
      </c>
      <c r="CD73">
        <v>0</v>
      </c>
      <c r="CE73" s="800"/>
    </row>
    <row r="74" spans="1:83" s="303" customFormat="1" ht="18" customHeight="1">
      <c r="A74" s="920"/>
      <c r="B74" s="211" t="str">
        <f t="shared" si="113"/>
        <v>Foot Hand 2</v>
      </c>
      <c r="C74" s="210" t="s">
        <v>903</v>
      </c>
      <c r="D74" s="210" t="s">
        <v>984</v>
      </c>
      <c r="E74" s="298" t="s">
        <v>22</v>
      </c>
      <c r="F74" s="353" t="s">
        <v>879</v>
      </c>
      <c r="G74" s="326" t="s">
        <v>32</v>
      </c>
      <c r="H74" s="298">
        <v>25</v>
      </c>
      <c r="I74" s="520">
        <v>1.8</v>
      </c>
      <c r="J74" s="499">
        <v>42</v>
      </c>
      <c r="K74" s="23"/>
      <c r="L74" s="24"/>
      <c r="M74" s="25"/>
      <c r="N74" s="26"/>
      <c r="O74" s="751"/>
      <c r="P74" s="27"/>
      <c r="Q74" s="760"/>
      <c r="R74" s="28"/>
      <c r="S74" s="30"/>
      <c r="T74" s="39"/>
      <c r="U74" s="40"/>
      <c r="V74" s="34"/>
      <c r="W74" s="35"/>
      <c r="X74" s="36"/>
      <c r="Y74" s="37"/>
      <c r="Z74" s="104">
        <f t="shared" si="114"/>
        <v>0</v>
      </c>
      <c r="AA74" s="351">
        <f t="shared" si="115"/>
        <v>0</v>
      </c>
      <c r="AB74" s="272">
        <f t="shared" si="116"/>
        <v>0</v>
      </c>
      <c r="AC74" s="272" t="str">
        <f t="shared" si="117"/>
        <v/>
      </c>
      <c r="AD74" s="272">
        <f t="shared" si="118"/>
        <v>0</v>
      </c>
      <c r="AE74" s="272" t="str">
        <f t="shared" si="119"/>
        <v/>
      </c>
      <c r="AF74" s="272" t="str">
        <f t="shared" si="120"/>
        <v/>
      </c>
      <c r="AG74" s="272" t="str">
        <f t="shared" si="121"/>
        <v/>
      </c>
      <c r="AH74" s="272" t="str">
        <f t="shared" si="122"/>
        <v/>
      </c>
      <c r="AI74" s="272" t="str">
        <f t="shared" si="123"/>
        <v/>
      </c>
      <c r="AK74" s="272"/>
      <c r="AL74" s="272">
        <v>25</v>
      </c>
      <c r="AM74" s="272"/>
      <c r="AN74" s="272"/>
      <c r="AO74" s="272"/>
      <c r="AP74" s="272"/>
      <c r="AQ74" s="272"/>
      <c r="AR74" s="272"/>
      <c r="AS74" s="272"/>
      <c r="AT74" s="272"/>
      <c r="AU74" s="272"/>
      <c r="AV74" s="272"/>
      <c r="AW74" s="272"/>
      <c r="AX74" s="272"/>
      <c r="AY74" s="272"/>
      <c r="AZ74" s="272"/>
      <c r="BA74" s="272"/>
      <c r="BB74" s="352"/>
      <c r="BD74" s="272" t="str">
        <f t="shared" si="124"/>
        <v/>
      </c>
      <c r="BE74" s="272">
        <f t="shared" si="125"/>
        <v>0</v>
      </c>
      <c r="BF74" s="272" t="str">
        <f t="shared" si="126"/>
        <v/>
      </c>
      <c r="BG74" s="272" t="str">
        <f t="shared" si="127"/>
        <v/>
      </c>
      <c r="BH74" s="272" t="str">
        <f t="shared" si="128"/>
        <v/>
      </c>
      <c r="BI74" s="272" t="str">
        <f t="shared" si="129"/>
        <v/>
      </c>
      <c r="BJ74" s="272" t="str">
        <f t="shared" si="130"/>
        <v/>
      </c>
      <c r="BK74" s="272" t="str">
        <f t="shared" si="131"/>
        <v/>
      </c>
      <c r="BL74" s="272" t="str">
        <f t="shared" si="132"/>
        <v/>
      </c>
      <c r="BM74" s="272" t="str">
        <f t="shared" si="133"/>
        <v/>
      </c>
      <c r="BN74" s="272" t="str">
        <f t="shared" si="134"/>
        <v/>
      </c>
      <c r="BO74" s="272" t="str">
        <f t="shared" si="135"/>
        <v/>
      </c>
      <c r="BP74" s="272" t="str">
        <f t="shared" si="136"/>
        <v/>
      </c>
      <c r="BQ74" s="272" t="str">
        <f t="shared" si="137"/>
        <v/>
      </c>
      <c r="BR74" s="272" t="str">
        <f t="shared" si="138"/>
        <v/>
      </c>
      <c r="BS74" s="272" t="str">
        <f t="shared" si="139"/>
        <v/>
      </c>
      <c r="BT74" s="272" t="str">
        <f t="shared" si="140"/>
        <v/>
      </c>
      <c r="BU74" s="272"/>
      <c r="BX74">
        <v>0</v>
      </c>
      <c r="BY74">
        <v>25</v>
      </c>
      <c r="BZ74">
        <v>0</v>
      </c>
      <c r="CA74">
        <v>0</v>
      </c>
      <c r="CB74">
        <v>0</v>
      </c>
      <c r="CC74">
        <v>0</v>
      </c>
      <c r="CD74">
        <v>0</v>
      </c>
      <c r="CE74" s="800"/>
    </row>
    <row r="75" spans="1:83" s="303" customFormat="1" ht="15.75" customHeight="1">
      <c r="A75" s="920"/>
      <c r="B75" s="211" t="str">
        <f t="shared" si="113"/>
        <v>Jugs 1</v>
      </c>
      <c r="C75" s="210" t="s">
        <v>863</v>
      </c>
      <c r="D75" s="210" t="s">
        <v>985</v>
      </c>
      <c r="E75" s="298" t="s">
        <v>23</v>
      </c>
      <c r="F75" s="353" t="s">
        <v>879</v>
      </c>
      <c r="G75" s="326" t="s">
        <v>64</v>
      </c>
      <c r="H75" s="298">
        <v>10</v>
      </c>
      <c r="I75" s="520">
        <v>2.44</v>
      </c>
      <c r="J75" s="499">
        <v>49</v>
      </c>
      <c r="K75" s="23"/>
      <c r="L75" s="24"/>
      <c r="M75" s="25"/>
      <c r="N75" s="26"/>
      <c r="O75" s="751"/>
      <c r="P75" s="27"/>
      <c r="Q75" s="760"/>
      <c r="R75" s="28"/>
      <c r="S75" s="30"/>
      <c r="T75" s="39"/>
      <c r="U75" s="40"/>
      <c r="V75" s="34"/>
      <c r="W75" s="35"/>
      <c r="X75" s="36"/>
      <c r="Y75" s="37"/>
      <c r="Z75" s="104">
        <f t="shared" si="114"/>
        <v>0</v>
      </c>
      <c r="AA75" s="351">
        <f t="shared" si="115"/>
        <v>0</v>
      </c>
      <c r="AB75" s="272">
        <f t="shared" si="116"/>
        <v>0</v>
      </c>
      <c r="AC75" s="272" t="str">
        <f t="shared" si="117"/>
        <v/>
      </c>
      <c r="AD75" s="272" t="str">
        <f t="shared" si="118"/>
        <v/>
      </c>
      <c r="AE75" s="272">
        <f t="shared" si="119"/>
        <v>0</v>
      </c>
      <c r="AF75" s="272" t="str">
        <f t="shared" si="120"/>
        <v/>
      </c>
      <c r="AG75" s="272" t="str">
        <f t="shared" si="121"/>
        <v/>
      </c>
      <c r="AH75" s="272" t="str">
        <f t="shared" si="122"/>
        <v/>
      </c>
      <c r="AI75" s="272" t="str">
        <f t="shared" si="123"/>
        <v/>
      </c>
      <c r="AK75" s="272"/>
      <c r="AL75" s="272">
        <v>9</v>
      </c>
      <c r="AM75" s="272">
        <v>1</v>
      </c>
      <c r="AN75" s="272"/>
      <c r="AO75" s="272"/>
      <c r="AP75" s="272"/>
      <c r="AQ75" s="272"/>
      <c r="AR75" s="272"/>
      <c r="AS75" s="272"/>
      <c r="AT75" s="272"/>
      <c r="AU75" s="272"/>
      <c r="AV75" s="272"/>
      <c r="AW75" s="272"/>
      <c r="AX75" s="272"/>
      <c r="AY75" s="272"/>
      <c r="AZ75" s="272"/>
      <c r="BA75" s="272" t="s">
        <v>1075</v>
      </c>
      <c r="BB75" s="352"/>
      <c r="BD75" s="272" t="str">
        <f t="shared" si="124"/>
        <v/>
      </c>
      <c r="BE75" s="272">
        <f t="shared" si="125"/>
        <v>0</v>
      </c>
      <c r="BF75" s="272">
        <f t="shared" si="126"/>
        <v>0</v>
      </c>
      <c r="BG75" s="272" t="str">
        <f t="shared" si="127"/>
        <v/>
      </c>
      <c r="BH75" s="272" t="str">
        <f t="shared" si="128"/>
        <v/>
      </c>
      <c r="BI75" s="272" t="str">
        <f t="shared" si="129"/>
        <v/>
      </c>
      <c r="BJ75" s="272" t="str">
        <f t="shared" si="130"/>
        <v/>
      </c>
      <c r="BK75" s="272" t="str">
        <f t="shared" si="131"/>
        <v/>
      </c>
      <c r="BL75" s="272" t="str">
        <f t="shared" si="132"/>
        <v/>
      </c>
      <c r="BM75" s="272" t="str">
        <f t="shared" si="133"/>
        <v/>
      </c>
      <c r="BN75" s="272" t="str">
        <f t="shared" si="134"/>
        <v/>
      </c>
      <c r="BO75" s="272" t="str">
        <f t="shared" si="135"/>
        <v/>
      </c>
      <c r="BP75" s="272" t="str">
        <f t="shared" si="136"/>
        <v/>
      </c>
      <c r="BQ75" s="272" t="str">
        <f t="shared" si="137"/>
        <v/>
      </c>
      <c r="BR75" s="272" t="str">
        <f t="shared" si="138"/>
        <v/>
      </c>
      <c r="BS75" s="272" t="str">
        <f t="shared" si="139"/>
        <v/>
      </c>
      <c r="BT75" s="272">
        <f t="shared" si="140"/>
        <v>0</v>
      </c>
      <c r="BU75" s="272"/>
      <c r="BX75">
        <v>0</v>
      </c>
      <c r="BY75">
        <v>0</v>
      </c>
      <c r="BZ75">
        <v>10</v>
      </c>
      <c r="CA75">
        <v>0</v>
      </c>
      <c r="CB75">
        <v>0</v>
      </c>
      <c r="CC75">
        <v>0</v>
      </c>
      <c r="CD75">
        <v>0</v>
      </c>
      <c r="CE75" s="800"/>
    </row>
    <row r="76" spans="1:83" s="303" customFormat="1" ht="18" customHeight="1">
      <c r="A76" s="920"/>
      <c r="B76" s="211" t="str">
        <f t="shared" si="113"/>
        <v>Jugs 2</v>
      </c>
      <c r="C76" s="210" t="s">
        <v>878</v>
      </c>
      <c r="D76" s="210" t="s">
        <v>986</v>
      </c>
      <c r="E76" s="298" t="s">
        <v>23</v>
      </c>
      <c r="F76" s="353" t="s">
        <v>879</v>
      </c>
      <c r="G76" s="326" t="s">
        <v>64</v>
      </c>
      <c r="H76" s="298">
        <v>10</v>
      </c>
      <c r="I76" s="520">
        <v>2.8</v>
      </c>
      <c r="J76" s="499">
        <v>52.5</v>
      </c>
      <c r="K76" s="23"/>
      <c r="L76" s="24"/>
      <c r="M76" s="25"/>
      <c r="N76" s="26"/>
      <c r="O76" s="751"/>
      <c r="P76" s="27"/>
      <c r="Q76" s="760"/>
      <c r="R76" s="28"/>
      <c r="S76" s="30"/>
      <c r="T76" s="39"/>
      <c r="U76" s="40"/>
      <c r="V76" s="34"/>
      <c r="W76" s="35"/>
      <c r="X76" s="36"/>
      <c r="Y76" s="37"/>
      <c r="Z76" s="104">
        <f t="shared" si="114"/>
        <v>0</v>
      </c>
      <c r="AA76" s="351">
        <f t="shared" si="115"/>
        <v>0</v>
      </c>
      <c r="AB76" s="272">
        <f t="shared" si="116"/>
        <v>0</v>
      </c>
      <c r="AC76" s="272" t="str">
        <f t="shared" si="117"/>
        <v/>
      </c>
      <c r="AD76" s="272" t="str">
        <f t="shared" si="118"/>
        <v/>
      </c>
      <c r="AE76" s="272">
        <f t="shared" si="119"/>
        <v>0</v>
      </c>
      <c r="AF76" s="272" t="str">
        <f t="shared" si="120"/>
        <v/>
      </c>
      <c r="AG76" s="272" t="str">
        <f t="shared" si="121"/>
        <v/>
      </c>
      <c r="AH76" s="272" t="str">
        <f t="shared" si="122"/>
        <v/>
      </c>
      <c r="AI76" s="272" t="str">
        <f t="shared" si="123"/>
        <v/>
      </c>
      <c r="AK76" s="272"/>
      <c r="AL76" s="272">
        <v>9</v>
      </c>
      <c r="AM76" s="272">
        <v>1</v>
      </c>
      <c r="AN76" s="272"/>
      <c r="AO76" s="272"/>
      <c r="AP76" s="272"/>
      <c r="AQ76" s="272"/>
      <c r="AR76" s="272"/>
      <c r="AS76" s="272"/>
      <c r="AT76" s="272"/>
      <c r="AU76" s="272"/>
      <c r="AV76" s="272"/>
      <c r="AW76" s="272"/>
      <c r="AX76" s="272"/>
      <c r="AY76" s="272"/>
      <c r="AZ76" s="272"/>
      <c r="BA76" s="272" t="s">
        <v>1084</v>
      </c>
      <c r="BB76" s="352"/>
      <c r="BD76" s="272" t="str">
        <f t="shared" si="124"/>
        <v/>
      </c>
      <c r="BE76" s="272">
        <f t="shared" si="125"/>
        <v>0</v>
      </c>
      <c r="BF76" s="272">
        <f t="shared" si="126"/>
        <v>0</v>
      </c>
      <c r="BG76" s="272" t="str">
        <f t="shared" si="127"/>
        <v/>
      </c>
      <c r="BH76" s="272" t="str">
        <f t="shared" si="128"/>
        <v/>
      </c>
      <c r="BI76" s="272" t="str">
        <f t="shared" si="129"/>
        <v/>
      </c>
      <c r="BJ76" s="272" t="str">
        <f t="shared" si="130"/>
        <v/>
      </c>
      <c r="BK76" s="272" t="str">
        <f t="shared" si="131"/>
        <v/>
      </c>
      <c r="BL76" s="272" t="str">
        <f t="shared" si="132"/>
        <v/>
      </c>
      <c r="BM76" s="272" t="str">
        <f t="shared" si="133"/>
        <v/>
      </c>
      <c r="BN76" s="272" t="str">
        <f t="shared" si="134"/>
        <v/>
      </c>
      <c r="BO76" s="272" t="str">
        <f t="shared" si="135"/>
        <v/>
      </c>
      <c r="BP76" s="272" t="str">
        <f t="shared" si="136"/>
        <v/>
      </c>
      <c r="BQ76" s="272" t="str">
        <f t="shared" si="137"/>
        <v/>
      </c>
      <c r="BR76" s="272" t="str">
        <f t="shared" si="138"/>
        <v/>
      </c>
      <c r="BS76" s="272" t="str">
        <f t="shared" si="139"/>
        <v/>
      </c>
      <c r="BT76" s="272">
        <f t="shared" si="140"/>
        <v>0</v>
      </c>
      <c r="BU76" s="272"/>
      <c r="BX76">
        <v>0</v>
      </c>
      <c r="BY76">
        <v>0</v>
      </c>
      <c r="BZ76">
        <v>10</v>
      </c>
      <c r="CA76">
        <v>0</v>
      </c>
      <c r="CB76">
        <v>0</v>
      </c>
      <c r="CC76">
        <v>0</v>
      </c>
      <c r="CD76">
        <v>0</v>
      </c>
      <c r="CE76" s="800"/>
    </row>
    <row r="77" spans="1:83" s="303" customFormat="1" ht="17.25" customHeight="1">
      <c r="A77" s="920"/>
      <c r="B77" s="211" t="str">
        <f t="shared" si="113"/>
        <v>Jugs 3</v>
      </c>
      <c r="C77" s="210" t="s">
        <v>890</v>
      </c>
      <c r="D77" s="210" t="s">
        <v>987</v>
      </c>
      <c r="E77" s="298" t="s">
        <v>24</v>
      </c>
      <c r="F77" s="353" t="s">
        <v>879</v>
      </c>
      <c r="G77" s="326" t="s">
        <v>64</v>
      </c>
      <c r="H77" s="298">
        <v>10</v>
      </c>
      <c r="I77" s="520">
        <v>3.43</v>
      </c>
      <c r="J77" s="499">
        <v>49</v>
      </c>
      <c r="K77" s="23"/>
      <c r="L77" s="24"/>
      <c r="M77" s="25"/>
      <c r="N77" s="26"/>
      <c r="O77" s="751"/>
      <c r="P77" s="27"/>
      <c r="Q77" s="760"/>
      <c r="R77" s="28"/>
      <c r="S77" s="30"/>
      <c r="T77" s="39"/>
      <c r="U77" s="40"/>
      <c r="V77" s="34"/>
      <c r="W77" s="35"/>
      <c r="X77" s="36"/>
      <c r="Y77" s="37"/>
      <c r="Z77" s="104">
        <f t="shared" si="114"/>
        <v>0</v>
      </c>
      <c r="AA77" s="351">
        <f t="shared" si="115"/>
        <v>0</v>
      </c>
      <c r="AB77" s="272">
        <f t="shared" si="116"/>
        <v>0</v>
      </c>
      <c r="AC77" s="272" t="str">
        <f t="shared" si="117"/>
        <v/>
      </c>
      <c r="AD77" s="272" t="str">
        <f t="shared" si="118"/>
        <v/>
      </c>
      <c r="AE77" s="272" t="str">
        <f t="shared" si="119"/>
        <v/>
      </c>
      <c r="AF77" s="272">
        <f t="shared" si="120"/>
        <v>0</v>
      </c>
      <c r="AG77" s="272" t="str">
        <f t="shared" si="121"/>
        <v/>
      </c>
      <c r="AH77" s="272" t="str">
        <f t="shared" si="122"/>
        <v/>
      </c>
      <c r="AI77" s="272" t="str">
        <f t="shared" si="123"/>
        <v/>
      </c>
      <c r="AK77" s="272"/>
      <c r="AL77" s="272">
        <v>9</v>
      </c>
      <c r="AM77" s="272">
        <v>1</v>
      </c>
      <c r="AN77" s="272"/>
      <c r="AO77" s="272"/>
      <c r="AP77" s="272"/>
      <c r="AQ77" s="272"/>
      <c r="AR77" s="272"/>
      <c r="AS77" s="272"/>
      <c r="AT77" s="272"/>
      <c r="AU77" s="272"/>
      <c r="AV77" s="272"/>
      <c r="AW77" s="272"/>
      <c r="AX77" s="272"/>
      <c r="AY77" s="272"/>
      <c r="AZ77" s="272"/>
      <c r="BA77" s="272" t="s">
        <v>1075</v>
      </c>
      <c r="BB77" s="352"/>
      <c r="BD77" s="272" t="str">
        <f t="shared" si="124"/>
        <v/>
      </c>
      <c r="BE77" s="272">
        <f t="shared" si="125"/>
        <v>0</v>
      </c>
      <c r="BF77" s="272">
        <f t="shared" si="126"/>
        <v>0</v>
      </c>
      <c r="BG77" s="272" t="str">
        <f t="shared" si="127"/>
        <v/>
      </c>
      <c r="BH77" s="272" t="str">
        <f t="shared" si="128"/>
        <v/>
      </c>
      <c r="BI77" s="272" t="str">
        <f t="shared" si="129"/>
        <v/>
      </c>
      <c r="BJ77" s="272" t="str">
        <f t="shared" si="130"/>
        <v/>
      </c>
      <c r="BK77" s="272" t="str">
        <f t="shared" si="131"/>
        <v/>
      </c>
      <c r="BL77" s="272" t="str">
        <f t="shared" si="132"/>
        <v/>
      </c>
      <c r="BM77" s="272" t="str">
        <f t="shared" si="133"/>
        <v/>
      </c>
      <c r="BN77" s="272" t="str">
        <f t="shared" si="134"/>
        <v/>
      </c>
      <c r="BO77" s="272" t="str">
        <f t="shared" si="135"/>
        <v/>
      </c>
      <c r="BP77" s="272" t="str">
        <f t="shared" si="136"/>
        <v/>
      </c>
      <c r="BQ77" s="272" t="str">
        <f t="shared" si="137"/>
        <v/>
      </c>
      <c r="BR77" s="272" t="str">
        <f t="shared" si="138"/>
        <v/>
      </c>
      <c r="BS77" s="272" t="str">
        <f t="shared" si="139"/>
        <v/>
      </c>
      <c r="BT77" s="272">
        <f t="shared" si="140"/>
        <v>0</v>
      </c>
      <c r="BU77" s="272"/>
      <c r="BX77">
        <v>0</v>
      </c>
      <c r="BY77">
        <v>0</v>
      </c>
      <c r="BZ77">
        <v>0</v>
      </c>
      <c r="CA77">
        <v>10</v>
      </c>
      <c r="CB77">
        <v>0</v>
      </c>
      <c r="CC77">
        <v>0</v>
      </c>
      <c r="CD77">
        <v>0</v>
      </c>
      <c r="CE77" s="800"/>
    </row>
    <row r="78" spans="1:83" s="303" customFormat="1" ht="16.5" customHeight="1">
      <c r="A78" s="920"/>
      <c r="B78" s="211" t="str">
        <f t="shared" si="113"/>
        <v>Jugs 4</v>
      </c>
      <c r="C78" s="210" t="s">
        <v>891</v>
      </c>
      <c r="D78" s="210" t="s">
        <v>988</v>
      </c>
      <c r="E78" s="298" t="s">
        <v>24</v>
      </c>
      <c r="F78" s="353" t="s">
        <v>879</v>
      </c>
      <c r="G78" s="326" t="s">
        <v>64</v>
      </c>
      <c r="H78" s="298">
        <v>10</v>
      </c>
      <c r="I78" s="520">
        <v>5.15</v>
      </c>
      <c r="J78" s="499">
        <v>70</v>
      </c>
      <c r="K78" s="23"/>
      <c r="L78" s="24"/>
      <c r="M78" s="25"/>
      <c r="N78" s="26"/>
      <c r="O78" s="751"/>
      <c r="P78" s="27"/>
      <c r="Q78" s="760"/>
      <c r="R78" s="28"/>
      <c r="S78" s="30"/>
      <c r="T78" s="39"/>
      <c r="U78" s="40"/>
      <c r="V78" s="34"/>
      <c r="W78" s="35"/>
      <c r="X78" s="36"/>
      <c r="Y78" s="37"/>
      <c r="Z78" s="104">
        <f t="shared" si="114"/>
        <v>0</v>
      </c>
      <c r="AA78" s="351">
        <f t="shared" si="115"/>
        <v>0</v>
      </c>
      <c r="AB78" s="272">
        <f t="shared" si="116"/>
        <v>0</v>
      </c>
      <c r="AC78" s="272" t="str">
        <f t="shared" si="117"/>
        <v/>
      </c>
      <c r="AD78" s="272" t="str">
        <f t="shared" si="118"/>
        <v/>
      </c>
      <c r="AE78" s="272" t="str">
        <f t="shared" si="119"/>
        <v/>
      </c>
      <c r="AF78" s="272">
        <f t="shared" si="120"/>
        <v>0</v>
      </c>
      <c r="AG78" s="272" t="str">
        <f t="shared" si="121"/>
        <v/>
      </c>
      <c r="AH78" s="272" t="str">
        <f t="shared" si="122"/>
        <v/>
      </c>
      <c r="AI78" s="272" t="str">
        <f t="shared" si="123"/>
        <v/>
      </c>
      <c r="AK78" s="272"/>
      <c r="AL78" s="272">
        <v>2</v>
      </c>
      <c r="AM78" s="272">
        <v>7</v>
      </c>
      <c r="AN78" s="272">
        <v>1</v>
      </c>
      <c r="AO78" s="272"/>
      <c r="AP78" s="272"/>
      <c r="AQ78" s="272"/>
      <c r="AR78" s="272"/>
      <c r="AS78" s="272"/>
      <c r="AT78" s="272"/>
      <c r="AU78" s="272"/>
      <c r="AV78" s="272"/>
      <c r="AW78" s="272"/>
      <c r="AX78" s="272"/>
      <c r="AY78" s="272"/>
      <c r="AZ78" s="272"/>
      <c r="BA78" s="272" t="s">
        <v>1075</v>
      </c>
      <c r="BB78" s="352"/>
      <c r="BD78" s="272" t="str">
        <f t="shared" si="124"/>
        <v/>
      </c>
      <c r="BE78" s="272">
        <f t="shared" si="125"/>
        <v>0</v>
      </c>
      <c r="BF78" s="272">
        <f t="shared" si="126"/>
        <v>0</v>
      </c>
      <c r="BG78" s="272">
        <f t="shared" si="127"/>
        <v>0</v>
      </c>
      <c r="BH78" s="272" t="str">
        <f t="shared" si="128"/>
        <v/>
      </c>
      <c r="BI78" s="272" t="str">
        <f t="shared" si="129"/>
        <v/>
      </c>
      <c r="BJ78" s="272" t="str">
        <f t="shared" si="130"/>
        <v/>
      </c>
      <c r="BK78" s="272" t="str">
        <f t="shared" si="131"/>
        <v/>
      </c>
      <c r="BL78" s="272" t="str">
        <f t="shared" si="132"/>
        <v/>
      </c>
      <c r="BM78" s="272" t="str">
        <f t="shared" si="133"/>
        <v/>
      </c>
      <c r="BN78" s="272" t="str">
        <f t="shared" si="134"/>
        <v/>
      </c>
      <c r="BO78" s="272" t="str">
        <f t="shared" si="135"/>
        <v/>
      </c>
      <c r="BP78" s="272" t="str">
        <f t="shared" si="136"/>
        <v/>
      </c>
      <c r="BQ78" s="272" t="str">
        <f t="shared" si="137"/>
        <v/>
      </c>
      <c r="BR78" s="272" t="str">
        <f t="shared" si="138"/>
        <v/>
      </c>
      <c r="BS78" s="272" t="str">
        <f t="shared" si="139"/>
        <v/>
      </c>
      <c r="BT78" s="272">
        <f t="shared" si="140"/>
        <v>0</v>
      </c>
      <c r="BU78" s="272"/>
      <c r="BX78">
        <v>0</v>
      </c>
      <c r="BY78">
        <v>0</v>
      </c>
      <c r="BZ78">
        <v>0</v>
      </c>
      <c r="CA78">
        <v>10</v>
      </c>
      <c r="CB78">
        <v>0</v>
      </c>
      <c r="CC78">
        <v>0</v>
      </c>
      <c r="CD78">
        <v>0</v>
      </c>
      <c r="CE78" s="800"/>
    </row>
    <row r="79" spans="1:83" s="303" customFormat="1" ht="16.5" customHeight="1">
      <c r="A79" s="920"/>
      <c r="B79" s="211" t="str">
        <f t="shared" si="113"/>
        <v>Jugs 5</v>
      </c>
      <c r="C79" s="210" t="s">
        <v>892</v>
      </c>
      <c r="D79" s="210" t="s">
        <v>989</v>
      </c>
      <c r="E79" s="298" t="s">
        <v>24</v>
      </c>
      <c r="F79" s="353" t="s">
        <v>879</v>
      </c>
      <c r="G79" s="326" t="s">
        <v>64</v>
      </c>
      <c r="H79" s="298">
        <v>10</v>
      </c>
      <c r="I79" s="520">
        <v>5.0199999999999996</v>
      </c>
      <c r="J79" s="499">
        <v>70</v>
      </c>
      <c r="K79" s="23"/>
      <c r="L79" s="24"/>
      <c r="M79" s="25"/>
      <c r="N79" s="26"/>
      <c r="O79" s="751"/>
      <c r="P79" s="27"/>
      <c r="Q79" s="760"/>
      <c r="R79" s="28"/>
      <c r="S79" s="30"/>
      <c r="T79" s="39"/>
      <c r="U79" s="40"/>
      <c r="V79" s="34"/>
      <c r="W79" s="35"/>
      <c r="X79" s="36"/>
      <c r="Y79" s="37"/>
      <c r="Z79" s="104">
        <f t="shared" ref="Z79:Z94" si="141">SUM(K79:Y79)*J79</f>
        <v>0</v>
      </c>
      <c r="AA79" s="351">
        <f t="shared" ref="AA79:AA94" si="142">SUM(K79:Y79)*H79</f>
        <v>0</v>
      </c>
      <c r="AB79" s="272">
        <f t="shared" ref="AB79:AB94" si="143">SUM(K79:Y79)</f>
        <v>0</v>
      </c>
      <c r="AC79" s="272" t="str">
        <f t="shared" si="117"/>
        <v/>
      </c>
      <c r="AD79" s="272" t="str">
        <f t="shared" si="118"/>
        <v/>
      </c>
      <c r="AE79" s="272" t="str">
        <f t="shared" si="119"/>
        <v/>
      </c>
      <c r="AF79" s="272">
        <f t="shared" si="120"/>
        <v>0</v>
      </c>
      <c r="AG79" s="272" t="str">
        <f t="shared" si="121"/>
        <v/>
      </c>
      <c r="AH79" s="272" t="str">
        <f t="shared" si="122"/>
        <v/>
      </c>
      <c r="AI79" s="272" t="str">
        <f t="shared" si="123"/>
        <v/>
      </c>
      <c r="AK79" s="272"/>
      <c r="AL79" s="272">
        <v>4</v>
      </c>
      <c r="AM79" s="272">
        <v>6</v>
      </c>
      <c r="AN79" s="272"/>
      <c r="AO79" s="272"/>
      <c r="AP79" s="272"/>
      <c r="AQ79" s="272"/>
      <c r="AR79" s="272"/>
      <c r="AS79" s="272"/>
      <c r="AT79" s="272"/>
      <c r="AU79" s="272"/>
      <c r="AV79" s="272"/>
      <c r="AW79" s="272"/>
      <c r="AX79" s="272"/>
      <c r="AY79" s="272"/>
      <c r="AZ79" s="272"/>
      <c r="BA79" s="272" t="s">
        <v>1075</v>
      </c>
      <c r="BB79" s="352"/>
      <c r="BD79" s="272" t="str">
        <f t="shared" si="124"/>
        <v/>
      </c>
      <c r="BE79" s="272">
        <f t="shared" si="125"/>
        <v>0</v>
      </c>
      <c r="BF79" s="272">
        <f t="shared" si="126"/>
        <v>0</v>
      </c>
      <c r="BG79" s="272" t="str">
        <f t="shared" si="127"/>
        <v/>
      </c>
      <c r="BH79" s="272" t="str">
        <f t="shared" si="128"/>
        <v/>
      </c>
      <c r="BI79" s="272" t="str">
        <f t="shared" si="129"/>
        <v/>
      </c>
      <c r="BJ79" s="272" t="str">
        <f t="shared" si="130"/>
        <v/>
      </c>
      <c r="BK79" s="272" t="str">
        <f t="shared" si="131"/>
        <v/>
      </c>
      <c r="BL79" s="272" t="str">
        <f t="shared" si="132"/>
        <v/>
      </c>
      <c r="BM79" s="272" t="str">
        <f t="shared" si="133"/>
        <v/>
      </c>
      <c r="BN79" s="272" t="str">
        <f t="shared" si="134"/>
        <v/>
      </c>
      <c r="BO79" s="272" t="str">
        <f t="shared" si="135"/>
        <v/>
      </c>
      <c r="BP79" s="272" t="str">
        <f t="shared" si="136"/>
        <v/>
      </c>
      <c r="BQ79" s="272" t="str">
        <f t="shared" si="137"/>
        <v/>
      </c>
      <c r="BR79" s="272" t="str">
        <f t="shared" si="138"/>
        <v/>
      </c>
      <c r="BS79" s="272" t="str">
        <f t="shared" si="139"/>
        <v/>
      </c>
      <c r="BT79" s="272">
        <f t="shared" si="140"/>
        <v>0</v>
      </c>
      <c r="BU79" s="272"/>
      <c r="BX79">
        <v>0</v>
      </c>
      <c r="BY79">
        <v>0</v>
      </c>
      <c r="BZ79">
        <v>0</v>
      </c>
      <c r="CA79">
        <v>10</v>
      </c>
      <c r="CB79">
        <v>0</v>
      </c>
      <c r="CC79">
        <v>0</v>
      </c>
      <c r="CD79">
        <v>0</v>
      </c>
      <c r="CE79" s="800"/>
    </row>
    <row r="80" spans="1:83" s="303" customFormat="1" ht="16.5" customHeight="1">
      <c r="A80" s="920"/>
      <c r="B80" s="211" t="str">
        <f t="shared" si="113"/>
        <v>Mini Jugs 1</v>
      </c>
      <c r="C80" s="210" t="s">
        <v>893</v>
      </c>
      <c r="D80" s="210" t="s">
        <v>990</v>
      </c>
      <c r="E80" s="298" t="s">
        <v>23</v>
      </c>
      <c r="F80" s="353" t="s">
        <v>879</v>
      </c>
      <c r="G80" s="326" t="s">
        <v>64</v>
      </c>
      <c r="H80" s="298">
        <v>10</v>
      </c>
      <c r="I80" s="520">
        <v>1.74</v>
      </c>
      <c r="J80" s="499">
        <v>35</v>
      </c>
      <c r="K80" s="23"/>
      <c r="L80" s="24"/>
      <c r="M80" s="25"/>
      <c r="N80" s="26"/>
      <c r="O80" s="751"/>
      <c r="P80" s="27"/>
      <c r="Q80" s="760"/>
      <c r="R80" s="28"/>
      <c r="S80" s="30"/>
      <c r="T80" s="39"/>
      <c r="U80" s="40"/>
      <c r="V80" s="34"/>
      <c r="W80" s="35"/>
      <c r="X80" s="36"/>
      <c r="Y80" s="37"/>
      <c r="Z80" s="104">
        <f t="shared" si="141"/>
        <v>0</v>
      </c>
      <c r="AA80" s="351">
        <f t="shared" si="142"/>
        <v>0</v>
      </c>
      <c r="AB80" s="272">
        <f t="shared" si="143"/>
        <v>0</v>
      </c>
      <c r="AC80" s="272" t="str">
        <f t="shared" si="117"/>
        <v/>
      </c>
      <c r="AD80" s="272" t="str">
        <f t="shared" si="118"/>
        <v/>
      </c>
      <c r="AE80" s="272">
        <f t="shared" si="119"/>
        <v>0</v>
      </c>
      <c r="AF80" s="272" t="str">
        <f t="shared" si="120"/>
        <v/>
      </c>
      <c r="AG80" s="272" t="str">
        <f t="shared" si="121"/>
        <v/>
      </c>
      <c r="AH80" s="272" t="str">
        <f t="shared" si="122"/>
        <v/>
      </c>
      <c r="AI80" s="272" t="str">
        <f t="shared" si="123"/>
        <v/>
      </c>
      <c r="AK80" s="272"/>
      <c r="AL80" s="272">
        <v>10</v>
      </c>
      <c r="AM80" s="272"/>
      <c r="AN80" s="272"/>
      <c r="AO80" s="272"/>
      <c r="AP80" s="272"/>
      <c r="AQ80" s="272"/>
      <c r="AR80" s="272"/>
      <c r="AS80" s="272"/>
      <c r="AT80" s="272"/>
      <c r="AU80" s="272"/>
      <c r="AV80" s="272"/>
      <c r="AW80" s="272"/>
      <c r="AX80" s="272"/>
      <c r="AY80" s="272"/>
      <c r="AZ80" s="272"/>
      <c r="BA80" s="272" t="s">
        <v>1087</v>
      </c>
      <c r="BB80" s="352"/>
      <c r="BD80" s="272" t="str">
        <f t="shared" si="124"/>
        <v/>
      </c>
      <c r="BE80" s="272">
        <f t="shared" si="125"/>
        <v>0</v>
      </c>
      <c r="BF80" s="272" t="str">
        <f t="shared" si="126"/>
        <v/>
      </c>
      <c r="BG80" s="272" t="str">
        <f t="shared" si="127"/>
        <v/>
      </c>
      <c r="BH80" s="272" t="str">
        <f t="shared" si="128"/>
        <v/>
      </c>
      <c r="BI80" s="272" t="str">
        <f t="shared" si="129"/>
        <v/>
      </c>
      <c r="BJ80" s="272" t="str">
        <f t="shared" si="130"/>
        <v/>
      </c>
      <c r="BK80" s="272" t="str">
        <f t="shared" si="131"/>
        <v/>
      </c>
      <c r="BL80" s="272" t="str">
        <f t="shared" si="132"/>
        <v/>
      </c>
      <c r="BM80" s="272" t="str">
        <f t="shared" si="133"/>
        <v/>
      </c>
      <c r="BN80" s="272" t="str">
        <f t="shared" si="134"/>
        <v/>
      </c>
      <c r="BO80" s="272" t="str">
        <f t="shared" si="135"/>
        <v/>
      </c>
      <c r="BP80" s="272" t="str">
        <f t="shared" si="136"/>
        <v/>
      </c>
      <c r="BQ80" s="272" t="str">
        <f t="shared" si="137"/>
        <v/>
      </c>
      <c r="BR80" s="272" t="str">
        <f t="shared" si="138"/>
        <v/>
      </c>
      <c r="BS80" s="272" t="str">
        <f t="shared" si="139"/>
        <v/>
      </c>
      <c r="BT80" s="272">
        <f t="shared" si="140"/>
        <v>0</v>
      </c>
      <c r="BU80" s="272"/>
      <c r="BX80">
        <v>0</v>
      </c>
      <c r="BY80">
        <v>0</v>
      </c>
      <c r="BZ80">
        <v>10</v>
      </c>
      <c r="CA80">
        <v>0</v>
      </c>
      <c r="CB80">
        <v>0</v>
      </c>
      <c r="CC80">
        <v>0</v>
      </c>
      <c r="CD80">
        <v>0</v>
      </c>
      <c r="CE80" s="800"/>
    </row>
    <row r="81" spans="1:83" s="303" customFormat="1" ht="16.5" customHeight="1">
      <c r="A81" s="920"/>
      <c r="B81" s="211" t="str">
        <f t="shared" si="113"/>
        <v>Mini Jugs 2</v>
      </c>
      <c r="C81" s="210" t="s">
        <v>904</v>
      </c>
      <c r="D81" s="210" t="s">
        <v>991</v>
      </c>
      <c r="E81" s="298" t="s">
        <v>23</v>
      </c>
      <c r="F81" s="353" t="s">
        <v>879</v>
      </c>
      <c r="G81" s="326" t="s">
        <v>64</v>
      </c>
      <c r="H81" s="298">
        <v>10</v>
      </c>
      <c r="I81" s="520">
        <v>1.69</v>
      </c>
      <c r="J81" s="499">
        <v>35</v>
      </c>
      <c r="K81" s="23"/>
      <c r="L81" s="24"/>
      <c r="M81" s="25"/>
      <c r="N81" s="26"/>
      <c r="O81" s="751"/>
      <c r="P81" s="27"/>
      <c r="Q81" s="760"/>
      <c r="R81" s="28"/>
      <c r="S81" s="30"/>
      <c r="T81" s="39"/>
      <c r="U81" s="40"/>
      <c r="V81" s="34"/>
      <c r="W81" s="35"/>
      <c r="X81" s="36"/>
      <c r="Y81" s="37"/>
      <c r="Z81" s="104">
        <f t="shared" si="141"/>
        <v>0</v>
      </c>
      <c r="AA81" s="351">
        <f t="shared" si="142"/>
        <v>0</v>
      </c>
      <c r="AB81" s="272">
        <f t="shared" si="143"/>
        <v>0</v>
      </c>
      <c r="AC81" s="272" t="str">
        <f t="shared" si="117"/>
        <v/>
      </c>
      <c r="AD81" s="272" t="str">
        <f t="shared" si="118"/>
        <v/>
      </c>
      <c r="AE81" s="272">
        <f t="shared" si="119"/>
        <v>0</v>
      </c>
      <c r="AF81" s="272" t="str">
        <f t="shared" si="120"/>
        <v/>
      </c>
      <c r="AG81" s="272" t="str">
        <f t="shared" si="121"/>
        <v/>
      </c>
      <c r="AH81" s="272" t="str">
        <f t="shared" si="122"/>
        <v/>
      </c>
      <c r="AI81" s="272" t="str">
        <f t="shared" si="123"/>
        <v/>
      </c>
      <c r="AK81" s="272"/>
      <c r="AL81" s="272">
        <v>10</v>
      </c>
      <c r="AM81" s="272"/>
      <c r="AN81" s="272"/>
      <c r="AO81" s="272"/>
      <c r="AP81" s="272"/>
      <c r="AQ81" s="272"/>
      <c r="AR81" s="272"/>
      <c r="AS81" s="272"/>
      <c r="AT81" s="272"/>
      <c r="AU81" s="272"/>
      <c r="AV81" s="272"/>
      <c r="AW81" s="272"/>
      <c r="AX81" s="272"/>
      <c r="AY81" s="272"/>
      <c r="AZ81" s="272"/>
      <c r="BA81" s="272" t="s">
        <v>1084</v>
      </c>
      <c r="BB81" s="352"/>
      <c r="BD81" s="272" t="str">
        <f t="shared" si="124"/>
        <v/>
      </c>
      <c r="BE81" s="272">
        <f t="shared" si="125"/>
        <v>0</v>
      </c>
      <c r="BF81" s="272" t="str">
        <f t="shared" si="126"/>
        <v/>
      </c>
      <c r="BG81" s="272" t="str">
        <f t="shared" si="127"/>
        <v/>
      </c>
      <c r="BH81" s="272" t="str">
        <f t="shared" si="128"/>
        <v/>
      </c>
      <c r="BI81" s="272" t="str">
        <f t="shared" si="129"/>
        <v/>
      </c>
      <c r="BJ81" s="272" t="str">
        <f t="shared" si="130"/>
        <v/>
      </c>
      <c r="BK81" s="272" t="str">
        <f t="shared" si="131"/>
        <v/>
      </c>
      <c r="BL81" s="272" t="str">
        <f t="shared" si="132"/>
        <v/>
      </c>
      <c r="BM81" s="272" t="str">
        <f t="shared" si="133"/>
        <v/>
      </c>
      <c r="BN81" s="272" t="str">
        <f t="shared" si="134"/>
        <v/>
      </c>
      <c r="BO81" s="272" t="str">
        <f t="shared" si="135"/>
        <v/>
      </c>
      <c r="BP81" s="272" t="str">
        <f t="shared" si="136"/>
        <v/>
      </c>
      <c r="BQ81" s="272" t="str">
        <f t="shared" si="137"/>
        <v/>
      </c>
      <c r="BR81" s="272" t="str">
        <f t="shared" si="138"/>
        <v/>
      </c>
      <c r="BS81" s="272" t="str">
        <f t="shared" si="139"/>
        <v/>
      </c>
      <c r="BT81" s="272">
        <f t="shared" si="140"/>
        <v>0</v>
      </c>
      <c r="BU81" s="272"/>
      <c r="BX81">
        <v>0</v>
      </c>
      <c r="BY81">
        <v>0</v>
      </c>
      <c r="BZ81">
        <v>10</v>
      </c>
      <c r="CA81">
        <v>0</v>
      </c>
      <c r="CB81">
        <v>0</v>
      </c>
      <c r="CC81">
        <v>0</v>
      </c>
      <c r="CD81">
        <v>0</v>
      </c>
      <c r="CE81" s="800"/>
    </row>
    <row r="82" spans="1:83" s="303" customFormat="1" ht="16.5" customHeight="1">
      <c r="A82" s="920"/>
      <c r="B82" s="211" t="str">
        <f t="shared" si="113"/>
        <v>Mini Jugs 3</v>
      </c>
      <c r="C82" s="210" t="s">
        <v>905</v>
      </c>
      <c r="D82" s="210" t="s">
        <v>992</v>
      </c>
      <c r="E82" s="298" t="s">
        <v>23</v>
      </c>
      <c r="F82" s="353" t="s">
        <v>879</v>
      </c>
      <c r="G82" s="326" t="s">
        <v>64</v>
      </c>
      <c r="H82" s="298">
        <v>10</v>
      </c>
      <c r="I82" s="520">
        <v>1.99</v>
      </c>
      <c r="J82" s="499">
        <v>38.5</v>
      </c>
      <c r="K82" s="23"/>
      <c r="L82" s="24"/>
      <c r="M82" s="25"/>
      <c r="N82" s="26"/>
      <c r="O82" s="751"/>
      <c r="P82" s="27"/>
      <c r="Q82" s="760"/>
      <c r="R82" s="28"/>
      <c r="S82" s="30"/>
      <c r="T82" s="39"/>
      <c r="U82" s="40"/>
      <c r="V82" s="34"/>
      <c r="W82" s="35"/>
      <c r="X82" s="36"/>
      <c r="Y82" s="37"/>
      <c r="Z82" s="104">
        <f t="shared" si="141"/>
        <v>0</v>
      </c>
      <c r="AA82" s="351">
        <f t="shared" si="142"/>
        <v>0</v>
      </c>
      <c r="AB82" s="272">
        <f t="shared" si="143"/>
        <v>0</v>
      </c>
      <c r="AC82" s="272" t="str">
        <f t="shared" si="117"/>
        <v/>
      </c>
      <c r="AD82" s="272" t="str">
        <f t="shared" si="118"/>
        <v/>
      </c>
      <c r="AE82" s="272">
        <f t="shared" si="119"/>
        <v>0</v>
      </c>
      <c r="AF82" s="272" t="str">
        <f t="shared" si="120"/>
        <v/>
      </c>
      <c r="AG82" s="272" t="str">
        <f t="shared" si="121"/>
        <v/>
      </c>
      <c r="AH82" s="272" t="str">
        <f t="shared" si="122"/>
        <v/>
      </c>
      <c r="AI82" s="272" t="str">
        <f t="shared" si="123"/>
        <v/>
      </c>
      <c r="AK82" s="272"/>
      <c r="AL82" s="272">
        <v>9</v>
      </c>
      <c r="AM82" s="272">
        <v>1</v>
      </c>
      <c r="AN82" s="272"/>
      <c r="AO82" s="272"/>
      <c r="AP82" s="272"/>
      <c r="AQ82" s="272"/>
      <c r="AR82" s="272"/>
      <c r="AS82" s="272"/>
      <c r="AT82" s="272"/>
      <c r="AU82" s="272"/>
      <c r="AV82" s="272"/>
      <c r="AW82" s="272"/>
      <c r="AX82" s="272"/>
      <c r="AY82" s="272"/>
      <c r="AZ82" s="272"/>
      <c r="BA82" s="272" t="s">
        <v>1075</v>
      </c>
      <c r="BB82" s="352"/>
      <c r="BD82" s="272" t="str">
        <f t="shared" si="124"/>
        <v/>
      </c>
      <c r="BE82" s="272">
        <f t="shared" si="125"/>
        <v>0</v>
      </c>
      <c r="BF82" s="272">
        <f t="shared" si="126"/>
        <v>0</v>
      </c>
      <c r="BG82" s="272" t="str">
        <f t="shared" si="127"/>
        <v/>
      </c>
      <c r="BH82" s="272" t="str">
        <f t="shared" si="128"/>
        <v/>
      </c>
      <c r="BI82" s="272" t="str">
        <f t="shared" si="129"/>
        <v/>
      </c>
      <c r="BJ82" s="272" t="str">
        <f t="shared" si="130"/>
        <v/>
      </c>
      <c r="BK82" s="272" t="str">
        <f t="shared" si="131"/>
        <v/>
      </c>
      <c r="BL82" s="272" t="str">
        <f t="shared" si="132"/>
        <v/>
      </c>
      <c r="BM82" s="272" t="str">
        <f t="shared" si="133"/>
        <v/>
      </c>
      <c r="BN82" s="272" t="str">
        <f t="shared" si="134"/>
        <v/>
      </c>
      <c r="BO82" s="272" t="str">
        <f t="shared" si="135"/>
        <v/>
      </c>
      <c r="BP82" s="272" t="str">
        <f t="shared" si="136"/>
        <v/>
      </c>
      <c r="BQ82" s="272" t="str">
        <f t="shared" si="137"/>
        <v/>
      </c>
      <c r="BR82" s="272" t="str">
        <f t="shared" si="138"/>
        <v/>
      </c>
      <c r="BS82" s="272" t="str">
        <f t="shared" si="139"/>
        <v/>
      </c>
      <c r="BT82" s="272">
        <f t="shared" si="140"/>
        <v>0</v>
      </c>
      <c r="BU82" s="272"/>
      <c r="BX82">
        <v>0</v>
      </c>
      <c r="BY82">
        <v>0</v>
      </c>
      <c r="BZ82">
        <v>10</v>
      </c>
      <c r="CA82">
        <v>0</v>
      </c>
      <c r="CB82">
        <v>0</v>
      </c>
      <c r="CC82">
        <v>0</v>
      </c>
      <c r="CD82">
        <v>0</v>
      </c>
      <c r="CE82" s="800"/>
    </row>
    <row r="83" spans="1:83" s="303" customFormat="1" ht="16.5" customHeight="1">
      <c r="A83" s="920"/>
      <c r="B83" s="211" t="str">
        <f t="shared" si="113"/>
        <v>Mini Jugs 4</v>
      </c>
      <c r="C83" s="210" t="s">
        <v>906</v>
      </c>
      <c r="D83" s="210" t="s">
        <v>993</v>
      </c>
      <c r="E83" s="298" t="s">
        <v>23</v>
      </c>
      <c r="F83" s="353" t="s">
        <v>879</v>
      </c>
      <c r="G83" s="326" t="s">
        <v>64</v>
      </c>
      <c r="H83" s="298">
        <v>10</v>
      </c>
      <c r="I83" s="520">
        <v>1.83</v>
      </c>
      <c r="J83" s="499">
        <v>35</v>
      </c>
      <c r="K83" s="23"/>
      <c r="L83" s="24"/>
      <c r="M83" s="25"/>
      <c r="N83" s="26"/>
      <c r="O83" s="751"/>
      <c r="P83" s="27"/>
      <c r="Q83" s="760"/>
      <c r="R83" s="28"/>
      <c r="S83" s="30"/>
      <c r="T83" s="39"/>
      <c r="U83" s="40"/>
      <c r="V83" s="34"/>
      <c r="W83" s="35"/>
      <c r="X83" s="36"/>
      <c r="Y83" s="37"/>
      <c r="Z83" s="104">
        <f t="shared" si="141"/>
        <v>0</v>
      </c>
      <c r="AA83" s="351">
        <f t="shared" si="142"/>
        <v>0</v>
      </c>
      <c r="AB83" s="272">
        <f t="shared" si="143"/>
        <v>0</v>
      </c>
      <c r="AC83" s="272" t="str">
        <f t="shared" si="117"/>
        <v/>
      </c>
      <c r="AD83" s="272" t="str">
        <f t="shared" si="118"/>
        <v/>
      </c>
      <c r="AE83" s="272">
        <f t="shared" si="119"/>
        <v>0</v>
      </c>
      <c r="AF83" s="272" t="str">
        <f t="shared" si="120"/>
        <v/>
      </c>
      <c r="AG83" s="272" t="str">
        <f t="shared" si="121"/>
        <v/>
      </c>
      <c r="AH83" s="272" t="str">
        <f t="shared" si="122"/>
        <v/>
      </c>
      <c r="AI83" s="272" t="str">
        <f t="shared" si="123"/>
        <v/>
      </c>
      <c r="AK83" s="272"/>
      <c r="AL83" s="272">
        <v>7</v>
      </c>
      <c r="AM83" s="272">
        <v>3</v>
      </c>
      <c r="AN83" s="272"/>
      <c r="AO83" s="272"/>
      <c r="AP83" s="272"/>
      <c r="AQ83" s="272"/>
      <c r="AR83" s="272"/>
      <c r="AS83" s="272"/>
      <c r="AT83" s="272"/>
      <c r="AU83" s="272"/>
      <c r="AV83" s="272"/>
      <c r="AW83" s="272"/>
      <c r="AX83" s="272"/>
      <c r="AY83" s="272"/>
      <c r="AZ83" s="272"/>
      <c r="BA83" s="272" t="s">
        <v>1075</v>
      </c>
      <c r="BB83" s="352"/>
      <c r="BD83" s="272" t="str">
        <f t="shared" si="124"/>
        <v/>
      </c>
      <c r="BE83" s="272">
        <f t="shared" si="125"/>
        <v>0</v>
      </c>
      <c r="BF83" s="272">
        <f t="shared" si="126"/>
        <v>0</v>
      </c>
      <c r="BG83" s="272" t="str">
        <f t="shared" si="127"/>
        <v/>
      </c>
      <c r="BH83" s="272" t="str">
        <f t="shared" si="128"/>
        <v/>
      </c>
      <c r="BI83" s="272" t="str">
        <f t="shared" si="129"/>
        <v/>
      </c>
      <c r="BJ83" s="272" t="str">
        <f t="shared" si="130"/>
        <v/>
      </c>
      <c r="BK83" s="272" t="str">
        <f t="shared" si="131"/>
        <v/>
      </c>
      <c r="BL83" s="272" t="str">
        <f t="shared" si="132"/>
        <v/>
      </c>
      <c r="BM83" s="272" t="str">
        <f t="shared" si="133"/>
        <v/>
      </c>
      <c r="BN83" s="272" t="str">
        <f t="shared" si="134"/>
        <v/>
      </c>
      <c r="BO83" s="272" t="str">
        <f t="shared" si="135"/>
        <v/>
      </c>
      <c r="BP83" s="272" t="str">
        <f t="shared" si="136"/>
        <v/>
      </c>
      <c r="BQ83" s="272" t="str">
        <f t="shared" si="137"/>
        <v/>
      </c>
      <c r="BR83" s="272" t="str">
        <f t="shared" si="138"/>
        <v/>
      </c>
      <c r="BS83" s="272" t="str">
        <f t="shared" si="139"/>
        <v/>
      </c>
      <c r="BT83" s="272">
        <f t="shared" si="140"/>
        <v>0</v>
      </c>
      <c r="BU83" s="272"/>
      <c r="BX83">
        <v>0</v>
      </c>
      <c r="BY83">
        <v>0</v>
      </c>
      <c r="BZ83">
        <v>10</v>
      </c>
      <c r="CA83">
        <v>0</v>
      </c>
      <c r="CB83">
        <v>0</v>
      </c>
      <c r="CC83">
        <v>0</v>
      </c>
      <c r="CD83">
        <v>0</v>
      </c>
      <c r="CE83" s="800"/>
    </row>
    <row r="84" spans="1:83" s="303" customFormat="1" ht="16.5" customHeight="1">
      <c r="A84" s="920"/>
      <c r="B84" s="211" t="str">
        <f t="shared" si="113"/>
        <v>Mini Jugs 5</v>
      </c>
      <c r="C84" s="210" t="s">
        <v>907</v>
      </c>
      <c r="D84" s="210" t="s">
        <v>994</v>
      </c>
      <c r="E84" s="298" t="s">
        <v>23</v>
      </c>
      <c r="F84" s="353" t="s">
        <v>879</v>
      </c>
      <c r="G84" s="326" t="s">
        <v>64</v>
      </c>
      <c r="H84" s="298">
        <v>10</v>
      </c>
      <c r="I84" s="520">
        <v>2.13</v>
      </c>
      <c r="J84" s="499">
        <v>38.5</v>
      </c>
      <c r="K84" s="23"/>
      <c r="L84" s="24"/>
      <c r="M84" s="25"/>
      <c r="N84" s="26"/>
      <c r="O84" s="751"/>
      <c r="P84" s="27"/>
      <c r="Q84" s="760"/>
      <c r="R84" s="28"/>
      <c r="S84" s="30"/>
      <c r="T84" s="39"/>
      <c r="U84" s="40"/>
      <c r="V84" s="34"/>
      <c r="W84" s="35"/>
      <c r="X84" s="36"/>
      <c r="Y84" s="37"/>
      <c r="Z84" s="104">
        <f t="shared" si="141"/>
        <v>0</v>
      </c>
      <c r="AA84" s="351">
        <f t="shared" si="142"/>
        <v>0</v>
      </c>
      <c r="AB84" s="272">
        <f t="shared" si="143"/>
        <v>0</v>
      </c>
      <c r="AC84" s="272" t="str">
        <f t="shared" si="117"/>
        <v/>
      </c>
      <c r="AD84" s="272" t="str">
        <f t="shared" si="118"/>
        <v/>
      </c>
      <c r="AE84" s="272">
        <f t="shared" si="119"/>
        <v>0</v>
      </c>
      <c r="AF84" s="272" t="str">
        <f t="shared" si="120"/>
        <v/>
      </c>
      <c r="AG84" s="272" t="str">
        <f t="shared" si="121"/>
        <v/>
      </c>
      <c r="AH84" s="272" t="str">
        <f t="shared" si="122"/>
        <v/>
      </c>
      <c r="AI84" s="272" t="str">
        <f t="shared" si="123"/>
        <v/>
      </c>
      <c r="AK84" s="272"/>
      <c r="AL84" s="272">
        <v>10</v>
      </c>
      <c r="AM84" s="272"/>
      <c r="AN84" s="272"/>
      <c r="AO84" s="272"/>
      <c r="AP84" s="272"/>
      <c r="AQ84" s="272"/>
      <c r="AR84" s="272"/>
      <c r="AS84" s="272"/>
      <c r="AT84" s="272"/>
      <c r="AU84" s="272"/>
      <c r="AV84" s="272"/>
      <c r="AW84" s="272"/>
      <c r="AX84" s="272"/>
      <c r="AY84" s="272"/>
      <c r="AZ84" s="272"/>
      <c r="BA84" s="272" t="s">
        <v>1075</v>
      </c>
      <c r="BB84" s="352"/>
      <c r="BD84" s="272" t="str">
        <f t="shared" si="124"/>
        <v/>
      </c>
      <c r="BE84" s="272">
        <f t="shared" si="125"/>
        <v>0</v>
      </c>
      <c r="BF84" s="272" t="str">
        <f t="shared" si="126"/>
        <v/>
      </c>
      <c r="BG84" s="272" t="str">
        <f t="shared" si="127"/>
        <v/>
      </c>
      <c r="BH84" s="272" t="str">
        <f t="shared" si="128"/>
        <v/>
      </c>
      <c r="BI84" s="272" t="str">
        <f t="shared" si="129"/>
        <v/>
      </c>
      <c r="BJ84" s="272" t="str">
        <f t="shared" si="130"/>
        <v/>
      </c>
      <c r="BK84" s="272" t="str">
        <f t="shared" si="131"/>
        <v/>
      </c>
      <c r="BL84" s="272" t="str">
        <f t="shared" si="132"/>
        <v/>
      </c>
      <c r="BM84" s="272" t="str">
        <f t="shared" si="133"/>
        <v/>
      </c>
      <c r="BN84" s="272" t="str">
        <f t="shared" si="134"/>
        <v/>
      </c>
      <c r="BO84" s="272" t="str">
        <f t="shared" si="135"/>
        <v/>
      </c>
      <c r="BP84" s="272" t="str">
        <f t="shared" si="136"/>
        <v/>
      </c>
      <c r="BQ84" s="272" t="str">
        <f t="shared" si="137"/>
        <v/>
      </c>
      <c r="BR84" s="272" t="str">
        <f t="shared" si="138"/>
        <v/>
      </c>
      <c r="BS84" s="272" t="str">
        <f t="shared" si="139"/>
        <v/>
      </c>
      <c r="BT84" s="272">
        <f t="shared" si="140"/>
        <v>0</v>
      </c>
      <c r="BU84" s="272"/>
      <c r="BX84">
        <v>0</v>
      </c>
      <c r="BY84">
        <v>0</v>
      </c>
      <c r="BZ84">
        <v>10</v>
      </c>
      <c r="CA84">
        <v>0</v>
      </c>
      <c r="CB84">
        <v>0</v>
      </c>
      <c r="CC84">
        <v>0</v>
      </c>
      <c r="CD84">
        <v>0</v>
      </c>
      <c r="CE84" s="800"/>
    </row>
    <row r="85" spans="1:83" s="303" customFormat="1" ht="16.5" customHeight="1">
      <c r="A85" s="920"/>
      <c r="B85" s="211" t="str">
        <f t="shared" si="113"/>
        <v>Mini Slopers 1</v>
      </c>
      <c r="C85" s="210" t="s">
        <v>908</v>
      </c>
      <c r="D85" s="210" t="s">
        <v>995</v>
      </c>
      <c r="E85" s="298" t="s">
        <v>24</v>
      </c>
      <c r="F85" s="353" t="s">
        <v>879</v>
      </c>
      <c r="G85" s="326" t="s">
        <v>67</v>
      </c>
      <c r="H85" s="298">
        <v>10</v>
      </c>
      <c r="I85" s="520">
        <v>2.94</v>
      </c>
      <c r="J85" s="499">
        <v>52.5</v>
      </c>
      <c r="K85" s="23"/>
      <c r="L85" s="24"/>
      <c r="M85" s="25"/>
      <c r="N85" s="26"/>
      <c r="O85" s="751"/>
      <c r="P85" s="27"/>
      <c r="Q85" s="760"/>
      <c r="R85" s="28"/>
      <c r="S85" s="30"/>
      <c r="T85" s="39"/>
      <c r="U85" s="40"/>
      <c r="V85" s="34"/>
      <c r="W85" s="35"/>
      <c r="X85" s="36"/>
      <c r="Y85" s="37"/>
      <c r="Z85" s="104">
        <f t="shared" si="141"/>
        <v>0</v>
      </c>
      <c r="AA85" s="351">
        <f t="shared" si="142"/>
        <v>0</v>
      </c>
      <c r="AB85" s="272">
        <f t="shared" si="143"/>
        <v>0</v>
      </c>
      <c r="AC85" s="272" t="str">
        <f t="shared" si="117"/>
        <v/>
      </c>
      <c r="AD85" s="272" t="str">
        <f t="shared" si="118"/>
        <v/>
      </c>
      <c r="AE85" s="272" t="str">
        <f t="shared" si="119"/>
        <v/>
      </c>
      <c r="AF85" s="272">
        <f t="shared" si="120"/>
        <v>0</v>
      </c>
      <c r="AG85" s="272" t="str">
        <f t="shared" si="121"/>
        <v/>
      </c>
      <c r="AH85" s="272" t="str">
        <f t="shared" si="122"/>
        <v/>
      </c>
      <c r="AI85" s="272" t="str">
        <f t="shared" si="123"/>
        <v/>
      </c>
      <c r="AK85" s="272"/>
      <c r="AL85" s="272"/>
      <c r="AM85" s="272"/>
      <c r="AN85" s="272">
        <v>10</v>
      </c>
      <c r="AO85" s="272"/>
      <c r="AP85" s="272"/>
      <c r="AQ85" s="272"/>
      <c r="AR85" s="272"/>
      <c r="AS85" s="272"/>
      <c r="AT85" s="272"/>
      <c r="AU85" s="272"/>
      <c r="AV85" s="272"/>
      <c r="AW85" s="272"/>
      <c r="AX85" s="272"/>
      <c r="AY85" s="272"/>
      <c r="AZ85" s="272"/>
      <c r="BA85" s="272" t="s">
        <v>1080</v>
      </c>
      <c r="BB85" s="352"/>
      <c r="BD85" s="272" t="str">
        <f t="shared" si="124"/>
        <v/>
      </c>
      <c r="BE85" s="272" t="str">
        <f t="shared" si="125"/>
        <v/>
      </c>
      <c r="BF85" s="272" t="str">
        <f t="shared" si="126"/>
        <v/>
      </c>
      <c r="BG85" s="272">
        <f t="shared" si="127"/>
        <v>0</v>
      </c>
      <c r="BH85" s="272" t="str">
        <f t="shared" si="128"/>
        <v/>
      </c>
      <c r="BI85" s="272" t="str">
        <f t="shared" si="129"/>
        <v/>
      </c>
      <c r="BJ85" s="272" t="str">
        <f t="shared" si="130"/>
        <v/>
      </c>
      <c r="BK85" s="272" t="str">
        <f t="shared" si="131"/>
        <v/>
      </c>
      <c r="BL85" s="272" t="str">
        <f t="shared" si="132"/>
        <v/>
      </c>
      <c r="BM85" s="272" t="str">
        <f t="shared" si="133"/>
        <v/>
      </c>
      <c r="BN85" s="272" t="str">
        <f t="shared" si="134"/>
        <v/>
      </c>
      <c r="BO85" s="272" t="str">
        <f t="shared" si="135"/>
        <v/>
      </c>
      <c r="BP85" s="272" t="str">
        <f t="shared" si="136"/>
        <v/>
      </c>
      <c r="BQ85" s="272" t="str">
        <f t="shared" si="137"/>
        <v/>
      </c>
      <c r="BR85" s="272" t="str">
        <f t="shared" si="138"/>
        <v/>
      </c>
      <c r="BS85" s="272" t="str">
        <f t="shared" si="139"/>
        <v/>
      </c>
      <c r="BT85" s="272">
        <f t="shared" si="140"/>
        <v>0</v>
      </c>
      <c r="BU85" s="272"/>
      <c r="BX85">
        <v>0</v>
      </c>
      <c r="BY85">
        <v>0</v>
      </c>
      <c r="BZ85">
        <v>0</v>
      </c>
      <c r="CA85">
        <v>10</v>
      </c>
      <c r="CB85">
        <v>0</v>
      </c>
      <c r="CC85">
        <v>0</v>
      </c>
      <c r="CD85">
        <v>0</v>
      </c>
      <c r="CE85" s="800"/>
    </row>
    <row r="86" spans="1:83" s="303" customFormat="1" ht="16.5" customHeight="1">
      <c r="A86" s="920"/>
      <c r="B86" s="211" t="str">
        <f t="shared" si="113"/>
        <v>Pockets 1</v>
      </c>
      <c r="C86" s="210" t="s">
        <v>894</v>
      </c>
      <c r="D86" s="210" t="s">
        <v>996</v>
      </c>
      <c r="E86" s="298" t="s">
        <v>25</v>
      </c>
      <c r="F86" s="353" t="s">
        <v>879</v>
      </c>
      <c r="G86" s="326" t="s">
        <v>68</v>
      </c>
      <c r="H86" s="298">
        <v>5</v>
      </c>
      <c r="I86" s="520">
        <v>3.85</v>
      </c>
      <c r="J86" s="499">
        <v>49</v>
      </c>
      <c r="K86" s="23"/>
      <c r="L86" s="24"/>
      <c r="M86" s="25"/>
      <c r="N86" s="26"/>
      <c r="O86" s="751"/>
      <c r="P86" s="27"/>
      <c r="Q86" s="760"/>
      <c r="R86" s="28"/>
      <c r="S86" s="30"/>
      <c r="T86" s="39"/>
      <c r="U86" s="40"/>
      <c r="V86" s="34"/>
      <c r="W86" s="35"/>
      <c r="X86" s="36"/>
      <c r="Y86" s="37"/>
      <c r="Z86" s="104">
        <f t="shared" si="141"/>
        <v>0</v>
      </c>
      <c r="AA86" s="351">
        <f t="shared" si="142"/>
        <v>0</v>
      </c>
      <c r="AB86" s="272">
        <f t="shared" si="143"/>
        <v>0</v>
      </c>
      <c r="AC86" s="272" t="str">
        <f t="shared" si="117"/>
        <v/>
      </c>
      <c r="AD86" s="272" t="str">
        <f t="shared" si="118"/>
        <v/>
      </c>
      <c r="AE86" s="272" t="str">
        <f t="shared" si="119"/>
        <v/>
      </c>
      <c r="AF86" s="272" t="str">
        <f t="shared" si="120"/>
        <v/>
      </c>
      <c r="AG86" s="272">
        <f t="shared" si="121"/>
        <v>0</v>
      </c>
      <c r="AH86" s="272" t="str">
        <f t="shared" si="122"/>
        <v/>
      </c>
      <c r="AI86" s="272" t="str">
        <f t="shared" si="123"/>
        <v/>
      </c>
      <c r="AK86" s="272"/>
      <c r="AL86" s="272"/>
      <c r="AM86" s="272">
        <v>5</v>
      </c>
      <c r="AN86" s="272"/>
      <c r="AO86" s="272"/>
      <c r="AP86" s="272"/>
      <c r="AQ86" s="272"/>
      <c r="AR86" s="272"/>
      <c r="AS86" s="272"/>
      <c r="AT86" s="272"/>
      <c r="AU86" s="272"/>
      <c r="AV86" s="272"/>
      <c r="AW86" s="272"/>
      <c r="AX86" s="272"/>
      <c r="AY86" s="272"/>
      <c r="AZ86" s="272"/>
      <c r="BA86" s="272" t="s">
        <v>1075</v>
      </c>
      <c r="BB86" s="352"/>
      <c r="BD86" s="272" t="str">
        <f t="shared" si="124"/>
        <v/>
      </c>
      <c r="BE86" s="272" t="str">
        <f t="shared" si="125"/>
        <v/>
      </c>
      <c r="BF86" s="272">
        <f t="shared" si="126"/>
        <v>0</v>
      </c>
      <c r="BG86" s="272" t="str">
        <f t="shared" si="127"/>
        <v/>
      </c>
      <c r="BH86" s="272" t="str">
        <f t="shared" si="128"/>
        <v/>
      </c>
      <c r="BI86" s="272" t="str">
        <f t="shared" si="129"/>
        <v/>
      </c>
      <c r="BJ86" s="272" t="str">
        <f t="shared" si="130"/>
        <v/>
      </c>
      <c r="BK86" s="272" t="str">
        <f t="shared" si="131"/>
        <v/>
      </c>
      <c r="BL86" s="272" t="str">
        <f t="shared" si="132"/>
        <v/>
      </c>
      <c r="BM86" s="272" t="str">
        <f t="shared" si="133"/>
        <v/>
      </c>
      <c r="BN86" s="272" t="str">
        <f t="shared" si="134"/>
        <v/>
      </c>
      <c r="BO86" s="272" t="str">
        <f t="shared" si="135"/>
        <v/>
      </c>
      <c r="BP86" s="272" t="str">
        <f t="shared" si="136"/>
        <v/>
      </c>
      <c r="BQ86" s="272" t="str">
        <f t="shared" si="137"/>
        <v/>
      </c>
      <c r="BR86" s="272" t="str">
        <f t="shared" si="138"/>
        <v/>
      </c>
      <c r="BS86" s="272" t="str">
        <f t="shared" si="139"/>
        <v/>
      </c>
      <c r="BT86" s="272">
        <f t="shared" si="140"/>
        <v>0</v>
      </c>
      <c r="BU86" s="272"/>
      <c r="BX86">
        <v>0</v>
      </c>
      <c r="BY86">
        <v>0</v>
      </c>
      <c r="BZ86">
        <v>0</v>
      </c>
      <c r="CA86">
        <v>0</v>
      </c>
      <c r="CB86">
        <v>5</v>
      </c>
      <c r="CC86">
        <v>0</v>
      </c>
      <c r="CD86">
        <v>0</v>
      </c>
      <c r="CE86" s="800"/>
    </row>
    <row r="87" spans="1:83" s="303" customFormat="1" ht="16.5" customHeight="1">
      <c r="A87" s="920"/>
      <c r="B87" s="211" t="str">
        <f t="shared" si="113"/>
        <v>Slopers 1</v>
      </c>
      <c r="C87" s="210" t="s">
        <v>867</v>
      </c>
      <c r="D87" s="210" t="s">
        <v>997</v>
      </c>
      <c r="E87" s="298" t="s">
        <v>25</v>
      </c>
      <c r="F87" s="353" t="s">
        <v>879</v>
      </c>
      <c r="G87" s="326" t="s">
        <v>67</v>
      </c>
      <c r="H87" s="298">
        <v>5</v>
      </c>
      <c r="I87" s="520">
        <v>8.24</v>
      </c>
      <c r="J87" s="499">
        <v>91</v>
      </c>
      <c r="K87" s="23"/>
      <c r="L87" s="24"/>
      <c r="M87" s="25"/>
      <c r="N87" s="26"/>
      <c r="O87" s="751"/>
      <c r="P87" s="27"/>
      <c r="Q87" s="760"/>
      <c r="R87" s="28"/>
      <c r="S87" s="30"/>
      <c r="T87" s="39"/>
      <c r="U87" s="40"/>
      <c r="V87" s="34"/>
      <c r="W87" s="35"/>
      <c r="X87" s="36"/>
      <c r="Y87" s="37"/>
      <c r="Z87" s="104">
        <f t="shared" si="141"/>
        <v>0</v>
      </c>
      <c r="AA87" s="351">
        <f t="shared" si="142"/>
        <v>0</v>
      </c>
      <c r="AB87" s="272">
        <f t="shared" si="143"/>
        <v>0</v>
      </c>
      <c r="AC87" s="272" t="str">
        <f t="shared" si="117"/>
        <v/>
      </c>
      <c r="AD87" s="272" t="str">
        <f t="shared" si="118"/>
        <v/>
      </c>
      <c r="AE87" s="272" t="str">
        <f t="shared" si="119"/>
        <v/>
      </c>
      <c r="AF87" s="272" t="str">
        <f t="shared" si="120"/>
        <v/>
      </c>
      <c r="AG87" s="272">
        <f t="shared" si="121"/>
        <v>0</v>
      </c>
      <c r="AH87" s="272" t="str">
        <f t="shared" si="122"/>
        <v/>
      </c>
      <c r="AI87" s="272" t="str">
        <f t="shared" si="123"/>
        <v/>
      </c>
      <c r="AK87" s="272"/>
      <c r="AL87" s="272"/>
      <c r="AM87" s="272"/>
      <c r="AN87" s="272">
        <v>2</v>
      </c>
      <c r="AO87" s="272">
        <v>3</v>
      </c>
      <c r="AP87" s="272"/>
      <c r="AQ87" s="272"/>
      <c r="AR87" s="272"/>
      <c r="AS87" s="272"/>
      <c r="AT87" s="272"/>
      <c r="AU87" s="272"/>
      <c r="AV87" s="272"/>
      <c r="AW87" s="272"/>
      <c r="AX87" s="272"/>
      <c r="AY87" s="272"/>
      <c r="AZ87" s="272"/>
      <c r="BA87" s="272" t="s">
        <v>1075</v>
      </c>
      <c r="BB87" s="352"/>
      <c r="BD87" s="272" t="str">
        <f t="shared" si="124"/>
        <v/>
      </c>
      <c r="BE87" s="272" t="str">
        <f t="shared" si="125"/>
        <v/>
      </c>
      <c r="BF87" s="272" t="str">
        <f t="shared" si="126"/>
        <v/>
      </c>
      <c r="BG87" s="272">
        <f t="shared" si="127"/>
        <v>0</v>
      </c>
      <c r="BH87" s="272">
        <f t="shared" si="128"/>
        <v>0</v>
      </c>
      <c r="BI87" s="272" t="str">
        <f t="shared" si="129"/>
        <v/>
      </c>
      <c r="BJ87" s="272" t="str">
        <f t="shared" si="130"/>
        <v/>
      </c>
      <c r="BK87" s="272" t="str">
        <f t="shared" si="131"/>
        <v/>
      </c>
      <c r="BL87" s="272" t="str">
        <f t="shared" si="132"/>
        <v/>
      </c>
      <c r="BM87" s="272" t="str">
        <f t="shared" si="133"/>
        <v/>
      </c>
      <c r="BN87" s="272" t="str">
        <f t="shared" si="134"/>
        <v/>
      </c>
      <c r="BO87" s="272" t="str">
        <f t="shared" si="135"/>
        <v/>
      </c>
      <c r="BP87" s="272" t="str">
        <f t="shared" si="136"/>
        <v/>
      </c>
      <c r="BQ87" s="272" t="str">
        <f t="shared" si="137"/>
        <v/>
      </c>
      <c r="BR87" s="272" t="str">
        <f t="shared" si="138"/>
        <v/>
      </c>
      <c r="BS87" s="272" t="str">
        <f t="shared" si="139"/>
        <v/>
      </c>
      <c r="BT87" s="272">
        <f t="shared" si="140"/>
        <v>0</v>
      </c>
      <c r="BU87" s="272"/>
      <c r="BX87">
        <v>0</v>
      </c>
      <c r="BY87">
        <v>0</v>
      </c>
      <c r="BZ87">
        <v>0</v>
      </c>
      <c r="CA87">
        <v>0</v>
      </c>
      <c r="CB87">
        <v>5</v>
      </c>
      <c r="CC87">
        <v>0</v>
      </c>
      <c r="CD87">
        <v>0</v>
      </c>
      <c r="CE87" s="800"/>
    </row>
    <row r="88" spans="1:83" s="303" customFormat="1" ht="16.5" customHeight="1">
      <c r="A88" s="920"/>
      <c r="B88" s="211" t="str">
        <f t="shared" si="113"/>
        <v>Slopers 2</v>
      </c>
      <c r="C88" s="210" t="s">
        <v>868</v>
      </c>
      <c r="D88" s="210" t="s">
        <v>998</v>
      </c>
      <c r="E88" s="298" t="s">
        <v>25</v>
      </c>
      <c r="F88" s="353" t="s">
        <v>879</v>
      </c>
      <c r="G88" s="326" t="s">
        <v>67</v>
      </c>
      <c r="H88" s="298">
        <v>5</v>
      </c>
      <c r="I88" s="520">
        <v>8.1999999999999993</v>
      </c>
      <c r="J88" s="499">
        <v>91</v>
      </c>
      <c r="K88" s="23"/>
      <c r="L88" s="24"/>
      <c r="M88" s="25"/>
      <c r="N88" s="26"/>
      <c r="O88" s="751"/>
      <c r="P88" s="27"/>
      <c r="Q88" s="760"/>
      <c r="R88" s="28"/>
      <c r="S88" s="30"/>
      <c r="T88" s="39"/>
      <c r="U88" s="40"/>
      <c r="V88" s="34"/>
      <c r="W88" s="35"/>
      <c r="X88" s="36"/>
      <c r="Y88" s="37"/>
      <c r="Z88" s="104">
        <f t="shared" si="141"/>
        <v>0</v>
      </c>
      <c r="AA88" s="351">
        <f t="shared" si="142"/>
        <v>0</v>
      </c>
      <c r="AB88" s="272">
        <f t="shared" si="143"/>
        <v>0</v>
      </c>
      <c r="AC88" s="272" t="str">
        <f t="shared" si="117"/>
        <v/>
      </c>
      <c r="AD88" s="272" t="str">
        <f t="shared" si="118"/>
        <v/>
      </c>
      <c r="AE88" s="272" t="str">
        <f t="shared" si="119"/>
        <v/>
      </c>
      <c r="AF88" s="272" t="str">
        <f t="shared" si="120"/>
        <v/>
      </c>
      <c r="AG88" s="272">
        <f t="shared" si="121"/>
        <v>0</v>
      </c>
      <c r="AH88" s="272" t="str">
        <f t="shared" si="122"/>
        <v/>
      </c>
      <c r="AI88" s="272" t="str">
        <f t="shared" si="123"/>
        <v/>
      </c>
      <c r="AK88" s="272"/>
      <c r="AL88" s="272"/>
      <c r="AM88" s="272"/>
      <c r="AN88" s="272">
        <v>1</v>
      </c>
      <c r="AO88" s="272">
        <v>4</v>
      </c>
      <c r="AP88" s="272"/>
      <c r="AQ88" s="272"/>
      <c r="AR88" s="272"/>
      <c r="AS88" s="272"/>
      <c r="AT88" s="272"/>
      <c r="AU88" s="272"/>
      <c r="AV88" s="272"/>
      <c r="AW88" s="272"/>
      <c r="AX88" s="272"/>
      <c r="AY88" s="272"/>
      <c r="AZ88" s="272"/>
      <c r="BA88" s="272" t="s">
        <v>1084</v>
      </c>
      <c r="BB88" s="352"/>
      <c r="BD88" s="272" t="str">
        <f t="shared" si="124"/>
        <v/>
      </c>
      <c r="BE88" s="272" t="str">
        <f t="shared" si="125"/>
        <v/>
      </c>
      <c r="BF88" s="272" t="str">
        <f t="shared" si="126"/>
        <v/>
      </c>
      <c r="BG88" s="272">
        <f t="shared" si="127"/>
        <v>0</v>
      </c>
      <c r="BH88" s="272">
        <f t="shared" si="128"/>
        <v>0</v>
      </c>
      <c r="BI88" s="272" t="str">
        <f t="shared" si="129"/>
        <v/>
      </c>
      <c r="BJ88" s="272" t="str">
        <f t="shared" si="130"/>
        <v/>
      </c>
      <c r="BK88" s="272" t="str">
        <f t="shared" si="131"/>
        <v/>
      </c>
      <c r="BL88" s="272" t="str">
        <f t="shared" si="132"/>
        <v/>
      </c>
      <c r="BM88" s="272" t="str">
        <f t="shared" si="133"/>
        <v/>
      </c>
      <c r="BN88" s="272" t="str">
        <f t="shared" si="134"/>
        <v/>
      </c>
      <c r="BO88" s="272" t="str">
        <f t="shared" si="135"/>
        <v/>
      </c>
      <c r="BP88" s="272" t="str">
        <f t="shared" si="136"/>
        <v/>
      </c>
      <c r="BQ88" s="272" t="str">
        <f t="shared" si="137"/>
        <v/>
      </c>
      <c r="BR88" s="272" t="str">
        <f t="shared" si="138"/>
        <v/>
      </c>
      <c r="BS88" s="272" t="str">
        <f t="shared" si="139"/>
        <v/>
      </c>
      <c r="BT88" s="272">
        <f t="shared" si="140"/>
        <v>0</v>
      </c>
      <c r="BU88" s="272"/>
      <c r="BX88">
        <v>0</v>
      </c>
      <c r="BY88">
        <v>0</v>
      </c>
      <c r="BZ88">
        <v>0</v>
      </c>
      <c r="CA88">
        <v>0</v>
      </c>
      <c r="CB88">
        <v>5</v>
      </c>
      <c r="CC88">
        <v>0</v>
      </c>
      <c r="CD88">
        <v>0</v>
      </c>
      <c r="CE88" s="800"/>
    </row>
    <row r="89" spans="1:83" s="303" customFormat="1" ht="16.5" customHeight="1">
      <c r="A89" s="920"/>
      <c r="B89" s="211" t="str">
        <f t="shared" si="113"/>
        <v>Slopers 3</v>
      </c>
      <c r="C89" s="210" t="s">
        <v>869</v>
      </c>
      <c r="D89" s="210" t="s">
        <v>999</v>
      </c>
      <c r="E89" s="298" t="s">
        <v>26</v>
      </c>
      <c r="F89" s="353" t="s">
        <v>879</v>
      </c>
      <c r="G89" s="326" t="s">
        <v>67</v>
      </c>
      <c r="H89" s="298">
        <v>5</v>
      </c>
      <c r="I89" s="520">
        <v>4.1399999999999997</v>
      </c>
      <c r="J89" s="499">
        <v>56</v>
      </c>
      <c r="K89" s="23"/>
      <c r="L89" s="24"/>
      <c r="M89" s="25"/>
      <c r="N89" s="26"/>
      <c r="O89" s="751"/>
      <c r="P89" s="27"/>
      <c r="Q89" s="760"/>
      <c r="R89" s="28"/>
      <c r="S89" s="30"/>
      <c r="T89" s="39"/>
      <c r="U89" s="40"/>
      <c r="V89" s="34"/>
      <c r="W89" s="35"/>
      <c r="X89" s="36"/>
      <c r="Y89" s="37"/>
      <c r="Z89" s="104">
        <f t="shared" si="141"/>
        <v>0</v>
      </c>
      <c r="AA89" s="351">
        <f t="shared" si="142"/>
        <v>0</v>
      </c>
      <c r="AB89" s="272">
        <f t="shared" si="143"/>
        <v>0</v>
      </c>
      <c r="AC89" s="272" t="str">
        <f t="shared" si="117"/>
        <v/>
      </c>
      <c r="AD89" s="272" t="str">
        <f t="shared" si="118"/>
        <v/>
      </c>
      <c r="AE89" s="272" t="str">
        <f t="shared" si="119"/>
        <v/>
      </c>
      <c r="AF89" s="272" t="str">
        <f t="shared" si="120"/>
        <v/>
      </c>
      <c r="AG89" s="272" t="str">
        <f t="shared" si="121"/>
        <v/>
      </c>
      <c r="AH89" s="272">
        <f t="shared" si="122"/>
        <v>0</v>
      </c>
      <c r="AI89" s="272" t="str">
        <f t="shared" si="123"/>
        <v/>
      </c>
      <c r="AK89" s="272"/>
      <c r="AL89" s="272"/>
      <c r="AM89" s="272"/>
      <c r="AN89" s="272"/>
      <c r="AO89" s="272"/>
      <c r="AP89" s="272"/>
      <c r="AQ89" s="272">
        <v>5</v>
      </c>
      <c r="AR89" s="272"/>
      <c r="AS89" s="272"/>
      <c r="AT89" s="272"/>
      <c r="AU89" s="272"/>
      <c r="AV89" s="272"/>
      <c r="AW89" s="272"/>
      <c r="AX89" s="272"/>
      <c r="AY89" s="272"/>
      <c r="AZ89" s="272"/>
      <c r="BA89" s="272" t="s">
        <v>1077</v>
      </c>
      <c r="BB89" s="352"/>
      <c r="BD89" s="272" t="str">
        <f t="shared" si="124"/>
        <v/>
      </c>
      <c r="BE89" s="272" t="str">
        <f t="shared" si="125"/>
        <v/>
      </c>
      <c r="BF89" s="272" t="str">
        <f t="shared" si="126"/>
        <v/>
      </c>
      <c r="BG89" s="272" t="str">
        <f t="shared" si="127"/>
        <v/>
      </c>
      <c r="BH89" s="272" t="str">
        <f t="shared" si="128"/>
        <v/>
      </c>
      <c r="BI89" s="272" t="str">
        <f t="shared" si="129"/>
        <v/>
      </c>
      <c r="BJ89" s="272">
        <f t="shared" si="130"/>
        <v>0</v>
      </c>
      <c r="BK89" s="272" t="str">
        <f t="shared" si="131"/>
        <v/>
      </c>
      <c r="BL89" s="272" t="str">
        <f t="shared" si="132"/>
        <v/>
      </c>
      <c r="BM89" s="272" t="str">
        <f t="shared" si="133"/>
        <v/>
      </c>
      <c r="BN89" s="272" t="str">
        <f t="shared" si="134"/>
        <v/>
      </c>
      <c r="BO89" s="272" t="str">
        <f t="shared" si="135"/>
        <v/>
      </c>
      <c r="BP89" s="272" t="str">
        <f t="shared" si="136"/>
        <v/>
      </c>
      <c r="BQ89" s="272" t="str">
        <f t="shared" si="137"/>
        <v/>
      </c>
      <c r="BR89" s="272" t="str">
        <f t="shared" si="138"/>
        <v/>
      </c>
      <c r="BS89" s="272" t="str">
        <f t="shared" si="139"/>
        <v/>
      </c>
      <c r="BT89" s="272">
        <f t="shared" si="140"/>
        <v>0</v>
      </c>
      <c r="BU89" s="272"/>
      <c r="BX89">
        <v>0</v>
      </c>
      <c r="BY89">
        <v>0</v>
      </c>
      <c r="BZ89">
        <v>0</v>
      </c>
      <c r="CA89">
        <v>0</v>
      </c>
      <c r="CB89">
        <v>0</v>
      </c>
      <c r="CC89">
        <v>5</v>
      </c>
      <c r="CD89">
        <v>0</v>
      </c>
      <c r="CE89" s="800"/>
    </row>
    <row r="90" spans="1:83" s="303" customFormat="1" ht="16.5" customHeight="1">
      <c r="A90" s="920"/>
      <c r="B90" s="211" t="str">
        <f t="shared" si="113"/>
        <v>Slopers 4</v>
      </c>
      <c r="C90" s="210" t="s">
        <v>870</v>
      </c>
      <c r="D90" s="210" t="s">
        <v>1000</v>
      </c>
      <c r="E90" s="298" t="s">
        <v>26</v>
      </c>
      <c r="F90" s="353" t="s">
        <v>879</v>
      </c>
      <c r="G90" s="326" t="s">
        <v>67</v>
      </c>
      <c r="H90" s="298">
        <v>2</v>
      </c>
      <c r="I90" s="520">
        <v>3.88</v>
      </c>
      <c r="J90" s="499">
        <v>52.5</v>
      </c>
      <c r="K90" s="23"/>
      <c r="L90" s="24"/>
      <c r="M90" s="25"/>
      <c r="N90" s="26"/>
      <c r="O90" s="751"/>
      <c r="P90" s="27"/>
      <c r="Q90" s="760"/>
      <c r="R90" s="28"/>
      <c r="S90" s="30"/>
      <c r="T90" s="39"/>
      <c r="U90" s="40"/>
      <c r="V90" s="34"/>
      <c r="W90" s="35"/>
      <c r="X90" s="36"/>
      <c r="Y90" s="37"/>
      <c r="Z90" s="104">
        <f t="shared" si="141"/>
        <v>0</v>
      </c>
      <c r="AA90" s="351">
        <f t="shared" si="142"/>
        <v>0</v>
      </c>
      <c r="AB90" s="272">
        <f t="shared" si="143"/>
        <v>0</v>
      </c>
      <c r="AC90" s="272" t="str">
        <f t="shared" si="117"/>
        <v/>
      </c>
      <c r="AD90" s="272" t="str">
        <f t="shared" si="118"/>
        <v/>
      </c>
      <c r="AE90" s="272" t="str">
        <f t="shared" si="119"/>
        <v/>
      </c>
      <c r="AF90" s="272" t="str">
        <f t="shared" si="120"/>
        <v/>
      </c>
      <c r="AG90" s="272" t="str">
        <f t="shared" si="121"/>
        <v/>
      </c>
      <c r="AH90" s="272">
        <f t="shared" si="122"/>
        <v>0</v>
      </c>
      <c r="AI90" s="272" t="str">
        <f t="shared" si="123"/>
        <v/>
      </c>
      <c r="AK90" s="272"/>
      <c r="AL90" s="272"/>
      <c r="AM90" s="272"/>
      <c r="AN90" s="272"/>
      <c r="AO90" s="272"/>
      <c r="AP90" s="272"/>
      <c r="AQ90" s="272">
        <v>1</v>
      </c>
      <c r="AR90" s="272">
        <v>1</v>
      </c>
      <c r="AS90" s="272"/>
      <c r="AT90" s="272"/>
      <c r="AU90" s="272"/>
      <c r="AV90" s="272"/>
      <c r="AW90" s="272"/>
      <c r="AX90" s="272"/>
      <c r="AY90" s="272"/>
      <c r="AZ90" s="272"/>
      <c r="BA90" s="272" t="s">
        <v>1081</v>
      </c>
      <c r="BB90" s="352"/>
      <c r="BD90" s="272" t="str">
        <f t="shared" si="124"/>
        <v/>
      </c>
      <c r="BE90" s="272" t="str">
        <f t="shared" si="125"/>
        <v/>
      </c>
      <c r="BF90" s="272" t="str">
        <f t="shared" si="126"/>
        <v/>
      </c>
      <c r="BG90" s="272" t="str">
        <f t="shared" si="127"/>
        <v/>
      </c>
      <c r="BH90" s="272" t="str">
        <f t="shared" si="128"/>
        <v/>
      </c>
      <c r="BI90" s="272" t="str">
        <f t="shared" si="129"/>
        <v/>
      </c>
      <c r="BJ90" s="272">
        <f t="shared" si="130"/>
        <v>0</v>
      </c>
      <c r="BK90" s="272">
        <f t="shared" si="131"/>
        <v>0</v>
      </c>
      <c r="BL90" s="272" t="str">
        <f t="shared" si="132"/>
        <v/>
      </c>
      <c r="BM90" s="272" t="str">
        <f t="shared" si="133"/>
        <v/>
      </c>
      <c r="BN90" s="272" t="str">
        <f t="shared" si="134"/>
        <v/>
      </c>
      <c r="BO90" s="272" t="str">
        <f t="shared" si="135"/>
        <v/>
      </c>
      <c r="BP90" s="272" t="str">
        <f t="shared" si="136"/>
        <v/>
      </c>
      <c r="BQ90" s="272" t="str">
        <f t="shared" si="137"/>
        <v/>
      </c>
      <c r="BR90" s="272" t="str">
        <f t="shared" si="138"/>
        <v/>
      </c>
      <c r="BS90" s="272" t="str">
        <f t="shared" si="139"/>
        <v/>
      </c>
      <c r="BT90" s="272">
        <f t="shared" si="140"/>
        <v>0</v>
      </c>
      <c r="BU90" s="272"/>
      <c r="BX90">
        <v>0</v>
      </c>
      <c r="BY90">
        <v>0</v>
      </c>
      <c r="BZ90">
        <v>0</v>
      </c>
      <c r="CA90">
        <v>0</v>
      </c>
      <c r="CB90">
        <v>0</v>
      </c>
      <c r="CC90">
        <v>2</v>
      </c>
      <c r="CD90">
        <v>0</v>
      </c>
      <c r="CE90" s="800"/>
    </row>
    <row r="91" spans="1:83" s="303" customFormat="1" ht="17.25" customHeight="1">
      <c r="A91" s="920"/>
      <c r="B91" s="211" t="str">
        <f t="shared" si="113"/>
        <v>Slopers 5</v>
      </c>
      <c r="C91" s="210" t="s">
        <v>871</v>
      </c>
      <c r="D91" s="210" t="s">
        <v>1001</v>
      </c>
      <c r="E91" s="298" t="s">
        <v>26</v>
      </c>
      <c r="F91" s="353" t="s">
        <v>879</v>
      </c>
      <c r="G91" s="326" t="s">
        <v>67</v>
      </c>
      <c r="H91" s="298">
        <v>1</v>
      </c>
      <c r="I91" s="520">
        <v>3.95</v>
      </c>
      <c r="J91" s="499">
        <v>52.5</v>
      </c>
      <c r="K91" s="23"/>
      <c r="L91" s="24"/>
      <c r="M91" s="25"/>
      <c r="N91" s="26"/>
      <c r="O91" s="751"/>
      <c r="P91" s="27"/>
      <c r="Q91" s="760"/>
      <c r="R91" s="28"/>
      <c r="S91" s="30"/>
      <c r="T91" s="39"/>
      <c r="U91" s="40"/>
      <c r="V91" s="34"/>
      <c r="W91" s="35"/>
      <c r="X91" s="36"/>
      <c r="Y91" s="37"/>
      <c r="Z91" s="104">
        <f t="shared" si="141"/>
        <v>0</v>
      </c>
      <c r="AA91" s="351">
        <f t="shared" si="142"/>
        <v>0</v>
      </c>
      <c r="AB91" s="272">
        <f t="shared" si="143"/>
        <v>0</v>
      </c>
      <c r="AC91" s="272" t="str">
        <f t="shared" si="117"/>
        <v/>
      </c>
      <c r="AD91" s="272" t="str">
        <f t="shared" si="118"/>
        <v/>
      </c>
      <c r="AE91" s="272" t="str">
        <f t="shared" si="119"/>
        <v/>
      </c>
      <c r="AF91" s="272" t="str">
        <f t="shared" si="120"/>
        <v/>
      </c>
      <c r="AG91" s="272" t="str">
        <f t="shared" si="121"/>
        <v/>
      </c>
      <c r="AH91" s="272">
        <f t="shared" si="122"/>
        <v>0</v>
      </c>
      <c r="AI91" s="272" t="str">
        <f t="shared" si="123"/>
        <v/>
      </c>
      <c r="AK91" s="272"/>
      <c r="AL91" s="272"/>
      <c r="AM91" s="272"/>
      <c r="AN91" s="272"/>
      <c r="AO91" s="272">
        <v>1</v>
      </c>
      <c r="AP91" s="272"/>
      <c r="AQ91" s="272"/>
      <c r="AR91" s="272"/>
      <c r="AS91" s="272"/>
      <c r="AT91" s="272"/>
      <c r="AU91" s="272"/>
      <c r="AV91" s="272"/>
      <c r="AW91" s="272"/>
      <c r="AX91" s="272"/>
      <c r="AY91" s="272"/>
      <c r="AZ91" s="272"/>
      <c r="BA91" s="272" t="s">
        <v>1078</v>
      </c>
      <c r="BB91" s="352"/>
      <c r="BD91" s="272" t="str">
        <f t="shared" si="124"/>
        <v/>
      </c>
      <c r="BE91" s="272" t="str">
        <f t="shared" si="125"/>
        <v/>
      </c>
      <c r="BF91" s="272" t="str">
        <f t="shared" si="126"/>
        <v/>
      </c>
      <c r="BG91" s="272" t="str">
        <f t="shared" si="127"/>
        <v/>
      </c>
      <c r="BH91" s="272">
        <f t="shared" si="128"/>
        <v>0</v>
      </c>
      <c r="BI91" s="272" t="str">
        <f t="shared" si="129"/>
        <v/>
      </c>
      <c r="BJ91" s="272" t="str">
        <f t="shared" si="130"/>
        <v/>
      </c>
      <c r="BK91" s="272" t="str">
        <f t="shared" si="131"/>
        <v/>
      </c>
      <c r="BL91" s="272" t="str">
        <f t="shared" si="132"/>
        <v/>
      </c>
      <c r="BM91" s="272" t="str">
        <f t="shared" si="133"/>
        <v/>
      </c>
      <c r="BN91" s="272" t="str">
        <f t="shared" si="134"/>
        <v/>
      </c>
      <c r="BO91" s="272" t="str">
        <f t="shared" si="135"/>
        <v/>
      </c>
      <c r="BP91" s="272" t="str">
        <f t="shared" si="136"/>
        <v/>
      </c>
      <c r="BQ91" s="272" t="str">
        <f t="shared" si="137"/>
        <v/>
      </c>
      <c r="BR91" s="272" t="str">
        <f t="shared" si="138"/>
        <v/>
      </c>
      <c r="BS91" s="272" t="str">
        <f t="shared" si="139"/>
        <v/>
      </c>
      <c r="BT91" s="272">
        <f t="shared" si="140"/>
        <v>0</v>
      </c>
      <c r="BU91" s="272"/>
      <c r="BX91">
        <v>0</v>
      </c>
      <c r="BY91">
        <v>0</v>
      </c>
      <c r="BZ91">
        <v>0</v>
      </c>
      <c r="CA91">
        <v>0</v>
      </c>
      <c r="CB91">
        <v>0</v>
      </c>
      <c r="CC91">
        <v>1</v>
      </c>
      <c r="CD91">
        <v>0</v>
      </c>
      <c r="CE91" s="800"/>
    </row>
    <row r="92" spans="1:83" s="303" customFormat="1" ht="16.5" customHeight="1">
      <c r="A92" s="920"/>
      <c r="B92" s="211" t="str">
        <f t="shared" si="113"/>
        <v>Slopers 6</v>
      </c>
      <c r="C92" s="210" t="s">
        <v>909</v>
      </c>
      <c r="D92" s="210" t="s">
        <v>1002</v>
      </c>
      <c r="E92" s="298" t="s">
        <v>26</v>
      </c>
      <c r="F92" s="353" t="s">
        <v>879</v>
      </c>
      <c r="G92" s="326" t="s">
        <v>67</v>
      </c>
      <c r="H92" s="298">
        <v>1</v>
      </c>
      <c r="I92" s="520">
        <v>4.09</v>
      </c>
      <c r="J92" s="499">
        <v>52.5</v>
      </c>
      <c r="K92" s="23"/>
      <c r="L92" s="24"/>
      <c r="M92" s="25"/>
      <c r="N92" s="26"/>
      <c r="O92" s="751"/>
      <c r="P92" s="27"/>
      <c r="Q92" s="760"/>
      <c r="R92" s="28"/>
      <c r="S92" s="30"/>
      <c r="T92" s="39"/>
      <c r="U92" s="40"/>
      <c r="V92" s="34"/>
      <c r="W92" s="35"/>
      <c r="X92" s="36"/>
      <c r="Y92" s="37"/>
      <c r="Z92" s="104">
        <f t="shared" si="141"/>
        <v>0</v>
      </c>
      <c r="AA92" s="351">
        <f t="shared" si="142"/>
        <v>0</v>
      </c>
      <c r="AB92" s="272">
        <f t="shared" si="143"/>
        <v>0</v>
      </c>
      <c r="AC92" s="272" t="str">
        <f t="shared" si="117"/>
        <v/>
      </c>
      <c r="AD92" s="272" t="str">
        <f t="shared" si="118"/>
        <v/>
      </c>
      <c r="AE92" s="272" t="str">
        <f t="shared" si="119"/>
        <v/>
      </c>
      <c r="AF92" s="272" t="str">
        <f t="shared" si="120"/>
        <v/>
      </c>
      <c r="AG92" s="272" t="str">
        <f t="shared" si="121"/>
        <v/>
      </c>
      <c r="AH92" s="272">
        <f t="shared" si="122"/>
        <v>0</v>
      </c>
      <c r="AI92" s="272" t="str">
        <f t="shared" si="123"/>
        <v/>
      </c>
      <c r="AK92" s="272"/>
      <c r="AL92" s="272"/>
      <c r="AM92" s="272"/>
      <c r="AN92" s="272"/>
      <c r="AO92" s="272"/>
      <c r="AP92" s="272"/>
      <c r="AQ92" s="272">
        <v>1</v>
      </c>
      <c r="AR92" s="272"/>
      <c r="AS92" s="272"/>
      <c r="AT92" s="272"/>
      <c r="AU92" s="272"/>
      <c r="AV92" s="272"/>
      <c r="AW92" s="272"/>
      <c r="AX92" s="272"/>
      <c r="AY92" s="272"/>
      <c r="AZ92" s="272"/>
      <c r="BA92" s="272" t="s">
        <v>1078</v>
      </c>
      <c r="BB92" s="352"/>
      <c r="BD92" s="272" t="str">
        <f t="shared" si="124"/>
        <v/>
      </c>
      <c r="BE92" s="272" t="str">
        <f t="shared" si="125"/>
        <v/>
      </c>
      <c r="BF92" s="272" t="str">
        <f t="shared" si="126"/>
        <v/>
      </c>
      <c r="BG92" s="272" t="str">
        <f t="shared" si="127"/>
        <v/>
      </c>
      <c r="BH92" s="272" t="str">
        <f t="shared" si="128"/>
        <v/>
      </c>
      <c r="BI92" s="272" t="str">
        <f t="shared" si="129"/>
        <v/>
      </c>
      <c r="BJ92" s="272">
        <f t="shared" si="130"/>
        <v>0</v>
      </c>
      <c r="BK92" s="272" t="str">
        <f t="shared" si="131"/>
        <v/>
      </c>
      <c r="BL92" s="272" t="str">
        <f t="shared" si="132"/>
        <v/>
      </c>
      <c r="BM92" s="272" t="str">
        <f t="shared" si="133"/>
        <v/>
      </c>
      <c r="BN92" s="272" t="str">
        <f t="shared" si="134"/>
        <v/>
      </c>
      <c r="BO92" s="272" t="str">
        <f t="shared" si="135"/>
        <v/>
      </c>
      <c r="BP92" s="272" t="str">
        <f t="shared" si="136"/>
        <v/>
      </c>
      <c r="BQ92" s="272" t="str">
        <f t="shared" si="137"/>
        <v/>
      </c>
      <c r="BR92" s="272" t="str">
        <f t="shared" si="138"/>
        <v/>
      </c>
      <c r="BS92" s="272" t="str">
        <f t="shared" si="139"/>
        <v/>
      </c>
      <c r="BT92" s="272">
        <f t="shared" si="140"/>
        <v>0</v>
      </c>
      <c r="BU92" s="272"/>
      <c r="BX92">
        <v>0</v>
      </c>
      <c r="BY92">
        <v>0</v>
      </c>
      <c r="BZ92">
        <v>0</v>
      </c>
      <c r="CA92">
        <v>0</v>
      </c>
      <c r="CB92">
        <v>0</v>
      </c>
      <c r="CC92">
        <v>1</v>
      </c>
      <c r="CD92">
        <v>0</v>
      </c>
      <c r="CE92" s="800"/>
    </row>
    <row r="93" spans="1:83" s="303" customFormat="1" ht="18" customHeight="1">
      <c r="A93" s="920"/>
      <c r="B93" s="211" t="str">
        <f t="shared" si="113"/>
        <v>Slopers 7</v>
      </c>
      <c r="C93" s="210" t="s">
        <v>910</v>
      </c>
      <c r="D93" s="210" t="s">
        <v>1003</v>
      </c>
      <c r="E93" s="298" t="s">
        <v>26</v>
      </c>
      <c r="F93" s="353" t="s">
        <v>879</v>
      </c>
      <c r="G93" s="326" t="s">
        <v>67</v>
      </c>
      <c r="H93" s="298">
        <v>1</v>
      </c>
      <c r="I93" s="520">
        <v>4.92</v>
      </c>
      <c r="J93" s="499">
        <v>59.499999999999993</v>
      </c>
      <c r="K93" s="23"/>
      <c r="L93" s="24"/>
      <c r="M93" s="25"/>
      <c r="N93" s="26"/>
      <c r="O93" s="751"/>
      <c r="P93" s="27"/>
      <c r="Q93" s="760"/>
      <c r="R93" s="28"/>
      <c r="S93" s="30"/>
      <c r="T93" s="39"/>
      <c r="U93" s="40"/>
      <c r="V93" s="34"/>
      <c r="W93" s="35"/>
      <c r="X93" s="36"/>
      <c r="Y93" s="37"/>
      <c r="Z93" s="104">
        <f t="shared" si="141"/>
        <v>0</v>
      </c>
      <c r="AA93" s="351">
        <f t="shared" si="142"/>
        <v>0</v>
      </c>
      <c r="AB93" s="272">
        <f t="shared" si="143"/>
        <v>0</v>
      </c>
      <c r="AC93" s="272" t="str">
        <f t="shared" si="117"/>
        <v/>
      </c>
      <c r="AD93" s="272" t="str">
        <f t="shared" si="118"/>
        <v/>
      </c>
      <c r="AE93" s="272" t="str">
        <f t="shared" si="119"/>
        <v/>
      </c>
      <c r="AF93" s="272" t="str">
        <f t="shared" si="120"/>
        <v/>
      </c>
      <c r="AG93" s="272" t="str">
        <f t="shared" si="121"/>
        <v/>
      </c>
      <c r="AH93" s="272">
        <f t="shared" si="122"/>
        <v>0</v>
      </c>
      <c r="AI93" s="272" t="str">
        <f t="shared" si="123"/>
        <v/>
      </c>
      <c r="AK93" s="272"/>
      <c r="AL93" s="272"/>
      <c r="AM93" s="272"/>
      <c r="AN93" s="272"/>
      <c r="AO93" s="272"/>
      <c r="AP93" s="272"/>
      <c r="AQ93" s="272"/>
      <c r="AR93" s="272"/>
      <c r="AS93" s="272"/>
      <c r="AT93" s="272"/>
      <c r="AU93" s="272"/>
      <c r="AV93" s="272">
        <v>1</v>
      </c>
      <c r="AW93" s="272"/>
      <c r="AX93" s="272"/>
      <c r="AY93" s="272"/>
      <c r="AZ93" s="272"/>
      <c r="BA93" s="272" t="s">
        <v>1078</v>
      </c>
      <c r="BB93" s="352"/>
      <c r="BD93" s="272" t="str">
        <f t="shared" si="124"/>
        <v/>
      </c>
      <c r="BE93" s="272" t="str">
        <f t="shared" si="125"/>
        <v/>
      </c>
      <c r="BF93" s="272" t="str">
        <f t="shared" si="126"/>
        <v/>
      </c>
      <c r="BG93" s="272" t="str">
        <f t="shared" si="127"/>
        <v/>
      </c>
      <c r="BH93" s="272" t="str">
        <f t="shared" si="128"/>
        <v/>
      </c>
      <c r="BI93" s="272" t="str">
        <f t="shared" si="129"/>
        <v/>
      </c>
      <c r="BJ93" s="272" t="str">
        <f t="shared" si="130"/>
        <v/>
      </c>
      <c r="BK93" s="272" t="str">
        <f t="shared" si="131"/>
        <v/>
      </c>
      <c r="BL93" s="272" t="str">
        <f t="shared" si="132"/>
        <v/>
      </c>
      <c r="BM93" s="272" t="str">
        <f t="shared" si="133"/>
        <v/>
      </c>
      <c r="BN93" s="272" t="str">
        <f t="shared" si="134"/>
        <v/>
      </c>
      <c r="BO93" s="272">
        <f t="shared" si="135"/>
        <v>0</v>
      </c>
      <c r="BP93" s="272" t="str">
        <f t="shared" si="136"/>
        <v/>
      </c>
      <c r="BQ93" s="272" t="str">
        <f t="shared" si="137"/>
        <v/>
      </c>
      <c r="BR93" s="272" t="str">
        <f t="shared" si="138"/>
        <v/>
      </c>
      <c r="BS93" s="272" t="str">
        <f t="shared" si="139"/>
        <v/>
      </c>
      <c r="BT93" s="272">
        <f t="shared" si="140"/>
        <v>0</v>
      </c>
      <c r="BU93" s="272"/>
      <c r="BX93">
        <v>0</v>
      </c>
      <c r="BY93">
        <v>0</v>
      </c>
      <c r="BZ93">
        <v>0</v>
      </c>
      <c r="CA93">
        <v>0</v>
      </c>
      <c r="CB93">
        <v>0</v>
      </c>
      <c r="CC93">
        <v>1</v>
      </c>
      <c r="CD93">
        <v>0</v>
      </c>
      <c r="CE93" s="800"/>
    </row>
    <row r="94" spans="1:83" s="303" customFormat="1" ht="16.5" customHeight="1">
      <c r="A94" s="920"/>
      <c r="B94" s="211" t="str">
        <f t="shared" si="113"/>
        <v>Slopers 8</v>
      </c>
      <c r="C94" s="210" t="s">
        <v>911</v>
      </c>
      <c r="D94" s="210" t="s">
        <v>1004</v>
      </c>
      <c r="E94" s="298" t="s">
        <v>26</v>
      </c>
      <c r="F94" s="353" t="s">
        <v>879</v>
      </c>
      <c r="G94" s="326" t="s">
        <v>67</v>
      </c>
      <c r="H94" s="298">
        <v>1</v>
      </c>
      <c r="I94" s="520">
        <v>5.09</v>
      </c>
      <c r="J94" s="499">
        <v>62.999999999999993</v>
      </c>
      <c r="K94" s="23"/>
      <c r="L94" s="24"/>
      <c r="M94" s="25"/>
      <c r="N94" s="26"/>
      <c r="O94" s="751"/>
      <c r="P94" s="27"/>
      <c r="Q94" s="760"/>
      <c r="R94" s="28"/>
      <c r="S94" s="30"/>
      <c r="T94" s="39"/>
      <c r="U94" s="40"/>
      <c r="V94" s="34"/>
      <c r="W94" s="35"/>
      <c r="X94" s="36"/>
      <c r="Y94" s="37"/>
      <c r="Z94" s="104">
        <f t="shared" si="141"/>
        <v>0</v>
      </c>
      <c r="AA94" s="351">
        <f t="shared" si="142"/>
        <v>0</v>
      </c>
      <c r="AB94" s="272">
        <f t="shared" si="143"/>
        <v>0</v>
      </c>
      <c r="AC94" s="272" t="str">
        <f t="shared" si="117"/>
        <v/>
      </c>
      <c r="AD94" s="272" t="str">
        <f t="shared" si="118"/>
        <v/>
      </c>
      <c r="AE94" s="272" t="str">
        <f t="shared" si="119"/>
        <v/>
      </c>
      <c r="AF94" s="272" t="str">
        <f t="shared" si="120"/>
        <v/>
      </c>
      <c r="AG94" s="272" t="str">
        <f t="shared" si="121"/>
        <v/>
      </c>
      <c r="AH94" s="272">
        <f t="shared" si="122"/>
        <v>0</v>
      </c>
      <c r="AI94" s="272" t="str">
        <f t="shared" si="123"/>
        <v/>
      </c>
      <c r="AK94" s="272"/>
      <c r="AL94" s="272"/>
      <c r="AM94" s="272"/>
      <c r="AN94" s="272"/>
      <c r="AO94" s="272"/>
      <c r="AP94" s="272"/>
      <c r="AQ94" s="272"/>
      <c r="AR94" s="272"/>
      <c r="AS94" s="272"/>
      <c r="AT94" s="272"/>
      <c r="AU94" s="272"/>
      <c r="AV94" s="272"/>
      <c r="AW94" s="272">
        <v>1</v>
      </c>
      <c r="AX94" s="272"/>
      <c r="AY94" s="272"/>
      <c r="AZ94" s="272"/>
      <c r="BA94" s="272" t="s">
        <v>1081</v>
      </c>
      <c r="BB94" s="352"/>
      <c r="BD94" s="272" t="str">
        <f t="shared" si="124"/>
        <v/>
      </c>
      <c r="BE94" s="272" t="str">
        <f t="shared" si="125"/>
        <v/>
      </c>
      <c r="BF94" s="272" t="str">
        <f t="shared" si="126"/>
        <v/>
      </c>
      <c r="BG94" s="272" t="str">
        <f t="shared" si="127"/>
        <v/>
      </c>
      <c r="BH94" s="272" t="str">
        <f t="shared" si="128"/>
        <v/>
      </c>
      <c r="BI94" s="272" t="str">
        <f t="shared" si="129"/>
        <v/>
      </c>
      <c r="BJ94" s="272" t="str">
        <f t="shared" si="130"/>
        <v/>
      </c>
      <c r="BK94" s="272" t="str">
        <f t="shared" si="131"/>
        <v/>
      </c>
      <c r="BL94" s="272" t="str">
        <f t="shared" si="132"/>
        <v/>
      </c>
      <c r="BM94" s="272" t="str">
        <f t="shared" si="133"/>
        <v/>
      </c>
      <c r="BN94" s="272" t="str">
        <f t="shared" si="134"/>
        <v/>
      </c>
      <c r="BO94" s="272" t="str">
        <f t="shared" si="135"/>
        <v/>
      </c>
      <c r="BP94" s="272">
        <f t="shared" si="136"/>
        <v>0</v>
      </c>
      <c r="BQ94" s="272" t="str">
        <f t="shared" si="137"/>
        <v/>
      </c>
      <c r="BR94" s="272" t="str">
        <f t="shared" si="138"/>
        <v/>
      </c>
      <c r="BS94" s="272" t="str">
        <f t="shared" si="139"/>
        <v/>
      </c>
      <c r="BT94" s="272">
        <f t="shared" si="140"/>
        <v>0</v>
      </c>
      <c r="BU94" s="272"/>
      <c r="BX94">
        <v>0</v>
      </c>
      <c r="BY94">
        <v>0</v>
      </c>
      <c r="BZ94">
        <v>0</v>
      </c>
      <c r="CA94">
        <v>0</v>
      </c>
      <c r="CB94">
        <v>0</v>
      </c>
      <c r="CC94">
        <v>1</v>
      </c>
      <c r="CD94">
        <v>0</v>
      </c>
      <c r="CE94" s="800"/>
    </row>
    <row r="95" spans="1:83" s="303" customFormat="1" ht="16.5" customHeight="1" thickBot="1">
      <c r="A95" s="921"/>
      <c r="B95" s="211" t="str">
        <f t="shared" si="113"/>
        <v>Srews ons 1</v>
      </c>
      <c r="C95" s="623" t="s">
        <v>912</v>
      </c>
      <c r="D95" s="210" t="s">
        <v>1005</v>
      </c>
      <c r="E95" s="319" t="s">
        <v>21</v>
      </c>
      <c r="F95" s="353" t="s">
        <v>879</v>
      </c>
      <c r="G95" s="327" t="s">
        <v>247</v>
      </c>
      <c r="H95" s="319">
        <v>20</v>
      </c>
      <c r="I95" s="525">
        <v>0.8</v>
      </c>
      <c r="J95" s="500">
        <v>31.499999999999996</v>
      </c>
      <c r="K95" s="85"/>
      <c r="L95" s="86"/>
      <c r="M95" s="87"/>
      <c r="N95" s="88"/>
      <c r="O95" s="752"/>
      <c r="P95" s="89"/>
      <c r="Q95" s="761"/>
      <c r="R95" s="90"/>
      <c r="S95" s="91"/>
      <c r="T95" s="92"/>
      <c r="U95" s="93"/>
      <c r="V95" s="94"/>
      <c r="W95" s="95"/>
      <c r="X95" s="96"/>
      <c r="Y95" s="97"/>
      <c r="Z95" s="103">
        <f>SUM(K95:Y95)*J95</f>
        <v>0</v>
      </c>
      <c r="AA95" s="351">
        <f>SUM(K95:Y95)*H95</f>
        <v>0</v>
      </c>
      <c r="AB95" s="273">
        <f>SUM(K95:Y95)</f>
        <v>0</v>
      </c>
      <c r="AC95" s="272">
        <f t="shared" si="117"/>
        <v>0</v>
      </c>
      <c r="AD95" s="272" t="str">
        <f t="shared" si="118"/>
        <v/>
      </c>
      <c r="AE95" s="272" t="str">
        <f t="shared" si="119"/>
        <v/>
      </c>
      <c r="AF95" s="272" t="str">
        <f t="shared" si="120"/>
        <v/>
      </c>
      <c r="AG95" s="272" t="str">
        <f t="shared" si="121"/>
        <v/>
      </c>
      <c r="AH95" s="272" t="str">
        <f t="shared" si="122"/>
        <v/>
      </c>
      <c r="AI95" s="272" t="str">
        <f t="shared" si="123"/>
        <v/>
      </c>
      <c r="AK95" s="272"/>
      <c r="AL95" s="272"/>
      <c r="AM95" s="272"/>
      <c r="AN95" s="272"/>
      <c r="AO95" s="272"/>
      <c r="AP95" s="272"/>
      <c r="AQ95" s="272"/>
      <c r="AR95" s="272"/>
      <c r="AS95" s="272"/>
      <c r="AT95" s="272"/>
      <c r="AU95" s="272"/>
      <c r="AV95" s="272"/>
      <c r="AW95" s="272"/>
      <c r="AX95" s="272"/>
      <c r="AY95" s="272"/>
      <c r="AZ95" s="272"/>
      <c r="BA95" s="272" t="s">
        <v>1088</v>
      </c>
      <c r="BB95" s="352"/>
      <c r="BD95" s="272" t="str">
        <f t="shared" si="124"/>
        <v/>
      </c>
      <c r="BE95" s="272" t="str">
        <f t="shared" si="125"/>
        <v/>
      </c>
      <c r="BF95" s="272" t="str">
        <f t="shared" si="126"/>
        <v/>
      </c>
      <c r="BG95" s="272" t="str">
        <f t="shared" si="127"/>
        <v/>
      </c>
      <c r="BH95" s="272" t="str">
        <f t="shared" si="128"/>
        <v/>
      </c>
      <c r="BI95" s="272" t="str">
        <f t="shared" si="129"/>
        <v/>
      </c>
      <c r="BJ95" s="272" t="str">
        <f t="shared" si="130"/>
        <v/>
      </c>
      <c r="BK95" s="272" t="str">
        <f t="shared" si="131"/>
        <v/>
      </c>
      <c r="BL95" s="272" t="str">
        <f t="shared" si="132"/>
        <v/>
      </c>
      <c r="BM95" s="272" t="str">
        <f t="shared" si="133"/>
        <v/>
      </c>
      <c r="BN95" s="272" t="str">
        <f t="shared" si="134"/>
        <v/>
      </c>
      <c r="BO95" s="272" t="str">
        <f t="shared" si="135"/>
        <v/>
      </c>
      <c r="BP95" s="272" t="str">
        <f t="shared" si="136"/>
        <v/>
      </c>
      <c r="BQ95" s="272" t="str">
        <f t="shared" si="137"/>
        <v/>
      </c>
      <c r="BR95" s="272" t="str">
        <f t="shared" si="138"/>
        <v/>
      </c>
      <c r="BS95" s="272" t="str">
        <f t="shared" si="139"/>
        <v/>
      </c>
      <c r="BT95" s="272">
        <f t="shared" si="140"/>
        <v>0</v>
      </c>
      <c r="BU95" s="272"/>
      <c r="BX95">
        <v>20</v>
      </c>
      <c r="BY95">
        <v>0</v>
      </c>
      <c r="BZ95">
        <v>0</v>
      </c>
      <c r="CA95">
        <v>0</v>
      </c>
      <c r="CB95">
        <v>0</v>
      </c>
      <c r="CC95">
        <v>0</v>
      </c>
      <c r="CD95">
        <v>0</v>
      </c>
      <c r="CE95" s="800"/>
    </row>
    <row r="96" spans="1:83" s="328" customFormat="1" ht="12" customHeight="1" thickBot="1">
      <c r="A96" s="791"/>
      <c r="B96" s="792"/>
      <c r="C96" s="792"/>
      <c r="D96" s="792"/>
      <c r="E96" s="490"/>
      <c r="F96" s="490"/>
      <c r="G96" s="490"/>
      <c r="H96" s="490"/>
      <c r="I96" s="490"/>
      <c r="J96" s="793" t="s">
        <v>1105</v>
      </c>
      <c r="K96" s="794"/>
      <c r="L96" s="794"/>
      <c r="M96" s="794"/>
      <c r="N96" s="795"/>
      <c r="O96" s="795"/>
      <c r="P96" s="794"/>
      <c r="Q96" s="794"/>
      <c r="R96" s="794"/>
      <c r="S96" s="796"/>
      <c r="T96" s="794"/>
      <c r="U96" s="797"/>
      <c r="V96" s="794"/>
      <c r="W96" s="794"/>
      <c r="X96" s="794"/>
      <c r="Y96" s="794"/>
      <c r="Z96" s="798"/>
      <c r="AA96" s="798"/>
      <c r="AB96" s="798"/>
      <c r="AC96" s="490"/>
      <c r="AD96" s="490"/>
      <c r="AE96" s="490"/>
      <c r="AF96" s="490"/>
      <c r="AG96" s="490"/>
      <c r="AH96" s="490"/>
      <c r="AI96" s="665"/>
      <c r="AJ96" s="303"/>
      <c r="AK96" s="309"/>
      <c r="AL96" s="309"/>
      <c r="AM96" s="309"/>
      <c r="AN96" s="309"/>
      <c r="AO96" s="309"/>
      <c r="AP96" s="309"/>
      <c r="AQ96" s="309"/>
      <c r="AR96" s="309"/>
      <c r="AS96" s="309"/>
      <c r="AT96" s="309"/>
      <c r="AU96" s="309"/>
      <c r="AV96" s="309"/>
      <c r="AW96" s="309"/>
      <c r="AX96" s="309"/>
      <c r="AY96" s="309"/>
      <c r="AZ96" s="309"/>
      <c r="BA96" s="309"/>
      <c r="BB96" s="309"/>
      <c r="BC96" s="359"/>
      <c r="BD96" s="309"/>
      <c r="BE96" s="309"/>
      <c r="BF96" s="309"/>
      <c r="BG96" s="309"/>
      <c r="BH96" s="309"/>
      <c r="BI96" s="309"/>
      <c r="BJ96" s="309"/>
      <c r="BK96" s="309"/>
      <c r="BL96" s="309"/>
      <c r="BM96" s="309"/>
      <c r="BN96" s="309"/>
      <c r="BO96" s="309"/>
      <c r="BP96" s="309"/>
      <c r="BQ96" s="309"/>
      <c r="BR96" s="309"/>
      <c r="BS96" s="309"/>
      <c r="BT96" s="309"/>
      <c r="BU96" s="801"/>
      <c r="BX96" s="803"/>
      <c r="BY96" s="803"/>
      <c r="BZ96" s="803"/>
      <c r="CA96" s="803"/>
      <c r="CB96" s="803"/>
      <c r="CC96" s="803"/>
      <c r="CD96" s="803"/>
      <c r="CE96" s="800"/>
    </row>
    <row r="97" spans="1:83" s="303" customFormat="1" ht="17.25" customHeight="1">
      <c r="A97" s="922" t="s">
        <v>914</v>
      </c>
      <c r="B97" s="211" t="str">
        <f t="shared" si="113"/>
        <v>Crimps 1</v>
      </c>
      <c r="C97" s="210" t="s">
        <v>858</v>
      </c>
      <c r="D97" s="210" t="s">
        <v>1006</v>
      </c>
      <c r="E97" s="310" t="s">
        <v>22</v>
      </c>
      <c r="F97" s="353" t="s">
        <v>879</v>
      </c>
      <c r="G97" s="310" t="s">
        <v>62</v>
      </c>
      <c r="H97" s="310">
        <v>15</v>
      </c>
      <c r="I97" s="519">
        <v>1.91</v>
      </c>
      <c r="J97" s="498">
        <v>45.5</v>
      </c>
      <c r="K97" s="10"/>
      <c r="L97" s="11"/>
      <c r="M97" s="12"/>
      <c r="N97" s="13"/>
      <c r="O97" s="750"/>
      <c r="P97" s="14"/>
      <c r="Q97" s="759"/>
      <c r="R97" s="15"/>
      <c r="S97" s="16"/>
      <c r="T97" s="83"/>
      <c r="U97" s="84"/>
      <c r="V97" s="19"/>
      <c r="W97" s="20"/>
      <c r="X97" s="21"/>
      <c r="Y97" s="22"/>
      <c r="Z97" s="102">
        <f>SUM(K97:Y97)*J97</f>
        <v>0</v>
      </c>
      <c r="AA97" s="351">
        <f>SUM(K97:Y97)*H97</f>
        <v>0</v>
      </c>
      <c r="AB97" s="312">
        <f>SUM(K97:Y97)</f>
        <v>0</v>
      </c>
      <c r="AC97" s="272" t="str">
        <f t="shared" ref="AC97:AC112" si="144">IF(BX97=0,"",$AB97*BX97)</f>
        <v/>
      </c>
      <c r="AD97" s="272">
        <f t="shared" ref="AD97:AD112" si="145">IF(BY97=0,"",$AB97*BY97)</f>
        <v>0</v>
      </c>
      <c r="AE97" s="272" t="str">
        <f t="shared" ref="AE97:AE112" si="146">IF(BZ97=0,"",$AB97*BZ97)</f>
        <v/>
      </c>
      <c r="AF97" s="272" t="str">
        <f t="shared" ref="AF97:AF112" si="147">IF(CA97=0,"",$AB97*CA97)</f>
        <v/>
      </c>
      <c r="AG97" s="272" t="str">
        <f t="shared" ref="AG97:AG112" si="148">IF(CB97=0,"",$AB97*CB97)</f>
        <v/>
      </c>
      <c r="AH97" s="272" t="str">
        <f t="shared" ref="AH97:AH112" si="149">IF(CC97=0,"",$AB97*CC97)</f>
        <v/>
      </c>
      <c r="AI97" s="272" t="str">
        <f t="shared" ref="AI97:AI112" si="150">IF(CD97=0,"",$AB97*CD97)</f>
        <v/>
      </c>
      <c r="AK97" s="272"/>
      <c r="AL97" s="272">
        <v>15</v>
      </c>
      <c r="AM97" s="272"/>
      <c r="AN97" s="272"/>
      <c r="AO97" s="272"/>
      <c r="AP97" s="272"/>
      <c r="AQ97" s="272"/>
      <c r="AR97" s="272"/>
      <c r="AS97" s="272"/>
      <c r="AT97" s="272"/>
      <c r="AU97" s="272"/>
      <c r="AV97" s="272"/>
      <c r="AW97" s="272"/>
      <c r="AX97" s="272"/>
      <c r="AY97" s="272"/>
      <c r="AZ97" s="272"/>
      <c r="BA97" s="272"/>
      <c r="BB97" s="272"/>
      <c r="BD97" s="272" t="str">
        <f t="shared" ref="BD97:BD112" si="151">IF(AK97="","",$AB97*AK97)</f>
        <v/>
      </c>
      <c r="BE97" s="272">
        <f t="shared" ref="BE97:BE112" si="152">IF(AL97="","",$AB97*AL97)</f>
        <v>0</v>
      </c>
      <c r="BF97" s="272" t="str">
        <f t="shared" ref="BF97:BF112" si="153">IF(AM97="","",$AB97*AM97)</f>
        <v/>
      </c>
      <c r="BG97" s="272" t="str">
        <f t="shared" ref="BG97:BG112" si="154">IF(AN97="","",$AB97*AN97)</f>
        <v/>
      </c>
      <c r="BH97" s="272" t="str">
        <f t="shared" ref="BH97:BH112" si="155">IF(AO97="","",$AB97*AO97)</f>
        <v/>
      </c>
      <c r="BI97" s="272" t="str">
        <f t="shared" ref="BI97:BI112" si="156">IF(AP97="","",$AB97*AP97)</f>
        <v/>
      </c>
      <c r="BJ97" s="272" t="str">
        <f t="shared" ref="BJ97:BJ112" si="157">IF(AQ97="","",$AB97*AQ97)</f>
        <v/>
      </c>
      <c r="BK97" s="272" t="str">
        <f t="shared" ref="BK97:BK112" si="158">IF(AR97="","",$AB97*AR97)</f>
        <v/>
      </c>
      <c r="BL97" s="272" t="str">
        <f t="shared" ref="BL97:BL112" si="159">IF(AS97="","",$AB97*AS97)</f>
        <v/>
      </c>
      <c r="BM97" s="272" t="str">
        <f t="shared" ref="BM97:BM112" si="160">IF(AT97="","",$AB97*AT97)</f>
        <v/>
      </c>
      <c r="BN97" s="272" t="str">
        <f t="shared" ref="BN97:BN112" si="161">IF(AU97="","",$AB97*AU97)</f>
        <v/>
      </c>
      <c r="BO97" s="272" t="str">
        <f t="shared" ref="BO97:BO112" si="162">IF(AV97="","",$AB97*AV97)</f>
        <v/>
      </c>
      <c r="BP97" s="272" t="str">
        <f t="shared" ref="BP97:BP112" si="163">IF(AW97="","",$AB97*AW97)</f>
        <v/>
      </c>
      <c r="BQ97" s="272" t="str">
        <f t="shared" ref="BQ97:BQ112" si="164">IF(AX97="","",$AB97*AX97)</f>
        <v/>
      </c>
      <c r="BR97" s="272" t="str">
        <f t="shared" ref="BR97:BR112" si="165">IF(AY97="","",$AB97*AY97)</f>
        <v/>
      </c>
      <c r="BS97" s="272" t="str">
        <f t="shared" ref="BS97:BS112" si="166">IF(AZ97="","",$AB97*AZ97)</f>
        <v/>
      </c>
      <c r="BT97" s="272" t="str">
        <f t="shared" ref="BT97:BT112" si="167">IF(BA97="","",$AB97*BA97)</f>
        <v/>
      </c>
      <c r="BU97" s="272"/>
      <c r="BX97">
        <v>0</v>
      </c>
      <c r="BY97">
        <v>15</v>
      </c>
      <c r="BZ97">
        <v>0</v>
      </c>
      <c r="CA97">
        <v>0</v>
      </c>
      <c r="CB97">
        <v>0</v>
      </c>
      <c r="CC97">
        <v>0</v>
      </c>
      <c r="CD97">
        <v>0</v>
      </c>
      <c r="CE97" s="800"/>
    </row>
    <row r="98" spans="1:83" s="303" customFormat="1" ht="16.5" customHeight="1">
      <c r="A98" s="890"/>
      <c r="B98" s="211" t="str">
        <f t="shared" si="113"/>
        <v>Crimps 2</v>
      </c>
      <c r="C98" s="210" t="s">
        <v>881</v>
      </c>
      <c r="D98" s="210" t="s">
        <v>1007</v>
      </c>
      <c r="E98" s="298" t="s">
        <v>23</v>
      </c>
      <c r="F98" s="353" t="s">
        <v>879</v>
      </c>
      <c r="G98" s="298" t="s">
        <v>62</v>
      </c>
      <c r="H98" s="298">
        <v>10</v>
      </c>
      <c r="I98" s="520">
        <v>2.4</v>
      </c>
      <c r="J98" s="499">
        <v>49</v>
      </c>
      <c r="K98" s="23"/>
      <c r="L98" s="24"/>
      <c r="M98" s="25"/>
      <c r="N98" s="26"/>
      <c r="O98" s="751"/>
      <c r="P98" s="27"/>
      <c r="Q98" s="760"/>
      <c r="R98" s="28"/>
      <c r="S98" s="30"/>
      <c r="T98" s="39"/>
      <c r="U98" s="40"/>
      <c r="V98" s="34"/>
      <c r="W98" s="35"/>
      <c r="X98" s="36"/>
      <c r="Y98" s="37"/>
      <c r="Z98" s="104">
        <f>SUM(K98:Y98)*J98</f>
        <v>0</v>
      </c>
      <c r="AA98" s="351">
        <f>SUM(K98:Y98)*H98</f>
        <v>0</v>
      </c>
      <c r="AB98" s="272">
        <f>SUM(K98:Y98)</f>
        <v>0</v>
      </c>
      <c r="AC98" s="272" t="str">
        <f t="shared" si="144"/>
        <v/>
      </c>
      <c r="AD98" s="272" t="str">
        <f t="shared" si="145"/>
        <v/>
      </c>
      <c r="AE98" s="272">
        <f t="shared" si="146"/>
        <v>0</v>
      </c>
      <c r="AF98" s="272" t="str">
        <f t="shared" si="147"/>
        <v/>
      </c>
      <c r="AG98" s="272" t="str">
        <f t="shared" si="148"/>
        <v/>
      </c>
      <c r="AH98" s="272" t="str">
        <f t="shared" si="149"/>
        <v/>
      </c>
      <c r="AI98" s="272" t="str">
        <f t="shared" si="150"/>
        <v/>
      </c>
      <c r="AK98" s="272"/>
      <c r="AL98" s="272">
        <v>10</v>
      </c>
      <c r="AM98" s="272"/>
      <c r="AN98" s="272"/>
      <c r="AO98" s="272"/>
      <c r="AP98" s="272"/>
      <c r="AQ98" s="272"/>
      <c r="AR98" s="272"/>
      <c r="AS98" s="272"/>
      <c r="AT98" s="272"/>
      <c r="AU98" s="272"/>
      <c r="AV98" s="272"/>
      <c r="AW98" s="272"/>
      <c r="AX98" s="272"/>
      <c r="AY98" s="272"/>
      <c r="AZ98" s="272"/>
      <c r="BA98" s="272" t="s">
        <v>1075</v>
      </c>
      <c r="BB98" s="272"/>
      <c r="BD98" s="272" t="str">
        <f t="shared" si="151"/>
        <v/>
      </c>
      <c r="BE98" s="272">
        <f t="shared" si="152"/>
        <v>0</v>
      </c>
      <c r="BF98" s="272" t="str">
        <f t="shared" si="153"/>
        <v/>
      </c>
      <c r="BG98" s="272" t="str">
        <f t="shared" si="154"/>
        <v/>
      </c>
      <c r="BH98" s="272" t="str">
        <f t="shared" si="155"/>
        <v/>
      </c>
      <c r="BI98" s="272" t="str">
        <f t="shared" si="156"/>
        <v/>
      </c>
      <c r="BJ98" s="272" t="str">
        <f t="shared" si="157"/>
        <v/>
      </c>
      <c r="BK98" s="272" t="str">
        <f t="shared" si="158"/>
        <v/>
      </c>
      <c r="BL98" s="272" t="str">
        <f t="shared" si="159"/>
        <v/>
      </c>
      <c r="BM98" s="272" t="str">
        <f t="shared" si="160"/>
        <v/>
      </c>
      <c r="BN98" s="272" t="str">
        <f t="shared" si="161"/>
        <v/>
      </c>
      <c r="BO98" s="272" t="str">
        <f t="shared" si="162"/>
        <v/>
      </c>
      <c r="BP98" s="272" t="str">
        <f t="shared" si="163"/>
        <v/>
      </c>
      <c r="BQ98" s="272" t="str">
        <f t="shared" si="164"/>
        <v/>
      </c>
      <c r="BR98" s="272" t="str">
        <f t="shared" si="165"/>
        <v/>
      </c>
      <c r="BS98" s="272" t="str">
        <f t="shared" si="166"/>
        <v/>
      </c>
      <c r="BT98" s="272">
        <f t="shared" si="167"/>
        <v>0</v>
      </c>
      <c r="BU98" s="272"/>
      <c r="BX98">
        <v>0</v>
      </c>
      <c r="BY98">
        <v>0</v>
      </c>
      <c r="BZ98">
        <v>10</v>
      </c>
      <c r="CA98">
        <v>0</v>
      </c>
      <c r="CB98">
        <v>0</v>
      </c>
      <c r="CC98">
        <v>0</v>
      </c>
      <c r="CD98">
        <v>0</v>
      </c>
      <c r="CE98" s="800"/>
    </row>
    <row r="99" spans="1:83" s="303" customFormat="1" ht="17.25" customHeight="1">
      <c r="A99" s="890"/>
      <c r="B99" s="211" t="str">
        <f t="shared" si="113"/>
        <v>Edges 1</v>
      </c>
      <c r="C99" s="210" t="s">
        <v>859</v>
      </c>
      <c r="D99" s="210" t="s">
        <v>1008</v>
      </c>
      <c r="E99" s="298" t="s">
        <v>23</v>
      </c>
      <c r="F99" s="353" t="s">
        <v>879</v>
      </c>
      <c r="G99" s="298" t="s">
        <v>63</v>
      </c>
      <c r="H99" s="298">
        <v>10</v>
      </c>
      <c r="I99" s="520">
        <v>1.87</v>
      </c>
      <c r="J99" s="499">
        <v>38.5</v>
      </c>
      <c r="K99" s="23"/>
      <c r="L99" s="24"/>
      <c r="M99" s="25"/>
      <c r="N99" s="26"/>
      <c r="O99" s="751"/>
      <c r="P99" s="27"/>
      <c r="Q99" s="760"/>
      <c r="R99" s="28"/>
      <c r="S99" s="30"/>
      <c r="T99" s="39"/>
      <c r="U99" s="40"/>
      <c r="V99" s="34"/>
      <c r="W99" s="35"/>
      <c r="X99" s="36"/>
      <c r="Y99" s="37"/>
      <c r="Z99" s="104">
        <f>SUM(K99:Y99)*J99</f>
        <v>0</v>
      </c>
      <c r="AA99" s="351">
        <f>SUM(K99:Y99)*H99</f>
        <v>0</v>
      </c>
      <c r="AB99" s="272">
        <f>SUM(K99:Y99)</f>
        <v>0</v>
      </c>
      <c r="AC99" s="272" t="str">
        <f t="shared" si="144"/>
        <v/>
      </c>
      <c r="AD99" s="272" t="str">
        <f t="shared" si="145"/>
        <v/>
      </c>
      <c r="AE99" s="272">
        <f t="shared" si="146"/>
        <v>0</v>
      </c>
      <c r="AF99" s="272" t="str">
        <f t="shared" si="147"/>
        <v/>
      </c>
      <c r="AG99" s="272" t="str">
        <f t="shared" si="148"/>
        <v/>
      </c>
      <c r="AH99" s="272" t="str">
        <f t="shared" si="149"/>
        <v/>
      </c>
      <c r="AI99" s="272" t="str">
        <f t="shared" si="150"/>
        <v/>
      </c>
      <c r="AK99" s="272"/>
      <c r="AL99" s="272">
        <v>10</v>
      </c>
      <c r="AM99" s="272"/>
      <c r="AN99" s="272"/>
      <c r="AO99" s="272"/>
      <c r="AP99" s="272"/>
      <c r="AQ99" s="272"/>
      <c r="AR99" s="272"/>
      <c r="AS99" s="272"/>
      <c r="AT99" s="272"/>
      <c r="AU99" s="272"/>
      <c r="AV99" s="272"/>
      <c r="AW99" s="272"/>
      <c r="AX99" s="272"/>
      <c r="AY99" s="272"/>
      <c r="AZ99" s="272"/>
      <c r="BA99" s="272" t="s">
        <v>1075</v>
      </c>
      <c r="BB99" s="272"/>
      <c r="BD99" s="272" t="str">
        <f t="shared" si="151"/>
        <v/>
      </c>
      <c r="BE99" s="272">
        <f t="shared" si="152"/>
        <v>0</v>
      </c>
      <c r="BF99" s="272" t="str">
        <f t="shared" si="153"/>
        <v/>
      </c>
      <c r="BG99" s="272" t="str">
        <f t="shared" si="154"/>
        <v/>
      </c>
      <c r="BH99" s="272" t="str">
        <f t="shared" si="155"/>
        <v/>
      </c>
      <c r="BI99" s="272" t="str">
        <f t="shared" si="156"/>
        <v/>
      </c>
      <c r="BJ99" s="272" t="str">
        <f t="shared" si="157"/>
        <v/>
      </c>
      <c r="BK99" s="272" t="str">
        <f t="shared" si="158"/>
        <v/>
      </c>
      <c r="BL99" s="272" t="str">
        <f t="shared" si="159"/>
        <v/>
      </c>
      <c r="BM99" s="272" t="str">
        <f t="shared" si="160"/>
        <v/>
      </c>
      <c r="BN99" s="272" t="str">
        <f t="shared" si="161"/>
        <v/>
      </c>
      <c r="BO99" s="272" t="str">
        <f t="shared" si="162"/>
        <v/>
      </c>
      <c r="BP99" s="272" t="str">
        <f t="shared" si="163"/>
        <v/>
      </c>
      <c r="BQ99" s="272" t="str">
        <f t="shared" si="164"/>
        <v/>
      </c>
      <c r="BR99" s="272" t="str">
        <f t="shared" si="165"/>
        <v/>
      </c>
      <c r="BS99" s="272" t="str">
        <f t="shared" si="166"/>
        <v/>
      </c>
      <c r="BT99" s="272">
        <f t="shared" si="167"/>
        <v>0</v>
      </c>
      <c r="BU99" s="272"/>
      <c r="BX99">
        <v>0</v>
      </c>
      <c r="BY99">
        <v>0</v>
      </c>
      <c r="BZ99">
        <v>10</v>
      </c>
      <c r="CA99">
        <v>0</v>
      </c>
      <c r="CB99">
        <v>0</v>
      </c>
      <c r="CC99">
        <v>0</v>
      </c>
      <c r="CD99">
        <v>0</v>
      </c>
      <c r="CE99" s="800"/>
    </row>
    <row r="100" spans="1:83" s="303" customFormat="1" ht="17.25" customHeight="1">
      <c r="A100" s="890"/>
      <c r="B100" s="211" t="str">
        <f t="shared" si="113"/>
        <v>Edges 2</v>
      </c>
      <c r="C100" s="210" t="s">
        <v>887</v>
      </c>
      <c r="D100" s="210" t="s">
        <v>1009</v>
      </c>
      <c r="E100" s="298" t="s">
        <v>23</v>
      </c>
      <c r="F100" s="353" t="s">
        <v>879</v>
      </c>
      <c r="G100" s="298" t="s">
        <v>63</v>
      </c>
      <c r="H100" s="298">
        <v>10</v>
      </c>
      <c r="I100" s="520">
        <v>2.52</v>
      </c>
      <c r="J100" s="499">
        <v>47.25</v>
      </c>
      <c r="K100" s="23"/>
      <c r="L100" s="24"/>
      <c r="M100" s="25"/>
      <c r="N100" s="26"/>
      <c r="O100" s="751"/>
      <c r="P100" s="27"/>
      <c r="Q100" s="760"/>
      <c r="R100" s="28"/>
      <c r="S100" s="30"/>
      <c r="T100" s="39"/>
      <c r="U100" s="40"/>
      <c r="V100" s="34"/>
      <c r="W100" s="35"/>
      <c r="X100" s="36"/>
      <c r="Y100" s="37"/>
      <c r="Z100" s="104">
        <f t="shared" ref="Z100:Z109" si="168">SUM(K100:Y100)*J100</f>
        <v>0</v>
      </c>
      <c r="AA100" s="351">
        <f t="shared" ref="AA100:AA109" si="169">SUM(K100:Y100)*H100</f>
        <v>0</v>
      </c>
      <c r="AB100" s="272">
        <f t="shared" ref="AB100:AB109" si="170">SUM(K100:Y100)</f>
        <v>0</v>
      </c>
      <c r="AC100" s="272" t="str">
        <f t="shared" si="144"/>
        <v/>
      </c>
      <c r="AD100" s="272" t="str">
        <f t="shared" si="145"/>
        <v/>
      </c>
      <c r="AE100" s="272">
        <f t="shared" si="146"/>
        <v>0</v>
      </c>
      <c r="AF100" s="272" t="str">
        <f t="shared" si="147"/>
        <v/>
      </c>
      <c r="AG100" s="272" t="str">
        <f t="shared" si="148"/>
        <v/>
      </c>
      <c r="AH100" s="272" t="str">
        <f t="shared" si="149"/>
        <v/>
      </c>
      <c r="AI100" s="272" t="str">
        <f t="shared" si="150"/>
        <v/>
      </c>
      <c r="AK100" s="272"/>
      <c r="AL100" s="272">
        <v>6</v>
      </c>
      <c r="AM100" s="272">
        <v>4</v>
      </c>
      <c r="AN100" s="272"/>
      <c r="AO100" s="272"/>
      <c r="AP100" s="272"/>
      <c r="AQ100" s="272"/>
      <c r="AR100" s="272"/>
      <c r="AS100" s="272"/>
      <c r="AT100" s="272"/>
      <c r="AU100" s="272"/>
      <c r="AV100" s="272"/>
      <c r="AW100" s="272"/>
      <c r="AX100" s="272"/>
      <c r="AY100" s="272"/>
      <c r="AZ100" s="272"/>
      <c r="BA100" s="272" t="s">
        <v>1075</v>
      </c>
      <c r="BB100" s="272"/>
      <c r="BD100" s="272" t="str">
        <f t="shared" si="151"/>
        <v/>
      </c>
      <c r="BE100" s="272">
        <f t="shared" si="152"/>
        <v>0</v>
      </c>
      <c r="BF100" s="272">
        <f t="shared" si="153"/>
        <v>0</v>
      </c>
      <c r="BG100" s="272" t="str">
        <f t="shared" si="154"/>
        <v/>
      </c>
      <c r="BH100" s="272" t="str">
        <f t="shared" si="155"/>
        <v/>
      </c>
      <c r="BI100" s="272" t="str">
        <f t="shared" si="156"/>
        <v/>
      </c>
      <c r="BJ100" s="272" t="str">
        <f t="shared" si="157"/>
        <v/>
      </c>
      <c r="BK100" s="272" t="str">
        <f t="shared" si="158"/>
        <v/>
      </c>
      <c r="BL100" s="272" t="str">
        <f t="shared" si="159"/>
        <v/>
      </c>
      <c r="BM100" s="272" t="str">
        <f t="shared" si="160"/>
        <v/>
      </c>
      <c r="BN100" s="272" t="str">
        <f t="shared" si="161"/>
        <v/>
      </c>
      <c r="BO100" s="272" t="str">
        <f t="shared" si="162"/>
        <v/>
      </c>
      <c r="BP100" s="272" t="str">
        <f t="shared" si="163"/>
        <v/>
      </c>
      <c r="BQ100" s="272" t="str">
        <f t="shared" si="164"/>
        <v/>
      </c>
      <c r="BR100" s="272" t="str">
        <f t="shared" si="165"/>
        <v/>
      </c>
      <c r="BS100" s="272" t="str">
        <f t="shared" si="166"/>
        <v/>
      </c>
      <c r="BT100" s="272">
        <f t="shared" si="167"/>
        <v>0</v>
      </c>
      <c r="BU100" s="272"/>
      <c r="BX100">
        <v>0</v>
      </c>
      <c r="BY100">
        <v>0</v>
      </c>
      <c r="BZ100">
        <v>10</v>
      </c>
      <c r="CA100">
        <v>0</v>
      </c>
      <c r="CB100">
        <v>0</v>
      </c>
      <c r="CC100">
        <v>0</v>
      </c>
      <c r="CD100">
        <v>0</v>
      </c>
      <c r="CE100" s="800"/>
    </row>
    <row r="101" spans="1:83" s="303" customFormat="1" ht="17.25" customHeight="1">
      <c r="A101" s="890"/>
      <c r="B101" s="211" t="str">
        <f t="shared" si="113"/>
        <v>Edges 3</v>
      </c>
      <c r="C101" s="210" t="s">
        <v>888</v>
      </c>
      <c r="D101" s="210" t="s">
        <v>1010</v>
      </c>
      <c r="E101" s="298" t="s">
        <v>23</v>
      </c>
      <c r="F101" s="353" t="s">
        <v>879</v>
      </c>
      <c r="G101" s="298" t="s">
        <v>63</v>
      </c>
      <c r="H101" s="298">
        <v>10</v>
      </c>
      <c r="I101" s="520">
        <v>2.75</v>
      </c>
      <c r="J101" s="499">
        <v>50.75</v>
      </c>
      <c r="K101" s="23"/>
      <c r="L101" s="24"/>
      <c r="M101" s="25"/>
      <c r="N101" s="26"/>
      <c r="O101" s="751"/>
      <c r="P101" s="27"/>
      <c r="Q101" s="760"/>
      <c r="R101" s="28"/>
      <c r="S101" s="30"/>
      <c r="T101" s="39"/>
      <c r="U101" s="40"/>
      <c r="V101" s="34"/>
      <c r="W101" s="35"/>
      <c r="X101" s="36"/>
      <c r="Y101" s="37"/>
      <c r="Z101" s="104">
        <f t="shared" si="168"/>
        <v>0</v>
      </c>
      <c r="AA101" s="351">
        <f t="shared" si="169"/>
        <v>0</v>
      </c>
      <c r="AB101" s="272">
        <f t="shared" si="170"/>
        <v>0</v>
      </c>
      <c r="AC101" s="272" t="str">
        <f t="shared" si="144"/>
        <v/>
      </c>
      <c r="AD101" s="272" t="str">
        <f t="shared" si="145"/>
        <v/>
      </c>
      <c r="AE101" s="272">
        <f t="shared" si="146"/>
        <v>0</v>
      </c>
      <c r="AF101" s="272" t="str">
        <f t="shared" si="147"/>
        <v/>
      </c>
      <c r="AG101" s="272" t="str">
        <f t="shared" si="148"/>
        <v/>
      </c>
      <c r="AH101" s="272" t="str">
        <f t="shared" si="149"/>
        <v/>
      </c>
      <c r="AI101" s="272" t="str">
        <f t="shared" si="150"/>
        <v/>
      </c>
      <c r="AK101" s="272"/>
      <c r="AL101" s="272">
        <v>9</v>
      </c>
      <c r="AM101" s="272">
        <v>1</v>
      </c>
      <c r="AN101" s="272"/>
      <c r="AO101" s="272"/>
      <c r="AP101" s="272"/>
      <c r="AQ101" s="272"/>
      <c r="AR101" s="272"/>
      <c r="AS101" s="272"/>
      <c r="AT101" s="272"/>
      <c r="AU101" s="272"/>
      <c r="AV101" s="272"/>
      <c r="AW101" s="272"/>
      <c r="AX101" s="272"/>
      <c r="AY101" s="272"/>
      <c r="AZ101" s="272"/>
      <c r="BA101" s="272" t="s">
        <v>1075</v>
      </c>
      <c r="BB101" s="272"/>
      <c r="BD101" s="272" t="str">
        <f t="shared" si="151"/>
        <v/>
      </c>
      <c r="BE101" s="272">
        <f t="shared" si="152"/>
        <v>0</v>
      </c>
      <c r="BF101" s="272">
        <f t="shared" si="153"/>
        <v>0</v>
      </c>
      <c r="BG101" s="272" t="str">
        <f t="shared" si="154"/>
        <v/>
      </c>
      <c r="BH101" s="272" t="str">
        <f t="shared" si="155"/>
        <v/>
      </c>
      <c r="BI101" s="272" t="str">
        <f t="shared" si="156"/>
        <v/>
      </c>
      <c r="BJ101" s="272" t="str">
        <f t="shared" si="157"/>
        <v/>
      </c>
      <c r="BK101" s="272" t="str">
        <f t="shared" si="158"/>
        <v/>
      </c>
      <c r="BL101" s="272" t="str">
        <f t="shared" si="159"/>
        <v/>
      </c>
      <c r="BM101" s="272" t="str">
        <f t="shared" si="160"/>
        <v/>
      </c>
      <c r="BN101" s="272" t="str">
        <f t="shared" si="161"/>
        <v/>
      </c>
      <c r="BO101" s="272" t="str">
        <f t="shared" si="162"/>
        <v/>
      </c>
      <c r="BP101" s="272" t="str">
        <f t="shared" si="163"/>
        <v/>
      </c>
      <c r="BQ101" s="272" t="str">
        <f t="shared" si="164"/>
        <v/>
      </c>
      <c r="BR101" s="272" t="str">
        <f t="shared" si="165"/>
        <v/>
      </c>
      <c r="BS101" s="272" t="str">
        <f t="shared" si="166"/>
        <v/>
      </c>
      <c r="BT101" s="272">
        <f t="shared" si="167"/>
        <v>0</v>
      </c>
      <c r="BU101" s="272"/>
      <c r="BX101">
        <v>0</v>
      </c>
      <c r="BY101">
        <v>0</v>
      </c>
      <c r="BZ101">
        <v>10</v>
      </c>
      <c r="CA101">
        <v>0</v>
      </c>
      <c r="CB101">
        <v>0</v>
      </c>
      <c r="CC101">
        <v>0</v>
      </c>
      <c r="CD101">
        <v>0</v>
      </c>
      <c r="CE101" s="800"/>
    </row>
    <row r="102" spans="1:83" s="303" customFormat="1" ht="17.25" customHeight="1">
      <c r="A102" s="890"/>
      <c r="B102" s="211" t="str">
        <f t="shared" si="113"/>
        <v>Edges 4</v>
      </c>
      <c r="C102" s="210" t="s">
        <v>889</v>
      </c>
      <c r="D102" s="210" t="s">
        <v>1011</v>
      </c>
      <c r="E102" s="298" t="s">
        <v>23</v>
      </c>
      <c r="F102" s="353" t="s">
        <v>879</v>
      </c>
      <c r="G102" s="298" t="s">
        <v>63</v>
      </c>
      <c r="H102" s="298">
        <v>10</v>
      </c>
      <c r="I102" s="520">
        <v>2.88</v>
      </c>
      <c r="J102" s="499">
        <v>50.75</v>
      </c>
      <c r="K102" s="23"/>
      <c r="L102" s="24"/>
      <c r="M102" s="25"/>
      <c r="N102" s="26"/>
      <c r="O102" s="751"/>
      <c r="P102" s="27"/>
      <c r="Q102" s="760"/>
      <c r="R102" s="28"/>
      <c r="S102" s="30"/>
      <c r="T102" s="39"/>
      <c r="U102" s="40"/>
      <c r="V102" s="34"/>
      <c r="W102" s="35"/>
      <c r="X102" s="36"/>
      <c r="Y102" s="37"/>
      <c r="Z102" s="104">
        <f t="shared" si="168"/>
        <v>0</v>
      </c>
      <c r="AA102" s="351">
        <f t="shared" si="169"/>
        <v>0</v>
      </c>
      <c r="AB102" s="272">
        <f t="shared" si="170"/>
        <v>0</v>
      </c>
      <c r="AC102" s="272" t="str">
        <f t="shared" si="144"/>
        <v/>
      </c>
      <c r="AD102" s="272" t="str">
        <f t="shared" si="145"/>
        <v/>
      </c>
      <c r="AE102" s="272">
        <f t="shared" si="146"/>
        <v>0</v>
      </c>
      <c r="AF102" s="272" t="str">
        <f t="shared" si="147"/>
        <v/>
      </c>
      <c r="AG102" s="272" t="str">
        <f t="shared" si="148"/>
        <v/>
      </c>
      <c r="AH102" s="272" t="str">
        <f t="shared" si="149"/>
        <v/>
      </c>
      <c r="AI102" s="272" t="str">
        <f t="shared" si="150"/>
        <v/>
      </c>
      <c r="AK102" s="272"/>
      <c r="AL102" s="272">
        <v>8</v>
      </c>
      <c r="AM102" s="272">
        <v>2</v>
      </c>
      <c r="AN102" s="272"/>
      <c r="AO102" s="272"/>
      <c r="AP102" s="272"/>
      <c r="AQ102" s="272"/>
      <c r="AR102" s="272"/>
      <c r="AS102" s="272"/>
      <c r="AT102" s="272"/>
      <c r="AU102" s="272"/>
      <c r="AV102" s="272"/>
      <c r="AW102" s="272"/>
      <c r="AX102" s="272"/>
      <c r="AY102" s="272"/>
      <c r="AZ102" s="272"/>
      <c r="BA102" s="272" t="s">
        <v>1075</v>
      </c>
      <c r="BB102" s="272"/>
      <c r="BD102" s="272" t="str">
        <f t="shared" si="151"/>
        <v/>
      </c>
      <c r="BE102" s="272">
        <f t="shared" si="152"/>
        <v>0</v>
      </c>
      <c r="BF102" s="272">
        <f t="shared" si="153"/>
        <v>0</v>
      </c>
      <c r="BG102" s="272" t="str">
        <f t="shared" si="154"/>
        <v/>
      </c>
      <c r="BH102" s="272" t="str">
        <f t="shared" si="155"/>
        <v/>
      </c>
      <c r="BI102" s="272" t="str">
        <f t="shared" si="156"/>
        <v/>
      </c>
      <c r="BJ102" s="272" t="str">
        <f t="shared" si="157"/>
        <v/>
      </c>
      <c r="BK102" s="272" t="str">
        <f t="shared" si="158"/>
        <v/>
      </c>
      <c r="BL102" s="272" t="str">
        <f t="shared" si="159"/>
        <v/>
      </c>
      <c r="BM102" s="272" t="str">
        <f t="shared" si="160"/>
        <v/>
      </c>
      <c r="BN102" s="272" t="str">
        <f t="shared" si="161"/>
        <v/>
      </c>
      <c r="BO102" s="272" t="str">
        <f t="shared" si="162"/>
        <v/>
      </c>
      <c r="BP102" s="272" t="str">
        <f t="shared" si="163"/>
        <v/>
      </c>
      <c r="BQ102" s="272" t="str">
        <f t="shared" si="164"/>
        <v/>
      </c>
      <c r="BR102" s="272" t="str">
        <f t="shared" si="165"/>
        <v/>
      </c>
      <c r="BS102" s="272" t="str">
        <f t="shared" si="166"/>
        <v/>
      </c>
      <c r="BT102" s="272">
        <f t="shared" si="167"/>
        <v>0</v>
      </c>
      <c r="BU102" s="272"/>
      <c r="BX102">
        <v>0</v>
      </c>
      <c r="BY102">
        <v>0</v>
      </c>
      <c r="BZ102">
        <v>10</v>
      </c>
      <c r="CA102">
        <v>0</v>
      </c>
      <c r="CB102">
        <v>0</v>
      </c>
      <c r="CC102">
        <v>0</v>
      </c>
      <c r="CD102">
        <v>0</v>
      </c>
      <c r="CE102" s="800"/>
    </row>
    <row r="103" spans="1:83" s="303" customFormat="1" ht="17.25" customHeight="1">
      <c r="A103" s="890"/>
      <c r="B103" s="211" t="str">
        <f t="shared" si="113"/>
        <v>Edges 5</v>
      </c>
      <c r="C103" s="210" t="s">
        <v>915</v>
      </c>
      <c r="D103" s="210" t="s">
        <v>1012</v>
      </c>
      <c r="E103" s="298" t="s">
        <v>24</v>
      </c>
      <c r="F103" s="353" t="s">
        <v>879</v>
      </c>
      <c r="G103" s="298" t="s">
        <v>63</v>
      </c>
      <c r="H103" s="298">
        <v>5</v>
      </c>
      <c r="I103" s="520">
        <v>2.1</v>
      </c>
      <c r="J103" s="499">
        <v>35</v>
      </c>
      <c r="K103" s="23"/>
      <c r="L103" s="24"/>
      <c r="M103" s="25"/>
      <c r="N103" s="26"/>
      <c r="O103" s="751"/>
      <c r="P103" s="27"/>
      <c r="Q103" s="760"/>
      <c r="R103" s="28"/>
      <c r="S103" s="30"/>
      <c r="T103" s="39"/>
      <c r="U103" s="40"/>
      <c r="V103" s="34"/>
      <c r="W103" s="35"/>
      <c r="X103" s="36"/>
      <c r="Y103" s="37"/>
      <c r="Z103" s="104">
        <f t="shared" si="168"/>
        <v>0</v>
      </c>
      <c r="AA103" s="351">
        <f t="shared" si="169"/>
        <v>0</v>
      </c>
      <c r="AB103" s="272">
        <f t="shared" si="170"/>
        <v>0</v>
      </c>
      <c r="AC103" s="272" t="str">
        <f t="shared" si="144"/>
        <v/>
      </c>
      <c r="AD103" s="272" t="str">
        <f t="shared" si="145"/>
        <v/>
      </c>
      <c r="AE103" s="272" t="str">
        <f t="shared" si="146"/>
        <v/>
      </c>
      <c r="AF103" s="272">
        <f t="shared" si="147"/>
        <v>0</v>
      </c>
      <c r="AG103" s="272" t="str">
        <f t="shared" si="148"/>
        <v/>
      </c>
      <c r="AH103" s="272" t="str">
        <f t="shared" si="149"/>
        <v/>
      </c>
      <c r="AI103" s="272" t="str">
        <f t="shared" si="150"/>
        <v/>
      </c>
      <c r="AK103" s="272"/>
      <c r="AL103" s="272">
        <v>5</v>
      </c>
      <c r="AM103" s="272"/>
      <c r="AN103" s="272"/>
      <c r="AO103" s="272"/>
      <c r="AP103" s="272"/>
      <c r="AQ103" s="272"/>
      <c r="AR103" s="272"/>
      <c r="AS103" s="272"/>
      <c r="AT103" s="272"/>
      <c r="AU103" s="272"/>
      <c r="AV103" s="272"/>
      <c r="AW103" s="272"/>
      <c r="AX103" s="272"/>
      <c r="AY103" s="272"/>
      <c r="AZ103" s="272"/>
      <c r="BA103" s="272" t="s">
        <v>1077</v>
      </c>
      <c r="BB103" s="272"/>
      <c r="BD103" s="272" t="str">
        <f t="shared" si="151"/>
        <v/>
      </c>
      <c r="BE103" s="272">
        <f t="shared" si="152"/>
        <v>0</v>
      </c>
      <c r="BF103" s="272" t="str">
        <f t="shared" si="153"/>
        <v/>
      </c>
      <c r="BG103" s="272" t="str">
        <f t="shared" si="154"/>
        <v/>
      </c>
      <c r="BH103" s="272" t="str">
        <f t="shared" si="155"/>
        <v/>
      </c>
      <c r="BI103" s="272" t="str">
        <f t="shared" si="156"/>
        <v/>
      </c>
      <c r="BJ103" s="272" t="str">
        <f t="shared" si="157"/>
        <v/>
      </c>
      <c r="BK103" s="272" t="str">
        <f t="shared" si="158"/>
        <v/>
      </c>
      <c r="BL103" s="272" t="str">
        <f t="shared" si="159"/>
        <v/>
      </c>
      <c r="BM103" s="272" t="str">
        <f t="shared" si="160"/>
        <v/>
      </c>
      <c r="BN103" s="272" t="str">
        <f t="shared" si="161"/>
        <v/>
      </c>
      <c r="BO103" s="272" t="str">
        <f t="shared" si="162"/>
        <v/>
      </c>
      <c r="BP103" s="272" t="str">
        <f t="shared" si="163"/>
        <v/>
      </c>
      <c r="BQ103" s="272" t="str">
        <f t="shared" si="164"/>
        <v/>
      </c>
      <c r="BR103" s="272" t="str">
        <f t="shared" si="165"/>
        <v/>
      </c>
      <c r="BS103" s="272" t="str">
        <f t="shared" si="166"/>
        <v/>
      </c>
      <c r="BT103" s="272">
        <f t="shared" si="167"/>
        <v>0</v>
      </c>
      <c r="BU103" s="272"/>
      <c r="BX103">
        <v>0</v>
      </c>
      <c r="BY103">
        <v>0</v>
      </c>
      <c r="BZ103">
        <v>0</v>
      </c>
      <c r="CA103">
        <v>5</v>
      </c>
      <c r="CB103">
        <v>0</v>
      </c>
      <c r="CC103">
        <v>0</v>
      </c>
      <c r="CD103">
        <v>0</v>
      </c>
      <c r="CE103" s="800"/>
    </row>
    <row r="104" spans="1:83" s="303" customFormat="1" ht="17.25" customHeight="1">
      <c r="A104" s="890"/>
      <c r="B104" s="211" t="str">
        <f t="shared" si="113"/>
        <v>Foot 1</v>
      </c>
      <c r="C104" s="210" t="s">
        <v>860</v>
      </c>
      <c r="D104" s="210" t="s">
        <v>1013</v>
      </c>
      <c r="E104" s="298" t="s">
        <v>22</v>
      </c>
      <c r="F104" s="353" t="s">
        <v>879</v>
      </c>
      <c r="G104" s="298" t="s">
        <v>32</v>
      </c>
      <c r="H104" s="298">
        <v>20</v>
      </c>
      <c r="I104" s="520">
        <v>1.66</v>
      </c>
      <c r="J104" s="499">
        <v>42</v>
      </c>
      <c r="K104" s="23"/>
      <c r="L104" s="24"/>
      <c r="M104" s="25"/>
      <c r="N104" s="26"/>
      <c r="O104" s="751"/>
      <c r="P104" s="27"/>
      <c r="Q104" s="760"/>
      <c r="R104" s="28"/>
      <c r="S104" s="30"/>
      <c r="T104" s="39"/>
      <c r="U104" s="40"/>
      <c r="V104" s="34"/>
      <c r="W104" s="35"/>
      <c r="X104" s="36"/>
      <c r="Y104" s="37"/>
      <c r="Z104" s="104">
        <f t="shared" si="168"/>
        <v>0</v>
      </c>
      <c r="AA104" s="351">
        <f t="shared" si="169"/>
        <v>0</v>
      </c>
      <c r="AB104" s="272">
        <f t="shared" si="170"/>
        <v>0</v>
      </c>
      <c r="AC104" s="272" t="str">
        <f t="shared" si="144"/>
        <v/>
      </c>
      <c r="AD104" s="272">
        <f t="shared" si="145"/>
        <v>0</v>
      </c>
      <c r="AE104" s="272" t="str">
        <f t="shared" si="146"/>
        <v/>
      </c>
      <c r="AF104" s="272" t="str">
        <f t="shared" si="147"/>
        <v/>
      </c>
      <c r="AG104" s="272" t="str">
        <f t="shared" si="148"/>
        <v/>
      </c>
      <c r="AH104" s="272" t="str">
        <f t="shared" si="149"/>
        <v/>
      </c>
      <c r="AI104" s="272" t="str">
        <f t="shared" si="150"/>
        <v/>
      </c>
      <c r="AK104" s="272"/>
      <c r="AL104" s="272">
        <v>20</v>
      </c>
      <c r="AM104" s="272"/>
      <c r="AN104" s="272"/>
      <c r="AO104" s="272"/>
      <c r="AP104" s="272"/>
      <c r="AQ104" s="272"/>
      <c r="AR104" s="272"/>
      <c r="AS104" s="272"/>
      <c r="AT104" s="272"/>
      <c r="AU104" s="272"/>
      <c r="AV104" s="272"/>
      <c r="AW104" s="272"/>
      <c r="AX104" s="272"/>
      <c r="AY104" s="272"/>
      <c r="AZ104" s="272"/>
      <c r="BA104" s="272"/>
      <c r="BB104" s="272"/>
      <c r="BD104" s="272" t="str">
        <f t="shared" si="151"/>
        <v/>
      </c>
      <c r="BE104" s="272">
        <f t="shared" si="152"/>
        <v>0</v>
      </c>
      <c r="BF104" s="272" t="str">
        <f t="shared" si="153"/>
        <v/>
      </c>
      <c r="BG104" s="272" t="str">
        <f t="shared" si="154"/>
        <v/>
      </c>
      <c r="BH104" s="272" t="str">
        <f t="shared" si="155"/>
        <v/>
      </c>
      <c r="BI104" s="272" t="str">
        <f t="shared" si="156"/>
        <v/>
      </c>
      <c r="BJ104" s="272" t="str">
        <f t="shared" si="157"/>
        <v/>
      </c>
      <c r="BK104" s="272" t="str">
        <f t="shared" si="158"/>
        <v/>
      </c>
      <c r="BL104" s="272" t="str">
        <f t="shared" si="159"/>
        <v/>
      </c>
      <c r="BM104" s="272" t="str">
        <f t="shared" si="160"/>
        <v/>
      </c>
      <c r="BN104" s="272" t="str">
        <f t="shared" si="161"/>
        <v/>
      </c>
      <c r="BO104" s="272" t="str">
        <f t="shared" si="162"/>
        <v/>
      </c>
      <c r="BP104" s="272" t="str">
        <f t="shared" si="163"/>
        <v/>
      </c>
      <c r="BQ104" s="272" t="str">
        <f t="shared" si="164"/>
        <v/>
      </c>
      <c r="BR104" s="272" t="str">
        <f t="shared" si="165"/>
        <v/>
      </c>
      <c r="BS104" s="272" t="str">
        <f t="shared" si="166"/>
        <v/>
      </c>
      <c r="BT104" s="272" t="str">
        <f t="shared" si="167"/>
        <v/>
      </c>
      <c r="BU104" s="272"/>
      <c r="BX104">
        <v>0</v>
      </c>
      <c r="BY104">
        <v>20</v>
      </c>
      <c r="BZ104">
        <v>0</v>
      </c>
      <c r="CA104">
        <v>0</v>
      </c>
      <c r="CB104">
        <v>0</v>
      </c>
      <c r="CC104">
        <v>0</v>
      </c>
      <c r="CD104">
        <v>0</v>
      </c>
      <c r="CE104" s="800"/>
    </row>
    <row r="105" spans="1:83" s="303" customFormat="1" ht="17.25" customHeight="1">
      <c r="A105" s="890"/>
      <c r="B105" s="211" t="str">
        <f t="shared" si="113"/>
        <v>Jugs 1</v>
      </c>
      <c r="C105" s="210" t="s">
        <v>863</v>
      </c>
      <c r="D105" s="210" t="s">
        <v>1014</v>
      </c>
      <c r="E105" s="298" t="s">
        <v>24</v>
      </c>
      <c r="F105" s="353" t="s">
        <v>879</v>
      </c>
      <c r="G105" s="298" t="s">
        <v>64</v>
      </c>
      <c r="H105" s="298">
        <v>10</v>
      </c>
      <c r="I105" s="520">
        <v>4.28</v>
      </c>
      <c r="J105" s="499">
        <v>61.249999999999993</v>
      </c>
      <c r="K105" s="23"/>
      <c r="L105" s="24"/>
      <c r="M105" s="25"/>
      <c r="N105" s="26"/>
      <c r="O105" s="751"/>
      <c r="P105" s="27"/>
      <c r="Q105" s="760"/>
      <c r="R105" s="28"/>
      <c r="S105" s="30"/>
      <c r="T105" s="39"/>
      <c r="U105" s="40"/>
      <c r="V105" s="34"/>
      <c r="W105" s="35"/>
      <c r="X105" s="36"/>
      <c r="Y105" s="37"/>
      <c r="Z105" s="104">
        <f t="shared" si="168"/>
        <v>0</v>
      </c>
      <c r="AA105" s="351">
        <f t="shared" si="169"/>
        <v>0</v>
      </c>
      <c r="AB105" s="272">
        <f t="shared" si="170"/>
        <v>0</v>
      </c>
      <c r="AC105" s="272" t="str">
        <f t="shared" si="144"/>
        <v/>
      </c>
      <c r="AD105" s="272" t="str">
        <f t="shared" si="145"/>
        <v/>
      </c>
      <c r="AE105" s="272" t="str">
        <f t="shared" si="146"/>
        <v/>
      </c>
      <c r="AF105" s="272">
        <f t="shared" si="147"/>
        <v>0</v>
      </c>
      <c r="AG105" s="272" t="str">
        <f t="shared" si="148"/>
        <v/>
      </c>
      <c r="AH105" s="272" t="str">
        <f t="shared" si="149"/>
        <v/>
      </c>
      <c r="AI105" s="272" t="str">
        <f t="shared" si="150"/>
        <v/>
      </c>
      <c r="AK105" s="272"/>
      <c r="AL105" s="272">
        <v>4</v>
      </c>
      <c r="AM105" s="272">
        <v>6</v>
      </c>
      <c r="AN105" s="272"/>
      <c r="AO105" s="272"/>
      <c r="AP105" s="272"/>
      <c r="AQ105" s="272"/>
      <c r="AR105" s="272"/>
      <c r="AS105" s="272"/>
      <c r="AT105" s="272"/>
      <c r="AU105" s="272"/>
      <c r="AV105" s="272"/>
      <c r="AW105" s="272"/>
      <c r="AX105" s="272"/>
      <c r="AY105" s="272"/>
      <c r="AZ105" s="272"/>
      <c r="BA105" s="272" t="s">
        <v>1075</v>
      </c>
      <c r="BB105" s="272"/>
      <c r="BD105" s="272" t="str">
        <f t="shared" si="151"/>
        <v/>
      </c>
      <c r="BE105" s="272">
        <f t="shared" si="152"/>
        <v>0</v>
      </c>
      <c r="BF105" s="272">
        <f t="shared" si="153"/>
        <v>0</v>
      </c>
      <c r="BG105" s="272" t="str">
        <f t="shared" si="154"/>
        <v/>
      </c>
      <c r="BH105" s="272" t="str">
        <f t="shared" si="155"/>
        <v/>
      </c>
      <c r="BI105" s="272" t="str">
        <f t="shared" si="156"/>
        <v/>
      </c>
      <c r="BJ105" s="272" t="str">
        <f t="shared" si="157"/>
        <v/>
      </c>
      <c r="BK105" s="272" t="str">
        <f t="shared" si="158"/>
        <v/>
      </c>
      <c r="BL105" s="272" t="str">
        <f t="shared" si="159"/>
        <v/>
      </c>
      <c r="BM105" s="272" t="str">
        <f t="shared" si="160"/>
        <v/>
      </c>
      <c r="BN105" s="272" t="str">
        <f t="shared" si="161"/>
        <v/>
      </c>
      <c r="BO105" s="272" t="str">
        <f t="shared" si="162"/>
        <v/>
      </c>
      <c r="BP105" s="272" t="str">
        <f t="shared" si="163"/>
        <v/>
      </c>
      <c r="BQ105" s="272" t="str">
        <f t="shared" si="164"/>
        <v/>
      </c>
      <c r="BR105" s="272" t="str">
        <f t="shared" si="165"/>
        <v/>
      </c>
      <c r="BS105" s="272" t="str">
        <f t="shared" si="166"/>
        <v/>
      </c>
      <c r="BT105" s="272">
        <f t="shared" si="167"/>
        <v>0</v>
      </c>
      <c r="BU105" s="272"/>
      <c r="BX105">
        <v>0</v>
      </c>
      <c r="BY105">
        <v>0</v>
      </c>
      <c r="BZ105">
        <v>0</v>
      </c>
      <c r="CA105">
        <v>10</v>
      </c>
      <c r="CB105">
        <v>0</v>
      </c>
      <c r="CC105">
        <v>0</v>
      </c>
      <c r="CD105">
        <v>0</v>
      </c>
      <c r="CE105" s="800"/>
    </row>
    <row r="106" spans="1:83" s="303" customFormat="1" ht="17.25" customHeight="1">
      <c r="A106" s="890"/>
      <c r="B106" s="211" t="str">
        <f t="shared" si="113"/>
        <v>Jugs 2</v>
      </c>
      <c r="C106" s="210" t="s">
        <v>878</v>
      </c>
      <c r="D106" s="210" t="s">
        <v>1015</v>
      </c>
      <c r="E106" s="298" t="s">
        <v>24</v>
      </c>
      <c r="F106" s="353" t="s">
        <v>879</v>
      </c>
      <c r="G106" s="298" t="s">
        <v>64</v>
      </c>
      <c r="H106" s="298">
        <v>10</v>
      </c>
      <c r="I106" s="520">
        <v>4.75</v>
      </c>
      <c r="J106" s="499">
        <v>66.5</v>
      </c>
      <c r="K106" s="23"/>
      <c r="L106" s="24"/>
      <c r="M106" s="25"/>
      <c r="N106" s="26"/>
      <c r="O106" s="751"/>
      <c r="P106" s="27"/>
      <c r="Q106" s="760"/>
      <c r="R106" s="28"/>
      <c r="S106" s="30"/>
      <c r="T106" s="39"/>
      <c r="U106" s="40"/>
      <c r="V106" s="34"/>
      <c r="W106" s="35"/>
      <c r="X106" s="36"/>
      <c r="Y106" s="37"/>
      <c r="Z106" s="104">
        <f t="shared" si="168"/>
        <v>0</v>
      </c>
      <c r="AA106" s="351">
        <f t="shared" si="169"/>
        <v>0</v>
      </c>
      <c r="AB106" s="272">
        <f t="shared" si="170"/>
        <v>0</v>
      </c>
      <c r="AC106" s="272" t="str">
        <f t="shared" si="144"/>
        <v/>
      </c>
      <c r="AD106" s="272" t="str">
        <f t="shared" si="145"/>
        <v/>
      </c>
      <c r="AE106" s="272" t="str">
        <f t="shared" si="146"/>
        <v/>
      </c>
      <c r="AF106" s="272">
        <f t="shared" si="147"/>
        <v>0</v>
      </c>
      <c r="AG106" s="272" t="str">
        <f t="shared" si="148"/>
        <v/>
      </c>
      <c r="AH106" s="272" t="str">
        <f t="shared" si="149"/>
        <v/>
      </c>
      <c r="AI106" s="272" t="str">
        <f t="shared" si="150"/>
        <v/>
      </c>
      <c r="AK106" s="272"/>
      <c r="AL106" s="272">
        <v>10</v>
      </c>
      <c r="AM106" s="272"/>
      <c r="AN106" s="272"/>
      <c r="AO106" s="272"/>
      <c r="AP106" s="272"/>
      <c r="AQ106" s="272"/>
      <c r="AR106" s="272"/>
      <c r="AS106" s="272"/>
      <c r="AT106" s="272"/>
      <c r="AU106" s="272"/>
      <c r="AV106" s="272"/>
      <c r="AW106" s="272"/>
      <c r="AX106" s="272"/>
      <c r="AY106" s="272"/>
      <c r="AZ106" s="272"/>
      <c r="BA106" s="272" t="s">
        <v>1075</v>
      </c>
      <c r="BB106" s="272"/>
      <c r="BD106" s="272" t="str">
        <f t="shared" si="151"/>
        <v/>
      </c>
      <c r="BE106" s="272">
        <f t="shared" si="152"/>
        <v>0</v>
      </c>
      <c r="BF106" s="272" t="str">
        <f t="shared" si="153"/>
        <v/>
      </c>
      <c r="BG106" s="272" t="str">
        <f t="shared" si="154"/>
        <v/>
      </c>
      <c r="BH106" s="272" t="str">
        <f t="shared" si="155"/>
        <v/>
      </c>
      <c r="BI106" s="272" t="str">
        <f t="shared" si="156"/>
        <v/>
      </c>
      <c r="BJ106" s="272" t="str">
        <f t="shared" si="157"/>
        <v/>
      </c>
      <c r="BK106" s="272" t="str">
        <f t="shared" si="158"/>
        <v/>
      </c>
      <c r="BL106" s="272" t="str">
        <f t="shared" si="159"/>
        <v/>
      </c>
      <c r="BM106" s="272" t="str">
        <f t="shared" si="160"/>
        <v/>
      </c>
      <c r="BN106" s="272" t="str">
        <f t="shared" si="161"/>
        <v/>
      </c>
      <c r="BO106" s="272" t="str">
        <f t="shared" si="162"/>
        <v/>
      </c>
      <c r="BP106" s="272" t="str">
        <f t="shared" si="163"/>
        <v/>
      </c>
      <c r="BQ106" s="272" t="str">
        <f t="shared" si="164"/>
        <v/>
      </c>
      <c r="BR106" s="272" t="str">
        <f t="shared" si="165"/>
        <v/>
      </c>
      <c r="BS106" s="272" t="str">
        <f t="shared" si="166"/>
        <v/>
      </c>
      <c r="BT106" s="272">
        <f t="shared" si="167"/>
        <v>0</v>
      </c>
      <c r="BU106" s="272"/>
      <c r="BX106">
        <v>0</v>
      </c>
      <c r="BY106">
        <v>0</v>
      </c>
      <c r="BZ106">
        <v>0</v>
      </c>
      <c r="CA106">
        <v>10</v>
      </c>
      <c r="CB106">
        <v>0</v>
      </c>
      <c r="CC106">
        <v>0</v>
      </c>
      <c r="CD106">
        <v>0</v>
      </c>
      <c r="CE106" s="800"/>
    </row>
    <row r="107" spans="1:83" s="303" customFormat="1" ht="17.25" customHeight="1">
      <c r="A107" s="890"/>
      <c r="B107" s="211" t="str">
        <f t="shared" si="113"/>
        <v>Jugs 3</v>
      </c>
      <c r="C107" s="210" t="s">
        <v>890</v>
      </c>
      <c r="D107" s="210" t="s">
        <v>1016</v>
      </c>
      <c r="E107" s="298" t="s">
        <v>23</v>
      </c>
      <c r="F107" s="353" t="s">
        <v>879</v>
      </c>
      <c r="G107" s="298" t="s">
        <v>64</v>
      </c>
      <c r="H107" s="298">
        <v>10</v>
      </c>
      <c r="I107" s="520">
        <v>2.57</v>
      </c>
      <c r="J107" s="499">
        <v>52.5</v>
      </c>
      <c r="K107" s="23"/>
      <c r="L107" s="24"/>
      <c r="M107" s="25"/>
      <c r="N107" s="26"/>
      <c r="O107" s="751"/>
      <c r="P107" s="27"/>
      <c r="Q107" s="760"/>
      <c r="R107" s="28"/>
      <c r="S107" s="30"/>
      <c r="T107" s="39"/>
      <c r="U107" s="40"/>
      <c r="V107" s="34"/>
      <c r="W107" s="35"/>
      <c r="X107" s="36"/>
      <c r="Y107" s="37"/>
      <c r="Z107" s="104">
        <f t="shared" si="168"/>
        <v>0</v>
      </c>
      <c r="AA107" s="351">
        <f t="shared" si="169"/>
        <v>0</v>
      </c>
      <c r="AB107" s="272">
        <f t="shared" si="170"/>
        <v>0</v>
      </c>
      <c r="AC107" s="272" t="str">
        <f t="shared" si="144"/>
        <v/>
      </c>
      <c r="AD107" s="272" t="str">
        <f t="shared" si="145"/>
        <v/>
      </c>
      <c r="AE107" s="272">
        <f t="shared" si="146"/>
        <v>0</v>
      </c>
      <c r="AF107" s="272" t="str">
        <f t="shared" si="147"/>
        <v/>
      </c>
      <c r="AG107" s="272" t="str">
        <f t="shared" si="148"/>
        <v/>
      </c>
      <c r="AH107" s="272" t="str">
        <f t="shared" si="149"/>
        <v/>
      </c>
      <c r="AI107" s="272" t="str">
        <f t="shared" si="150"/>
        <v/>
      </c>
      <c r="AK107" s="272"/>
      <c r="AL107" s="272">
        <v>2</v>
      </c>
      <c r="AM107" s="272">
        <v>6</v>
      </c>
      <c r="AN107" s="272">
        <v>2</v>
      </c>
      <c r="AO107" s="272"/>
      <c r="AP107" s="272"/>
      <c r="AQ107" s="272"/>
      <c r="AR107" s="272"/>
      <c r="AS107" s="272"/>
      <c r="AT107" s="272"/>
      <c r="AU107" s="272"/>
      <c r="AV107" s="272"/>
      <c r="AW107" s="272"/>
      <c r="AX107" s="272"/>
      <c r="AY107" s="272"/>
      <c r="AZ107" s="272"/>
      <c r="BA107" s="272" t="s">
        <v>1080</v>
      </c>
      <c r="BB107" s="272"/>
      <c r="BD107" s="272" t="str">
        <f t="shared" si="151"/>
        <v/>
      </c>
      <c r="BE107" s="272">
        <f t="shared" si="152"/>
        <v>0</v>
      </c>
      <c r="BF107" s="272">
        <f t="shared" si="153"/>
        <v>0</v>
      </c>
      <c r="BG107" s="272">
        <f t="shared" si="154"/>
        <v>0</v>
      </c>
      <c r="BH107" s="272" t="str">
        <f t="shared" si="155"/>
        <v/>
      </c>
      <c r="BI107" s="272" t="str">
        <f t="shared" si="156"/>
        <v/>
      </c>
      <c r="BJ107" s="272" t="str">
        <f t="shared" si="157"/>
        <v/>
      </c>
      <c r="BK107" s="272" t="str">
        <f t="shared" si="158"/>
        <v/>
      </c>
      <c r="BL107" s="272" t="str">
        <f t="shared" si="159"/>
        <v/>
      </c>
      <c r="BM107" s="272" t="str">
        <f t="shared" si="160"/>
        <v/>
      </c>
      <c r="BN107" s="272" t="str">
        <f t="shared" si="161"/>
        <v/>
      </c>
      <c r="BO107" s="272" t="str">
        <f t="shared" si="162"/>
        <v/>
      </c>
      <c r="BP107" s="272" t="str">
        <f t="shared" si="163"/>
        <v/>
      </c>
      <c r="BQ107" s="272" t="str">
        <f t="shared" si="164"/>
        <v/>
      </c>
      <c r="BR107" s="272" t="str">
        <f t="shared" si="165"/>
        <v/>
      </c>
      <c r="BS107" s="272" t="str">
        <f t="shared" si="166"/>
        <v/>
      </c>
      <c r="BT107" s="272">
        <f t="shared" si="167"/>
        <v>0</v>
      </c>
      <c r="BU107" s="272"/>
      <c r="BX107">
        <v>0</v>
      </c>
      <c r="BY107">
        <v>0</v>
      </c>
      <c r="BZ107">
        <v>10</v>
      </c>
      <c r="CA107">
        <v>0</v>
      </c>
      <c r="CB107">
        <v>0</v>
      </c>
      <c r="CC107">
        <v>0</v>
      </c>
      <c r="CD107">
        <v>0</v>
      </c>
      <c r="CE107" s="800"/>
    </row>
    <row r="108" spans="1:83" s="303" customFormat="1" ht="17.25" customHeight="1">
      <c r="A108" s="890"/>
      <c r="B108" s="211" t="str">
        <f t="shared" si="113"/>
        <v>Jugs 4</v>
      </c>
      <c r="C108" s="210" t="s">
        <v>891</v>
      </c>
      <c r="D108" s="210" t="s">
        <v>1017</v>
      </c>
      <c r="E108" s="298" t="s">
        <v>24</v>
      </c>
      <c r="F108" s="353" t="s">
        <v>879</v>
      </c>
      <c r="G108" s="298" t="s">
        <v>64</v>
      </c>
      <c r="H108" s="298">
        <v>10</v>
      </c>
      <c r="I108" s="520">
        <v>4.5</v>
      </c>
      <c r="J108" s="499">
        <v>66.5</v>
      </c>
      <c r="K108" s="23"/>
      <c r="L108" s="24"/>
      <c r="M108" s="25"/>
      <c r="N108" s="26"/>
      <c r="O108" s="751"/>
      <c r="P108" s="27"/>
      <c r="Q108" s="760"/>
      <c r="R108" s="28"/>
      <c r="S108" s="30"/>
      <c r="T108" s="39"/>
      <c r="U108" s="40"/>
      <c r="V108" s="34"/>
      <c r="W108" s="35"/>
      <c r="X108" s="36"/>
      <c r="Y108" s="37"/>
      <c r="Z108" s="104">
        <f t="shared" si="168"/>
        <v>0</v>
      </c>
      <c r="AA108" s="351">
        <f t="shared" si="169"/>
        <v>0</v>
      </c>
      <c r="AB108" s="272">
        <f t="shared" si="170"/>
        <v>0</v>
      </c>
      <c r="AC108" s="272" t="str">
        <f t="shared" si="144"/>
        <v/>
      </c>
      <c r="AD108" s="272" t="str">
        <f t="shared" si="145"/>
        <v/>
      </c>
      <c r="AE108" s="272" t="str">
        <f t="shared" si="146"/>
        <v/>
      </c>
      <c r="AF108" s="272">
        <f t="shared" si="147"/>
        <v>0</v>
      </c>
      <c r="AG108" s="272" t="str">
        <f t="shared" si="148"/>
        <v/>
      </c>
      <c r="AH108" s="272" t="str">
        <f t="shared" si="149"/>
        <v/>
      </c>
      <c r="AI108" s="272" t="str">
        <f t="shared" si="150"/>
        <v/>
      </c>
      <c r="AK108" s="272"/>
      <c r="AL108" s="272">
        <v>1</v>
      </c>
      <c r="AM108" s="272">
        <v>6</v>
      </c>
      <c r="AN108" s="272">
        <v>3</v>
      </c>
      <c r="AO108" s="272"/>
      <c r="AP108" s="272"/>
      <c r="AQ108" s="272"/>
      <c r="AR108" s="272"/>
      <c r="AS108" s="272"/>
      <c r="AT108" s="272"/>
      <c r="AU108" s="272"/>
      <c r="AV108" s="272"/>
      <c r="AW108" s="272"/>
      <c r="AX108" s="272"/>
      <c r="AY108" s="272"/>
      <c r="AZ108" s="272"/>
      <c r="BA108" s="272" t="s">
        <v>1085</v>
      </c>
      <c r="BB108" s="272"/>
      <c r="BD108" s="272" t="str">
        <f t="shared" si="151"/>
        <v/>
      </c>
      <c r="BE108" s="272">
        <f t="shared" si="152"/>
        <v>0</v>
      </c>
      <c r="BF108" s="272">
        <f t="shared" si="153"/>
        <v>0</v>
      </c>
      <c r="BG108" s="272">
        <f t="shared" si="154"/>
        <v>0</v>
      </c>
      <c r="BH108" s="272" t="str">
        <f t="shared" si="155"/>
        <v/>
      </c>
      <c r="BI108" s="272" t="str">
        <f t="shared" si="156"/>
        <v/>
      </c>
      <c r="BJ108" s="272" t="str">
        <f t="shared" si="157"/>
        <v/>
      </c>
      <c r="BK108" s="272" t="str">
        <f t="shared" si="158"/>
        <v/>
      </c>
      <c r="BL108" s="272" t="str">
        <f t="shared" si="159"/>
        <v/>
      </c>
      <c r="BM108" s="272" t="str">
        <f t="shared" si="160"/>
        <v/>
      </c>
      <c r="BN108" s="272" t="str">
        <f t="shared" si="161"/>
        <v/>
      </c>
      <c r="BO108" s="272" t="str">
        <f t="shared" si="162"/>
        <v/>
      </c>
      <c r="BP108" s="272" t="str">
        <f t="shared" si="163"/>
        <v/>
      </c>
      <c r="BQ108" s="272" t="str">
        <f t="shared" si="164"/>
        <v/>
      </c>
      <c r="BR108" s="272" t="str">
        <f t="shared" si="165"/>
        <v/>
      </c>
      <c r="BS108" s="272" t="str">
        <f t="shared" si="166"/>
        <v/>
      </c>
      <c r="BT108" s="272">
        <f t="shared" si="167"/>
        <v>0</v>
      </c>
      <c r="BU108" s="272"/>
      <c r="BX108">
        <v>0</v>
      </c>
      <c r="BY108">
        <v>0</v>
      </c>
      <c r="BZ108">
        <v>0</v>
      </c>
      <c r="CA108">
        <v>10</v>
      </c>
      <c r="CB108">
        <v>0</v>
      </c>
      <c r="CC108">
        <v>0</v>
      </c>
      <c r="CD108">
        <v>0</v>
      </c>
      <c r="CE108" s="800"/>
    </row>
    <row r="109" spans="1:83" s="303" customFormat="1" ht="16.5" customHeight="1">
      <c r="A109" s="890"/>
      <c r="B109" s="211" t="str">
        <f t="shared" si="113"/>
        <v>Large Jugs 1</v>
      </c>
      <c r="C109" s="210" t="s">
        <v>916</v>
      </c>
      <c r="D109" s="210" t="s">
        <v>1018</v>
      </c>
      <c r="E109" s="298" t="s">
        <v>25</v>
      </c>
      <c r="F109" s="353" t="s">
        <v>879</v>
      </c>
      <c r="G109" s="298" t="s">
        <v>64</v>
      </c>
      <c r="H109" s="298">
        <v>5</v>
      </c>
      <c r="I109" s="520">
        <v>3.81</v>
      </c>
      <c r="J109" s="499">
        <v>49</v>
      </c>
      <c r="K109" s="23"/>
      <c r="L109" s="24"/>
      <c r="M109" s="25"/>
      <c r="N109" s="26"/>
      <c r="O109" s="751"/>
      <c r="P109" s="27"/>
      <c r="Q109" s="760"/>
      <c r="R109" s="28"/>
      <c r="S109" s="30"/>
      <c r="T109" s="39"/>
      <c r="U109" s="40"/>
      <c r="V109" s="34"/>
      <c r="W109" s="35"/>
      <c r="X109" s="36"/>
      <c r="Y109" s="37"/>
      <c r="Z109" s="104">
        <f t="shared" si="168"/>
        <v>0</v>
      </c>
      <c r="AA109" s="351">
        <f t="shared" si="169"/>
        <v>0</v>
      </c>
      <c r="AB109" s="272">
        <f t="shared" si="170"/>
        <v>0</v>
      </c>
      <c r="AC109" s="272" t="str">
        <f t="shared" si="144"/>
        <v/>
      </c>
      <c r="AD109" s="272" t="str">
        <f t="shared" si="145"/>
        <v/>
      </c>
      <c r="AE109" s="272" t="str">
        <f t="shared" si="146"/>
        <v/>
      </c>
      <c r="AF109" s="272" t="str">
        <f t="shared" si="147"/>
        <v/>
      </c>
      <c r="AG109" s="272">
        <f t="shared" si="148"/>
        <v>0</v>
      </c>
      <c r="AH109" s="272" t="str">
        <f t="shared" si="149"/>
        <v/>
      </c>
      <c r="AI109" s="272" t="str">
        <f t="shared" si="150"/>
        <v/>
      </c>
      <c r="AK109" s="272"/>
      <c r="AL109" s="272"/>
      <c r="AM109" s="272"/>
      <c r="AN109" s="272">
        <v>4</v>
      </c>
      <c r="AO109" s="272"/>
      <c r="AP109" s="272">
        <v>1</v>
      </c>
      <c r="AQ109" s="272"/>
      <c r="AR109" s="272"/>
      <c r="AS109" s="272"/>
      <c r="AT109" s="272"/>
      <c r="AU109" s="272"/>
      <c r="AV109" s="272"/>
      <c r="AW109" s="272"/>
      <c r="AX109" s="272"/>
      <c r="AY109" s="272"/>
      <c r="AZ109" s="272"/>
      <c r="BA109" s="272" t="s">
        <v>1077</v>
      </c>
      <c r="BB109" s="272"/>
      <c r="BD109" s="272" t="str">
        <f t="shared" si="151"/>
        <v/>
      </c>
      <c r="BE109" s="272" t="str">
        <f t="shared" si="152"/>
        <v/>
      </c>
      <c r="BF109" s="272" t="str">
        <f t="shared" si="153"/>
        <v/>
      </c>
      <c r="BG109" s="272">
        <f t="shared" si="154"/>
        <v>0</v>
      </c>
      <c r="BH109" s="272" t="str">
        <f t="shared" si="155"/>
        <v/>
      </c>
      <c r="BI109" s="272">
        <f t="shared" si="156"/>
        <v>0</v>
      </c>
      <c r="BJ109" s="272" t="str">
        <f t="shared" si="157"/>
        <v/>
      </c>
      <c r="BK109" s="272" t="str">
        <f t="shared" si="158"/>
        <v/>
      </c>
      <c r="BL109" s="272" t="str">
        <f t="shared" si="159"/>
        <v/>
      </c>
      <c r="BM109" s="272" t="str">
        <f t="shared" si="160"/>
        <v/>
      </c>
      <c r="BN109" s="272" t="str">
        <f t="shared" si="161"/>
        <v/>
      </c>
      <c r="BO109" s="272" t="str">
        <f t="shared" si="162"/>
        <v/>
      </c>
      <c r="BP109" s="272" t="str">
        <f t="shared" si="163"/>
        <v/>
      </c>
      <c r="BQ109" s="272" t="str">
        <f t="shared" si="164"/>
        <v/>
      </c>
      <c r="BR109" s="272" t="str">
        <f t="shared" si="165"/>
        <v/>
      </c>
      <c r="BS109" s="272" t="str">
        <f t="shared" si="166"/>
        <v/>
      </c>
      <c r="BT109" s="272">
        <f t="shared" si="167"/>
        <v>0</v>
      </c>
      <c r="BU109" s="272"/>
      <c r="BX109">
        <v>0</v>
      </c>
      <c r="BY109">
        <v>0</v>
      </c>
      <c r="BZ109">
        <v>0</v>
      </c>
      <c r="CA109">
        <v>0</v>
      </c>
      <c r="CB109">
        <v>5</v>
      </c>
      <c r="CC109">
        <v>0</v>
      </c>
      <c r="CD109">
        <v>0</v>
      </c>
      <c r="CE109" s="800"/>
    </row>
    <row r="110" spans="1:83" s="303" customFormat="1" ht="15.75" customHeight="1">
      <c r="A110" s="890"/>
      <c r="B110" s="211" t="str">
        <f t="shared" si="113"/>
        <v>Large Jugs 2</v>
      </c>
      <c r="C110" s="210" t="s">
        <v>917</v>
      </c>
      <c r="D110" s="210" t="s">
        <v>1019</v>
      </c>
      <c r="E110" s="298" t="s">
        <v>25</v>
      </c>
      <c r="F110" s="353" t="s">
        <v>879</v>
      </c>
      <c r="G110" s="298" t="s">
        <v>64</v>
      </c>
      <c r="H110" s="298">
        <v>5</v>
      </c>
      <c r="I110" s="520">
        <v>5.56</v>
      </c>
      <c r="J110" s="499">
        <v>70</v>
      </c>
      <c r="K110" s="23"/>
      <c r="L110" s="24"/>
      <c r="M110" s="25"/>
      <c r="N110" s="26"/>
      <c r="O110" s="751"/>
      <c r="P110" s="27"/>
      <c r="Q110" s="760"/>
      <c r="R110" s="28"/>
      <c r="S110" s="30"/>
      <c r="T110" s="39"/>
      <c r="U110" s="40"/>
      <c r="V110" s="34"/>
      <c r="W110" s="35"/>
      <c r="X110" s="36"/>
      <c r="Y110" s="37"/>
      <c r="Z110" s="104">
        <f>SUM(K110:Y110)*J110</f>
        <v>0</v>
      </c>
      <c r="AA110" s="351">
        <f>SUM(K110:Y110)*H110</f>
        <v>0</v>
      </c>
      <c r="AB110" s="272">
        <f>SUM(K110:Y110)</f>
        <v>0</v>
      </c>
      <c r="AC110" s="272" t="str">
        <f t="shared" si="144"/>
        <v/>
      </c>
      <c r="AD110" s="272" t="str">
        <f t="shared" si="145"/>
        <v/>
      </c>
      <c r="AE110" s="272" t="str">
        <f t="shared" si="146"/>
        <v/>
      </c>
      <c r="AF110" s="272" t="str">
        <f t="shared" si="147"/>
        <v/>
      </c>
      <c r="AG110" s="272">
        <f t="shared" si="148"/>
        <v>0</v>
      </c>
      <c r="AH110" s="272" t="str">
        <f t="shared" si="149"/>
        <v/>
      </c>
      <c r="AI110" s="272" t="str">
        <f t="shared" si="150"/>
        <v/>
      </c>
      <c r="AK110" s="272"/>
      <c r="AL110" s="272"/>
      <c r="AM110" s="272">
        <v>1</v>
      </c>
      <c r="AN110" s="272">
        <v>3</v>
      </c>
      <c r="AO110" s="272">
        <v>1</v>
      </c>
      <c r="AP110" s="272"/>
      <c r="AQ110" s="272"/>
      <c r="AR110" s="272"/>
      <c r="AS110" s="272"/>
      <c r="AT110" s="272"/>
      <c r="AU110" s="272"/>
      <c r="AV110" s="272"/>
      <c r="AW110" s="272"/>
      <c r="AX110" s="272"/>
      <c r="AY110" s="272"/>
      <c r="AZ110" s="272"/>
      <c r="BA110" s="272" t="s">
        <v>1077</v>
      </c>
      <c r="BB110" s="272"/>
      <c r="BD110" s="272" t="str">
        <f t="shared" si="151"/>
        <v/>
      </c>
      <c r="BE110" s="272" t="str">
        <f t="shared" si="152"/>
        <v/>
      </c>
      <c r="BF110" s="272">
        <f t="shared" si="153"/>
        <v>0</v>
      </c>
      <c r="BG110" s="272">
        <f t="shared" si="154"/>
        <v>0</v>
      </c>
      <c r="BH110" s="272">
        <f t="shared" si="155"/>
        <v>0</v>
      </c>
      <c r="BI110" s="272" t="str">
        <f t="shared" si="156"/>
        <v/>
      </c>
      <c r="BJ110" s="272" t="str">
        <f t="shared" si="157"/>
        <v/>
      </c>
      <c r="BK110" s="272" t="str">
        <f t="shared" si="158"/>
        <v/>
      </c>
      <c r="BL110" s="272" t="str">
        <f t="shared" si="159"/>
        <v/>
      </c>
      <c r="BM110" s="272" t="str">
        <f t="shared" si="160"/>
        <v/>
      </c>
      <c r="BN110" s="272" t="str">
        <f t="shared" si="161"/>
        <v/>
      </c>
      <c r="BO110" s="272" t="str">
        <f t="shared" si="162"/>
        <v/>
      </c>
      <c r="BP110" s="272" t="str">
        <f t="shared" si="163"/>
        <v/>
      </c>
      <c r="BQ110" s="272" t="str">
        <f t="shared" si="164"/>
        <v/>
      </c>
      <c r="BR110" s="272" t="str">
        <f t="shared" si="165"/>
        <v/>
      </c>
      <c r="BS110" s="272" t="str">
        <f t="shared" si="166"/>
        <v/>
      </c>
      <c r="BT110" s="272">
        <f t="shared" si="167"/>
        <v>0</v>
      </c>
      <c r="BU110" s="272"/>
      <c r="BX110">
        <v>0</v>
      </c>
      <c r="BY110">
        <v>0</v>
      </c>
      <c r="BZ110">
        <v>0</v>
      </c>
      <c r="CA110">
        <v>0</v>
      </c>
      <c r="CB110">
        <v>5</v>
      </c>
      <c r="CC110">
        <v>0</v>
      </c>
      <c r="CD110">
        <v>0</v>
      </c>
      <c r="CE110" s="800"/>
    </row>
    <row r="111" spans="1:83" s="303" customFormat="1" ht="17.25" customHeight="1">
      <c r="A111" s="890"/>
      <c r="B111" s="211" t="str">
        <f t="shared" si="113"/>
        <v>Mini Jugs 1</v>
      </c>
      <c r="C111" s="210" t="s">
        <v>893</v>
      </c>
      <c r="D111" s="210" t="s">
        <v>1020</v>
      </c>
      <c r="E111" s="298" t="s">
        <v>23</v>
      </c>
      <c r="F111" s="353" t="s">
        <v>879</v>
      </c>
      <c r="G111" s="298" t="s">
        <v>64</v>
      </c>
      <c r="H111" s="298">
        <v>10</v>
      </c>
      <c r="I111" s="520">
        <v>2.31</v>
      </c>
      <c r="J111" s="499">
        <v>45.5</v>
      </c>
      <c r="K111" s="23"/>
      <c r="L111" s="24"/>
      <c r="M111" s="25"/>
      <c r="N111" s="26"/>
      <c r="O111" s="751"/>
      <c r="P111" s="27"/>
      <c r="Q111" s="760"/>
      <c r="R111" s="28"/>
      <c r="S111" s="30"/>
      <c r="T111" s="39"/>
      <c r="U111" s="40"/>
      <c r="V111" s="34"/>
      <c r="W111" s="35"/>
      <c r="X111" s="36"/>
      <c r="Y111" s="37"/>
      <c r="Z111" s="104">
        <f>SUM(K111:Y111)*J111</f>
        <v>0</v>
      </c>
      <c r="AA111" s="351">
        <f>SUM(K111:Y111)*H111</f>
        <v>0</v>
      </c>
      <c r="AB111" s="272">
        <f>SUM(K111:Y111)</f>
        <v>0</v>
      </c>
      <c r="AC111" s="272" t="str">
        <f t="shared" si="144"/>
        <v/>
      </c>
      <c r="AD111" s="272" t="str">
        <f t="shared" si="145"/>
        <v/>
      </c>
      <c r="AE111" s="272">
        <f t="shared" si="146"/>
        <v>0</v>
      </c>
      <c r="AF111" s="272" t="str">
        <f t="shared" si="147"/>
        <v/>
      </c>
      <c r="AG111" s="272" t="str">
        <f t="shared" si="148"/>
        <v/>
      </c>
      <c r="AH111" s="272" t="str">
        <f t="shared" si="149"/>
        <v/>
      </c>
      <c r="AI111" s="272" t="str">
        <f t="shared" si="150"/>
        <v/>
      </c>
      <c r="AK111" s="272"/>
      <c r="AL111" s="272">
        <v>10</v>
      </c>
      <c r="AM111" s="272"/>
      <c r="AN111" s="272"/>
      <c r="AO111" s="272"/>
      <c r="AP111" s="272"/>
      <c r="AQ111" s="272"/>
      <c r="AR111" s="272"/>
      <c r="AS111" s="272"/>
      <c r="AT111" s="272"/>
      <c r="AU111" s="272"/>
      <c r="AV111" s="272"/>
      <c r="AW111" s="272"/>
      <c r="AX111" s="272"/>
      <c r="AY111" s="272"/>
      <c r="AZ111" s="272"/>
      <c r="BA111" s="272" t="s">
        <v>1075</v>
      </c>
      <c r="BB111" s="272"/>
      <c r="BD111" s="272" t="str">
        <f t="shared" si="151"/>
        <v/>
      </c>
      <c r="BE111" s="272">
        <f t="shared" si="152"/>
        <v>0</v>
      </c>
      <c r="BF111" s="272" t="str">
        <f t="shared" si="153"/>
        <v/>
      </c>
      <c r="BG111" s="272" t="str">
        <f t="shared" si="154"/>
        <v/>
      </c>
      <c r="BH111" s="272" t="str">
        <f t="shared" si="155"/>
        <v/>
      </c>
      <c r="BI111" s="272" t="str">
        <f t="shared" si="156"/>
        <v/>
      </c>
      <c r="BJ111" s="272" t="str">
        <f t="shared" si="157"/>
        <v/>
      </c>
      <c r="BK111" s="272" t="str">
        <f t="shared" si="158"/>
        <v/>
      </c>
      <c r="BL111" s="272" t="str">
        <f t="shared" si="159"/>
        <v/>
      </c>
      <c r="BM111" s="272" t="str">
        <f t="shared" si="160"/>
        <v/>
      </c>
      <c r="BN111" s="272" t="str">
        <f t="shared" si="161"/>
        <v/>
      </c>
      <c r="BO111" s="272" t="str">
        <f t="shared" si="162"/>
        <v/>
      </c>
      <c r="BP111" s="272" t="str">
        <f t="shared" si="163"/>
        <v/>
      </c>
      <c r="BQ111" s="272" t="str">
        <f t="shared" si="164"/>
        <v/>
      </c>
      <c r="BR111" s="272" t="str">
        <f t="shared" si="165"/>
        <v/>
      </c>
      <c r="BS111" s="272" t="str">
        <f t="shared" si="166"/>
        <v/>
      </c>
      <c r="BT111" s="272">
        <f t="shared" si="167"/>
        <v>0</v>
      </c>
      <c r="BU111" s="272"/>
      <c r="BX111">
        <v>0</v>
      </c>
      <c r="BY111">
        <v>0</v>
      </c>
      <c r="BZ111">
        <v>10</v>
      </c>
      <c r="CA111">
        <v>0</v>
      </c>
      <c r="CB111">
        <v>0</v>
      </c>
      <c r="CC111">
        <v>0</v>
      </c>
      <c r="CD111">
        <v>0</v>
      </c>
      <c r="CE111" s="800"/>
    </row>
    <row r="112" spans="1:83" s="303" customFormat="1" ht="15.75" customHeight="1" thickBot="1">
      <c r="A112" s="891"/>
      <c r="B112" s="211" t="str">
        <f t="shared" si="113"/>
        <v>Slopers 1</v>
      </c>
      <c r="C112" s="623" t="s">
        <v>867</v>
      </c>
      <c r="D112" s="210" t="s">
        <v>1021</v>
      </c>
      <c r="E112" s="319" t="s">
        <v>23</v>
      </c>
      <c r="F112" s="353" t="s">
        <v>879</v>
      </c>
      <c r="G112" s="319" t="s">
        <v>67</v>
      </c>
      <c r="H112" s="319">
        <v>10</v>
      </c>
      <c r="I112" s="525">
        <v>1.89</v>
      </c>
      <c r="J112" s="500">
        <v>42</v>
      </c>
      <c r="K112" s="85"/>
      <c r="L112" s="86"/>
      <c r="M112" s="87"/>
      <c r="N112" s="88"/>
      <c r="O112" s="752"/>
      <c r="P112" s="89"/>
      <c r="Q112" s="761"/>
      <c r="R112" s="90"/>
      <c r="S112" s="91"/>
      <c r="T112" s="92"/>
      <c r="U112" s="93"/>
      <c r="V112" s="94"/>
      <c r="W112" s="95"/>
      <c r="X112" s="96"/>
      <c r="Y112" s="97"/>
      <c r="Z112" s="103">
        <f>SUM(K112:Y112)*J112</f>
        <v>0</v>
      </c>
      <c r="AA112" s="351">
        <f>SUM(K112:Y112)*H112</f>
        <v>0</v>
      </c>
      <c r="AB112" s="273">
        <f>SUM(K112:Y112)</f>
        <v>0</v>
      </c>
      <c r="AC112" s="272" t="str">
        <f t="shared" si="144"/>
        <v/>
      </c>
      <c r="AD112" s="272" t="str">
        <f t="shared" si="145"/>
        <v/>
      </c>
      <c r="AE112" s="272">
        <f t="shared" si="146"/>
        <v>0</v>
      </c>
      <c r="AF112" s="272" t="str">
        <f t="shared" si="147"/>
        <v/>
      </c>
      <c r="AG112" s="272" t="str">
        <f t="shared" si="148"/>
        <v/>
      </c>
      <c r="AH112" s="272" t="str">
        <f t="shared" si="149"/>
        <v/>
      </c>
      <c r="AI112" s="272" t="str">
        <f t="shared" si="150"/>
        <v/>
      </c>
      <c r="AK112" s="272"/>
      <c r="AL112" s="272">
        <v>7</v>
      </c>
      <c r="AM112" s="272">
        <v>3</v>
      </c>
      <c r="AN112" s="272"/>
      <c r="AO112" s="272"/>
      <c r="AP112" s="272"/>
      <c r="AQ112" s="272"/>
      <c r="AR112" s="272"/>
      <c r="AS112" s="272"/>
      <c r="AT112" s="272"/>
      <c r="AU112" s="272"/>
      <c r="AV112" s="272"/>
      <c r="AW112" s="272"/>
      <c r="AX112" s="272"/>
      <c r="AY112" s="272"/>
      <c r="AZ112" s="272"/>
      <c r="BA112" s="272" t="s">
        <v>1075</v>
      </c>
      <c r="BB112" s="272"/>
      <c r="BD112" s="272" t="str">
        <f t="shared" si="151"/>
        <v/>
      </c>
      <c r="BE112" s="272">
        <f t="shared" si="152"/>
        <v>0</v>
      </c>
      <c r="BF112" s="272">
        <f t="shared" si="153"/>
        <v>0</v>
      </c>
      <c r="BG112" s="272" t="str">
        <f t="shared" si="154"/>
        <v/>
      </c>
      <c r="BH112" s="272" t="str">
        <f t="shared" si="155"/>
        <v/>
      </c>
      <c r="BI112" s="272" t="str">
        <f t="shared" si="156"/>
        <v/>
      </c>
      <c r="BJ112" s="272" t="str">
        <f t="shared" si="157"/>
        <v/>
      </c>
      <c r="BK112" s="272" t="str">
        <f t="shared" si="158"/>
        <v/>
      </c>
      <c r="BL112" s="272" t="str">
        <f t="shared" si="159"/>
        <v/>
      </c>
      <c r="BM112" s="272" t="str">
        <f t="shared" si="160"/>
        <v/>
      </c>
      <c r="BN112" s="272" t="str">
        <f t="shared" si="161"/>
        <v/>
      </c>
      <c r="BO112" s="272" t="str">
        <f t="shared" si="162"/>
        <v/>
      </c>
      <c r="BP112" s="272" t="str">
        <f t="shared" si="163"/>
        <v/>
      </c>
      <c r="BQ112" s="272" t="str">
        <f t="shared" si="164"/>
        <v/>
      </c>
      <c r="BR112" s="272" t="str">
        <f t="shared" si="165"/>
        <v/>
      </c>
      <c r="BS112" s="272" t="str">
        <f t="shared" si="166"/>
        <v/>
      </c>
      <c r="BT112" s="272">
        <f t="shared" si="167"/>
        <v>0</v>
      </c>
      <c r="BU112" s="272"/>
      <c r="BX112">
        <v>0</v>
      </c>
      <c r="BY112">
        <v>0</v>
      </c>
      <c r="BZ112">
        <v>10</v>
      </c>
      <c r="CA112">
        <v>0</v>
      </c>
      <c r="CB112">
        <v>0</v>
      </c>
      <c r="CC112">
        <v>0</v>
      </c>
      <c r="CD112">
        <v>0</v>
      </c>
      <c r="CE112" s="800"/>
    </row>
    <row r="113" spans="1:83" s="328" customFormat="1" ht="12" customHeight="1" thickBot="1">
      <c r="A113" s="791"/>
      <c r="B113" s="792"/>
      <c r="C113" s="792"/>
      <c r="D113" s="792"/>
      <c r="E113" s="490"/>
      <c r="F113" s="490"/>
      <c r="G113" s="490"/>
      <c r="H113" s="490"/>
      <c r="I113" s="490"/>
      <c r="J113" s="793" t="s">
        <v>1105</v>
      </c>
      <c r="K113" s="794"/>
      <c r="L113" s="794"/>
      <c r="M113" s="794"/>
      <c r="N113" s="795"/>
      <c r="O113" s="795"/>
      <c r="P113" s="794"/>
      <c r="Q113" s="794"/>
      <c r="R113" s="794"/>
      <c r="S113" s="796"/>
      <c r="T113" s="794"/>
      <c r="U113" s="797"/>
      <c r="V113" s="794"/>
      <c r="W113" s="794"/>
      <c r="X113" s="794"/>
      <c r="Y113" s="794"/>
      <c r="Z113" s="798"/>
      <c r="AA113" s="798"/>
      <c r="AB113" s="798"/>
      <c r="AC113" s="490"/>
      <c r="AD113" s="490"/>
      <c r="AE113" s="490"/>
      <c r="AF113" s="490"/>
      <c r="AG113" s="490"/>
      <c r="AH113" s="490"/>
      <c r="AI113" s="665"/>
      <c r="AJ113" s="303"/>
      <c r="AK113" s="309"/>
      <c r="AL113" s="309"/>
      <c r="AM113" s="309"/>
      <c r="AN113" s="309"/>
      <c r="AO113" s="309"/>
      <c r="AP113" s="309"/>
      <c r="AQ113" s="309"/>
      <c r="AR113" s="309"/>
      <c r="AS113" s="309"/>
      <c r="AT113" s="309"/>
      <c r="AU113" s="309"/>
      <c r="AV113" s="309"/>
      <c r="AW113" s="309"/>
      <c r="AX113" s="309"/>
      <c r="AY113" s="309"/>
      <c r="AZ113" s="309"/>
      <c r="BA113" s="309"/>
      <c r="BB113" s="309"/>
      <c r="BC113" s="359"/>
      <c r="BD113" s="309"/>
      <c r="BE113" s="309"/>
      <c r="BF113" s="309"/>
      <c r="BG113" s="309"/>
      <c r="BH113" s="309"/>
      <c r="BI113" s="309"/>
      <c r="BJ113" s="309"/>
      <c r="BK113" s="309"/>
      <c r="BL113" s="309"/>
      <c r="BM113" s="309"/>
      <c r="BN113" s="309"/>
      <c r="BO113" s="309"/>
      <c r="BP113" s="309"/>
      <c r="BQ113" s="309"/>
      <c r="BR113" s="309"/>
      <c r="BS113" s="309"/>
      <c r="BT113" s="309"/>
      <c r="BU113" s="801"/>
      <c r="BX113" s="803"/>
      <c r="BY113" s="803"/>
      <c r="BZ113" s="803"/>
      <c r="CA113" s="803"/>
      <c r="CB113" s="803"/>
      <c r="CC113" s="803"/>
      <c r="CD113" s="803"/>
      <c r="CE113" s="800"/>
    </row>
    <row r="114" spans="1:83" s="303" customFormat="1" ht="15.75" customHeight="1">
      <c r="A114" s="913" t="s">
        <v>1035</v>
      </c>
      <c r="B114" s="713" t="str">
        <f t="shared" si="113"/>
        <v>Big Jug 1</v>
      </c>
      <c r="C114" s="714" t="s">
        <v>1036</v>
      </c>
      <c r="D114" s="714" t="s">
        <v>1040</v>
      </c>
      <c r="E114" s="462" t="s">
        <v>25</v>
      </c>
      <c r="F114" s="715" t="s">
        <v>879</v>
      </c>
      <c r="G114" s="462" t="s">
        <v>64</v>
      </c>
      <c r="H114" s="462">
        <v>1</v>
      </c>
      <c r="I114" s="716">
        <v>1.3</v>
      </c>
      <c r="J114" s="717">
        <v>17.5</v>
      </c>
      <c r="K114" s="718"/>
      <c r="L114" s="719"/>
      <c r="M114" s="626"/>
      <c r="N114" s="720"/>
      <c r="O114" s="753"/>
      <c r="P114" s="721"/>
      <c r="Q114" s="762"/>
      <c r="R114" s="722"/>
      <c r="S114" s="723"/>
      <c r="T114" s="724"/>
      <c r="U114" s="725"/>
      <c r="V114" s="726"/>
      <c r="W114" s="727"/>
      <c r="X114" s="728"/>
      <c r="Y114" s="729"/>
      <c r="Z114" s="730">
        <f>SUM(K114:Y114)*J114</f>
        <v>0</v>
      </c>
      <c r="AA114" s="731">
        <f>SUM(K114:Y114)*H114</f>
        <v>0</v>
      </c>
      <c r="AB114" s="556">
        <f>SUM(K114:Y114)</f>
        <v>0</v>
      </c>
      <c r="AC114" s="556" t="str">
        <f t="shared" ref="AC114:AC122" si="171">IF(BX114=0,"",$AB114*BX114)</f>
        <v/>
      </c>
      <c r="AD114" s="556" t="str">
        <f t="shared" ref="AD114:AD122" si="172">IF(BY114=0,"",$AB114*BY114)</f>
        <v/>
      </c>
      <c r="AE114" s="556" t="str">
        <f t="shared" ref="AE114:AE122" si="173">IF(BZ114=0,"",$AB114*BZ114)</f>
        <v/>
      </c>
      <c r="AF114" s="556" t="str">
        <f t="shared" ref="AF114:AF122" si="174">IF(CA114=0,"",$AB114*CA114)</f>
        <v/>
      </c>
      <c r="AG114" s="556">
        <f t="shared" ref="AG114:AG122" si="175">IF(CB114=0,"",$AB114*CB114)</f>
        <v>0</v>
      </c>
      <c r="AH114" s="556" t="str">
        <f t="shared" ref="AH114:AH122" si="176">IF(CC114=0,"",$AB114*CC114)</f>
        <v/>
      </c>
      <c r="AI114" s="674" t="str">
        <f t="shared" ref="AI114:AI122" si="177">IF(CD114=0,"",$AB114*CD114)</f>
        <v/>
      </c>
      <c r="AK114" s="272"/>
      <c r="AL114" s="272">
        <v>1</v>
      </c>
      <c r="AM114" s="272"/>
      <c r="AN114" s="272"/>
      <c r="AO114" s="272"/>
      <c r="AP114" s="272"/>
      <c r="AQ114" s="272"/>
      <c r="AR114" s="272"/>
      <c r="AS114" s="272"/>
      <c r="AT114" s="272"/>
      <c r="AU114" s="272"/>
      <c r="AV114" s="272"/>
      <c r="AW114" s="272"/>
      <c r="AX114" s="272"/>
      <c r="AY114" s="272"/>
      <c r="AZ114" s="272"/>
      <c r="BA114" s="272" t="s">
        <v>1081</v>
      </c>
      <c r="BB114" s="272"/>
      <c r="BD114" s="272" t="str">
        <f t="shared" ref="BD114:BD122" si="178">IF(AK114="","",$AB114*AK114)</f>
        <v/>
      </c>
      <c r="BE114" s="272">
        <f t="shared" ref="BE114:BE122" si="179">IF(AL114="","",$AB114*AL114)</f>
        <v>0</v>
      </c>
      <c r="BF114" s="272" t="str">
        <f t="shared" ref="BF114:BF122" si="180">IF(AM114="","",$AB114*AM114)</f>
        <v/>
      </c>
      <c r="BG114" s="272" t="str">
        <f t="shared" ref="BG114:BG122" si="181">IF(AN114="","",$AB114*AN114)</f>
        <v/>
      </c>
      <c r="BH114" s="272" t="str">
        <f t="shared" ref="BH114:BH122" si="182">IF(AO114="","",$AB114*AO114)</f>
        <v/>
      </c>
      <c r="BI114" s="272" t="str">
        <f t="shared" ref="BI114:BI122" si="183">IF(AP114="","",$AB114*AP114)</f>
        <v/>
      </c>
      <c r="BJ114" s="272" t="str">
        <f t="shared" ref="BJ114:BJ122" si="184">IF(AQ114="","",$AB114*AQ114)</f>
        <v/>
      </c>
      <c r="BK114" s="272" t="str">
        <f t="shared" ref="BK114:BK122" si="185">IF(AR114="","",$AB114*AR114)</f>
        <v/>
      </c>
      <c r="BL114" s="272" t="str">
        <f t="shared" ref="BL114:BL122" si="186">IF(AS114="","",$AB114*AS114)</f>
        <v/>
      </c>
      <c r="BM114" s="272" t="str">
        <f t="shared" ref="BM114:BM122" si="187">IF(AT114="","",$AB114*AT114)</f>
        <v/>
      </c>
      <c r="BN114" s="272" t="str">
        <f t="shared" ref="BN114:BN122" si="188">IF(AU114="","",$AB114*AU114)</f>
        <v/>
      </c>
      <c r="BO114" s="272" t="str">
        <f t="shared" ref="BO114:BO122" si="189">IF(AV114="","",$AB114*AV114)</f>
        <v/>
      </c>
      <c r="BP114" s="272" t="str">
        <f t="shared" ref="BP114:BP122" si="190">IF(AW114="","",$AB114*AW114)</f>
        <v/>
      </c>
      <c r="BQ114" s="272" t="str">
        <f t="shared" ref="BQ114:BQ122" si="191">IF(AX114="","",$AB114*AX114)</f>
        <v/>
      </c>
      <c r="BR114" s="272" t="str">
        <f t="shared" ref="BR114:BR122" si="192">IF(AY114="","",$AB114*AY114)</f>
        <v/>
      </c>
      <c r="BS114" s="272" t="str">
        <f t="shared" ref="BS114:BS122" si="193">IF(AZ114="","",$AB114*AZ114)</f>
        <v/>
      </c>
      <c r="BT114" s="272">
        <f t="shared" ref="BT114:BT122" si="194">IF(BA114="","",$AB114*BA114)</f>
        <v>0</v>
      </c>
      <c r="BU114" s="272"/>
      <c r="BX114">
        <v>0</v>
      </c>
      <c r="BY114">
        <v>0</v>
      </c>
      <c r="BZ114">
        <v>0</v>
      </c>
      <c r="CA114">
        <v>0</v>
      </c>
      <c r="CB114">
        <v>1</v>
      </c>
      <c r="CC114">
        <v>0</v>
      </c>
      <c r="CD114">
        <v>0</v>
      </c>
      <c r="CE114" s="800"/>
    </row>
    <row r="115" spans="1:83" s="303" customFormat="1" ht="15.75" customHeight="1">
      <c r="A115" s="914"/>
      <c r="B115" s="141" t="str">
        <f t="shared" si="113"/>
        <v>Big Jug 2</v>
      </c>
      <c r="C115" s="712" t="s">
        <v>1037</v>
      </c>
      <c r="D115" s="712" t="s">
        <v>1041</v>
      </c>
      <c r="E115" s="298" t="s">
        <v>25</v>
      </c>
      <c r="F115" s="353" t="s">
        <v>879</v>
      </c>
      <c r="G115" s="298" t="s">
        <v>64</v>
      </c>
      <c r="H115" s="298">
        <v>1</v>
      </c>
      <c r="I115" s="520">
        <v>1.9</v>
      </c>
      <c r="J115" s="499">
        <v>24.5</v>
      </c>
      <c r="K115" s="23"/>
      <c r="L115" s="24"/>
      <c r="M115" s="25"/>
      <c r="N115" s="26"/>
      <c r="O115" s="751"/>
      <c r="P115" s="27"/>
      <c r="Q115" s="760"/>
      <c r="R115" s="28"/>
      <c r="S115" s="30"/>
      <c r="T115" s="39"/>
      <c r="U115" s="40"/>
      <c r="V115" s="34"/>
      <c r="W115" s="35"/>
      <c r="X115" s="36"/>
      <c r="Y115" s="37"/>
      <c r="Z115" s="104">
        <f>SUM(K115:Y115)*J115</f>
        <v>0</v>
      </c>
      <c r="AA115" s="351">
        <f>SUM(K115:Y115)*H115</f>
        <v>0</v>
      </c>
      <c r="AB115" s="272">
        <f>SUM(K115:Y115)</f>
        <v>0</v>
      </c>
      <c r="AC115" s="272" t="str">
        <f t="shared" si="171"/>
        <v/>
      </c>
      <c r="AD115" s="272" t="str">
        <f t="shared" si="172"/>
        <v/>
      </c>
      <c r="AE115" s="272" t="str">
        <f t="shared" si="173"/>
        <v/>
      </c>
      <c r="AF115" s="272" t="str">
        <f t="shared" si="174"/>
        <v/>
      </c>
      <c r="AG115" s="272">
        <f t="shared" si="175"/>
        <v>0</v>
      </c>
      <c r="AH115" s="272" t="str">
        <f t="shared" si="176"/>
        <v/>
      </c>
      <c r="AI115" s="676" t="str">
        <f t="shared" si="177"/>
        <v/>
      </c>
      <c r="AK115" s="272"/>
      <c r="AL115" s="272"/>
      <c r="AM115" s="272">
        <v>1</v>
      </c>
      <c r="AN115" s="272"/>
      <c r="AO115" s="272"/>
      <c r="AP115" s="272"/>
      <c r="AQ115" s="272"/>
      <c r="AR115" s="272"/>
      <c r="AS115" s="272"/>
      <c r="AT115" s="272"/>
      <c r="AU115" s="272"/>
      <c r="AV115" s="272"/>
      <c r="AW115" s="272"/>
      <c r="AX115" s="272"/>
      <c r="AY115" s="272"/>
      <c r="AZ115" s="272"/>
      <c r="BA115" s="272" t="s">
        <v>1081</v>
      </c>
      <c r="BB115" s="272"/>
      <c r="BD115" s="272" t="str">
        <f t="shared" si="178"/>
        <v/>
      </c>
      <c r="BE115" s="272" t="str">
        <f t="shared" si="179"/>
        <v/>
      </c>
      <c r="BF115" s="272">
        <f t="shared" si="180"/>
        <v>0</v>
      </c>
      <c r="BG115" s="272" t="str">
        <f t="shared" si="181"/>
        <v/>
      </c>
      <c r="BH115" s="272" t="str">
        <f t="shared" si="182"/>
        <v/>
      </c>
      <c r="BI115" s="272" t="str">
        <f t="shared" si="183"/>
        <v/>
      </c>
      <c r="BJ115" s="272" t="str">
        <f t="shared" si="184"/>
        <v/>
      </c>
      <c r="BK115" s="272" t="str">
        <f t="shared" si="185"/>
        <v/>
      </c>
      <c r="BL115" s="272" t="str">
        <f t="shared" si="186"/>
        <v/>
      </c>
      <c r="BM115" s="272" t="str">
        <f t="shared" si="187"/>
        <v/>
      </c>
      <c r="BN115" s="272" t="str">
        <f t="shared" si="188"/>
        <v/>
      </c>
      <c r="BO115" s="272" t="str">
        <f t="shared" si="189"/>
        <v/>
      </c>
      <c r="BP115" s="272" t="str">
        <f t="shared" si="190"/>
        <v/>
      </c>
      <c r="BQ115" s="272" t="str">
        <f t="shared" si="191"/>
        <v/>
      </c>
      <c r="BR115" s="272" t="str">
        <f t="shared" si="192"/>
        <v/>
      </c>
      <c r="BS115" s="272" t="str">
        <f t="shared" si="193"/>
        <v/>
      </c>
      <c r="BT115" s="272">
        <f t="shared" si="194"/>
        <v>0</v>
      </c>
      <c r="BU115" s="272"/>
      <c r="BX115">
        <v>0</v>
      </c>
      <c r="BY115">
        <v>0</v>
      </c>
      <c r="BZ115">
        <v>0</v>
      </c>
      <c r="CA115">
        <v>0</v>
      </c>
      <c r="CB115">
        <v>1</v>
      </c>
      <c r="CC115">
        <v>0</v>
      </c>
      <c r="CD115">
        <v>0</v>
      </c>
      <c r="CE115" s="800"/>
    </row>
    <row r="116" spans="1:83" s="303" customFormat="1" ht="15.75" customHeight="1">
      <c r="A116" s="914"/>
      <c r="B116" s="141" t="str">
        <f t="shared" si="113"/>
        <v>Crimps 1</v>
      </c>
      <c r="C116" s="712" t="s">
        <v>858</v>
      </c>
      <c r="D116" s="712" t="s">
        <v>1042</v>
      </c>
      <c r="E116" s="298" t="s">
        <v>23</v>
      </c>
      <c r="F116" s="353" t="s">
        <v>879</v>
      </c>
      <c r="G116" s="298" t="s">
        <v>62</v>
      </c>
      <c r="H116" s="298">
        <v>10</v>
      </c>
      <c r="I116" s="520">
        <v>1.6</v>
      </c>
      <c r="J116" s="499">
        <v>29.749999999999996</v>
      </c>
      <c r="K116" s="23"/>
      <c r="L116" s="24"/>
      <c r="M116" s="25"/>
      <c r="N116" s="26"/>
      <c r="O116" s="751"/>
      <c r="P116" s="27"/>
      <c r="Q116" s="760"/>
      <c r="R116" s="28"/>
      <c r="S116" s="30"/>
      <c r="T116" s="39"/>
      <c r="U116" s="40"/>
      <c r="V116" s="34"/>
      <c r="W116" s="35"/>
      <c r="X116" s="36"/>
      <c r="Y116" s="37"/>
      <c r="Z116" s="104">
        <f t="shared" ref="Z116:Z122" si="195">SUM(K116:Y116)*J116</f>
        <v>0</v>
      </c>
      <c r="AA116" s="351">
        <f t="shared" ref="AA116:AA122" si="196">SUM(K116:Y116)*H116</f>
        <v>0</v>
      </c>
      <c r="AB116" s="272">
        <f t="shared" ref="AB116:AB122" si="197">SUM(K116:Y116)</f>
        <v>0</v>
      </c>
      <c r="AC116" s="272" t="str">
        <f t="shared" si="171"/>
        <v/>
      </c>
      <c r="AD116" s="272" t="str">
        <f t="shared" si="172"/>
        <v/>
      </c>
      <c r="AE116" s="272">
        <f t="shared" si="173"/>
        <v>0</v>
      </c>
      <c r="AF116" s="272" t="str">
        <f t="shared" si="174"/>
        <v/>
      </c>
      <c r="AG116" s="272" t="str">
        <f t="shared" si="175"/>
        <v/>
      </c>
      <c r="AH116" s="272" t="str">
        <f t="shared" si="176"/>
        <v/>
      </c>
      <c r="AI116" s="676" t="str">
        <f t="shared" si="177"/>
        <v/>
      </c>
      <c r="AK116" s="272"/>
      <c r="AL116" s="272">
        <v>10</v>
      </c>
      <c r="AM116" s="272"/>
      <c r="AN116" s="272"/>
      <c r="AO116" s="272"/>
      <c r="AP116" s="272"/>
      <c r="AQ116" s="272"/>
      <c r="AR116" s="272"/>
      <c r="AS116" s="272"/>
      <c r="AT116" s="272"/>
      <c r="AU116" s="272"/>
      <c r="AV116" s="272"/>
      <c r="AW116" s="272"/>
      <c r="AX116" s="272"/>
      <c r="AY116" s="272"/>
      <c r="AZ116" s="272"/>
      <c r="BA116" s="272" t="s">
        <v>1090</v>
      </c>
      <c r="BB116" s="272"/>
      <c r="BD116" s="272" t="str">
        <f t="shared" si="178"/>
        <v/>
      </c>
      <c r="BE116" s="272">
        <f t="shared" si="179"/>
        <v>0</v>
      </c>
      <c r="BF116" s="272" t="str">
        <f t="shared" si="180"/>
        <v/>
      </c>
      <c r="BG116" s="272" t="str">
        <f t="shared" si="181"/>
        <v/>
      </c>
      <c r="BH116" s="272" t="str">
        <f t="shared" si="182"/>
        <v/>
      </c>
      <c r="BI116" s="272" t="str">
        <f t="shared" si="183"/>
        <v/>
      </c>
      <c r="BJ116" s="272" t="str">
        <f t="shared" si="184"/>
        <v/>
      </c>
      <c r="BK116" s="272" t="str">
        <f t="shared" si="185"/>
        <v/>
      </c>
      <c r="BL116" s="272" t="str">
        <f t="shared" si="186"/>
        <v/>
      </c>
      <c r="BM116" s="272" t="str">
        <f t="shared" si="187"/>
        <v/>
      </c>
      <c r="BN116" s="272" t="str">
        <f t="shared" si="188"/>
        <v/>
      </c>
      <c r="BO116" s="272" t="str">
        <f t="shared" si="189"/>
        <v/>
      </c>
      <c r="BP116" s="272" t="str">
        <f t="shared" si="190"/>
        <v/>
      </c>
      <c r="BQ116" s="272" t="str">
        <f t="shared" si="191"/>
        <v/>
      </c>
      <c r="BR116" s="272" t="str">
        <f t="shared" si="192"/>
        <v/>
      </c>
      <c r="BS116" s="272" t="str">
        <f t="shared" si="193"/>
        <v/>
      </c>
      <c r="BT116" s="272">
        <f t="shared" si="194"/>
        <v>0</v>
      </c>
      <c r="BU116" s="272"/>
      <c r="BX116">
        <v>0</v>
      </c>
      <c r="BY116">
        <v>0</v>
      </c>
      <c r="BZ116">
        <v>10</v>
      </c>
      <c r="CA116">
        <v>0</v>
      </c>
      <c r="CB116">
        <v>0</v>
      </c>
      <c r="CC116">
        <v>0</v>
      </c>
      <c r="CD116">
        <v>0</v>
      </c>
      <c r="CE116" s="800"/>
    </row>
    <row r="117" spans="1:83" s="303" customFormat="1" ht="15.75" customHeight="1">
      <c r="A117" s="914"/>
      <c r="B117" s="141" t="str">
        <f t="shared" si="113"/>
        <v>Foot 1</v>
      </c>
      <c r="C117" s="712" t="s">
        <v>860</v>
      </c>
      <c r="D117" s="712" t="s">
        <v>1043</v>
      </c>
      <c r="E117" s="298" t="s">
        <v>22</v>
      </c>
      <c r="F117" s="353" t="s">
        <v>879</v>
      </c>
      <c r="G117" s="298" t="s">
        <v>32</v>
      </c>
      <c r="H117" s="298">
        <v>10</v>
      </c>
      <c r="I117" s="520">
        <v>0.9</v>
      </c>
      <c r="J117" s="499">
        <v>21</v>
      </c>
      <c r="K117" s="23"/>
      <c r="L117" s="24"/>
      <c r="M117" s="25"/>
      <c r="N117" s="26"/>
      <c r="O117" s="751"/>
      <c r="P117" s="27"/>
      <c r="Q117" s="760"/>
      <c r="R117" s="28"/>
      <c r="S117" s="30"/>
      <c r="T117" s="39"/>
      <c r="U117" s="40"/>
      <c r="V117" s="34"/>
      <c r="W117" s="35"/>
      <c r="X117" s="36"/>
      <c r="Y117" s="37"/>
      <c r="Z117" s="104">
        <f t="shared" si="195"/>
        <v>0</v>
      </c>
      <c r="AA117" s="351">
        <f t="shared" si="196"/>
        <v>0</v>
      </c>
      <c r="AB117" s="272">
        <f t="shared" si="197"/>
        <v>0</v>
      </c>
      <c r="AC117" s="272" t="str">
        <f t="shared" si="171"/>
        <v/>
      </c>
      <c r="AD117" s="272">
        <f t="shared" si="172"/>
        <v>0</v>
      </c>
      <c r="AE117" s="272" t="str">
        <f t="shared" si="173"/>
        <v/>
      </c>
      <c r="AF117" s="272" t="str">
        <f t="shared" si="174"/>
        <v/>
      </c>
      <c r="AG117" s="272" t="str">
        <f t="shared" si="175"/>
        <v/>
      </c>
      <c r="AH117" s="272" t="str">
        <f t="shared" si="176"/>
        <v/>
      </c>
      <c r="AI117" s="676" t="str">
        <f t="shared" si="177"/>
        <v/>
      </c>
      <c r="AK117" s="272"/>
      <c r="AL117" s="272">
        <v>10</v>
      </c>
      <c r="AM117" s="272"/>
      <c r="AN117" s="272"/>
      <c r="AO117" s="272"/>
      <c r="AP117" s="272"/>
      <c r="AQ117" s="272"/>
      <c r="AR117" s="272"/>
      <c r="AS117" s="272"/>
      <c r="AT117" s="272"/>
      <c r="AU117" s="272"/>
      <c r="AV117" s="272"/>
      <c r="AW117" s="272"/>
      <c r="AX117" s="272"/>
      <c r="AY117" s="272"/>
      <c r="AZ117" s="272"/>
      <c r="BA117" s="272"/>
      <c r="BB117" s="272"/>
      <c r="BD117" s="272" t="str">
        <f t="shared" si="178"/>
        <v/>
      </c>
      <c r="BE117" s="272">
        <f t="shared" si="179"/>
        <v>0</v>
      </c>
      <c r="BF117" s="272" t="str">
        <f t="shared" si="180"/>
        <v/>
      </c>
      <c r="BG117" s="272" t="str">
        <f t="shared" si="181"/>
        <v/>
      </c>
      <c r="BH117" s="272" t="str">
        <f t="shared" si="182"/>
        <v/>
      </c>
      <c r="BI117" s="272" t="str">
        <f t="shared" si="183"/>
        <v/>
      </c>
      <c r="BJ117" s="272" t="str">
        <f t="shared" si="184"/>
        <v/>
      </c>
      <c r="BK117" s="272" t="str">
        <f t="shared" si="185"/>
        <v/>
      </c>
      <c r="BL117" s="272" t="str">
        <f t="shared" si="186"/>
        <v/>
      </c>
      <c r="BM117" s="272" t="str">
        <f t="shared" si="187"/>
        <v/>
      </c>
      <c r="BN117" s="272" t="str">
        <f t="shared" si="188"/>
        <v/>
      </c>
      <c r="BO117" s="272" t="str">
        <f t="shared" si="189"/>
        <v/>
      </c>
      <c r="BP117" s="272" t="str">
        <f t="shared" si="190"/>
        <v/>
      </c>
      <c r="BQ117" s="272" t="str">
        <f t="shared" si="191"/>
        <v/>
      </c>
      <c r="BR117" s="272" t="str">
        <f t="shared" si="192"/>
        <v/>
      </c>
      <c r="BS117" s="272" t="str">
        <f t="shared" si="193"/>
        <v/>
      </c>
      <c r="BT117" s="272" t="str">
        <f t="shared" si="194"/>
        <v/>
      </c>
      <c r="BU117" s="272"/>
      <c r="BX117">
        <v>0</v>
      </c>
      <c r="BY117">
        <v>10</v>
      </c>
      <c r="BZ117">
        <v>0</v>
      </c>
      <c r="CA117">
        <v>0</v>
      </c>
      <c r="CB117">
        <v>0</v>
      </c>
      <c r="CC117">
        <v>0</v>
      </c>
      <c r="CD117">
        <v>0</v>
      </c>
      <c r="CE117" s="800"/>
    </row>
    <row r="118" spans="1:83" s="303" customFormat="1" ht="15.75" customHeight="1">
      <c r="A118" s="914"/>
      <c r="B118" s="141" t="str">
        <f t="shared" si="113"/>
        <v>Jug 1</v>
      </c>
      <c r="C118" s="712" t="s">
        <v>1038</v>
      </c>
      <c r="D118" s="712" t="s">
        <v>1044</v>
      </c>
      <c r="E118" s="298" t="s">
        <v>24</v>
      </c>
      <c r="F118" s="353" t="s">
        <v>879</v>
      </c>
      <c r="G118" s="298" t="s">
        <v>64</v>
      </c>
      <c r="H118" s="298">
        <v>10</v>
      </c>
      <c r="I118" s="520">
        <v>3.8</v>
      </c>
      <c r="J118" s="499">
        <v>52.5</v>
      </c>
      <c r="K118" s="23"/>
      <c r="L118" s="24"/>
      <c r="M118" s="25"/>
      <c r="N118" s="26"/>
      <c r="O118" s="751"/>
      <c r="P118" s="27"/>
      <c r="Q118" s="760"/>
      <c r="R118" s="28"/>
      <c r="S118" s="30"/>
      <c r="T118" s="39"/>
      <c r="U118" s="40"/>
      <c r="V118" s="34"/>
      <c r="W118" s="35"/>
      <c r="X118" s="36"/>
      <c r="Y118" s="37"/>
      <c r="Z118" s="104">
        <f t="shared" si="195"/>
        <v>0</v>
      </c>
      <c r="AA118" s="351">
        <f t="shared" si="196"/>
        <v>0</v>
      </c>
      <c r="AB118" s="272">
        <f t="shared" si="197"/>
        <v>0</v>
      </c>
      <c r="AC118" s="272" t="str">
        <f t="shared" si="171"/>
        <v/>
      </c>
      <c r="AD118" s="272" t="str">
        <f t="shared" si="172"/>
        <v/>
      </c>
      <c r="AE118" s="272" t="str">
        <f t="shared" si="173"/>
        <v/>
      </c>
      <c r="AF118" s="272">
        <f t="shared" si="174"/>
        <v>0</v>
      </c>
      <c r="AG118" s="272" t="str">
        <f t="shared" si="175"/>
        <v/>
      </c>
      <c r="AH118" s="272" t="str">
        <f t="shared" si="176"/>
        <v/>
      </c>
      <c r="AI118" s="676" t="str">
        <f t="shared" si="177"/>
        <v/>
      </c>
      <c r="AK118" s="272"/>
      <c r="AL118" s="272">
        <v>10</v>
      </c>
      <c r="AM118" s="272"/>
      <c r="AN118" s="272"/>
      <c r="AO118" s="272"/>
      <c r="AP118" s="272"/>
      <c r="AQ118" s="272"/>
      <c r="AR118" s="272"/>
      <c r="AS118" s="272"/>
      <c r="AT118" s="272"/>
      <c r="AU118" s="272"/>
      <c r="AV118" s="272"/>
      <c r="AW118" s="272"/>
      <c r="AX118" s="272"/>
      <c r="AY118" s="272"/>
      <c r="AZ118" s="272"/>
      <c r="BA118" s="272" t="s">
        <v>1075</v>
      </c>
      <c r="BB118" s="272"/>
      <c r="BD118" s="272" t="str">
        <f t="shared" si="178"/>
        <v/>
      </c>
      <c r="BE118" s="272">
        <f t="shared" si="179"/>
        <v>0</v>
      </c>
      <c r="BF118" s="272" t="str">
        <f t="shared" si="180"/>
        <v/>
      </c>
      <c r="BG118" s="272" t="str">
        <f t="shared" si="181"/>
        <v/>
      </c>
      <c r="BH118" s="272" t="str">
        <f t="shared" si="182"/>
        <v/>
      </c>
      <c r="BI118" s="272" t="str">
        <f t="shared" si="183"/>
        <v/>
      </c>
      <c r="BJ118" s="272" t="str">
        <f t="shared" si="184"/>
        <v/>
      </c>
      <c r="BK118" s="272" t="str">
        <f t="shared" si="185"/>
        <v/>
      </c>
      <c r="BL118" s="272" t="str">
        <f t="shared" si="186"/>
        <v/>
      </c>
      <c r="BM118" s="272" t="str">
        <f t="shared" si="187"/>
        <v/>
      </c>
      <c r="BN118" s="272" t="str">
        <f t="shared" si="188"/>
        <v/>
      </c>
      <c r="BO118" s="272" t="str">
        <f t="shared" si="189"/>
        <v/>
      </c>
      <c r="BP118" s="272" t="str">
        <f t="shared" si="190"/>
        <v/>
      </c>
      <c r="BQ118" s="272" t="str">
        <f t="shared" si="191"/>
        <v/>
      </c>
      <c r="BR118" s="272" t="str">
        <f t="shared" si="192"/>
        <v/>
      </c>
      <c r="BS118" s="272" t="str">
        <f t="shared" si="193"/>
        <v/>
      </c>
      <c r="BT118" s="272">
        <f t="shared" si="194"/>
        <v>0</v>
      </c>
      <c r="BU118" s="272"/>
      <c r="BX118">
        <v>0</v>
      </c>
      <c r="BY118">
        <v>0</v>
      </c>
      <c r="BZ118">
        <v>0</v>
      </c>
      <c r="CA118">
        <v>10</v>
      </c>
      <c r="CB118">
        <v>0</v>
      </c>
      <c r="CC118">
        <v>0</v>
      </c>
      <c r="CD118">
        <v>0</v>
      </c>
      <c r="CE118" s="800"/>
    </row>
    <row r="119" spans="1:83" s="303" customFormat="1" ht="15.75" customHeight="1">
      <c r="A119" s="914"/>
      <c r="B119" s="141" t="str">
        <f t="shared" si="113"/>
        <v>Pinch 1</v>
      </c>
      <c r="C119" s="712" t="s">
        <v>864</v>
      </c>
      <c r="D119" s="712" t="s">
        <v>1045</v>
      </c>
      <c r="E119" s="298" t="s">
        <v>24</v>
      </c>
      <c r="F119" s="353" t="s">
        <v>879</v>
      </c>
      <c r="G119" s="298" t="s">
        <v>69</v>
      </c>
      <c r="H119" s="298">
        <v>5</v>
      </c>
      <c r="I119" s="520">
        <v>2.4</v>
      </c>
      <c r="J119" s="499">
        <v>35</v>
      </c>
      <c r="K119" s="23"/>
      <c r="L119" s="24"/>
      <c r="M119" s="25"/>
      <c r="N119" s="26"/>
      <c r="O119" s="751"/>
      <c r="P119" s="27"/>
      <c r="Q119" s="760"/>
      <c r="R119" s="28"/>
      <c r="S119" s="30"/>
      <c r="T119" s="39"/>
      <c r="U119" s="40"/>
      <c r="V119" s="34"/>
      <c r="W119" s="35"/>
      <c r="X119" s="36"/>
      <c r="Y119" s="37"/>
      <c r="Z119" s="104">
        <f t="shared" si="195"/>
        <v>0</v>
      </c>
      <c r="AA119" s="351">
        <f t="shared" si="196"/>
        <v>0</v>
      </c>
      <c r="AB119" s="272">
        <f t="shared" si="197"/>
        <v>0</v>
      </c>
      <c r="AC119" s="272" t="str">
        <f t="shared" si="171"/>
        <v/>
      </c>
      <c r="AD119" s="272" t="str">
        <f t="shared" si="172"/>
        <v/>
      </c>
      <c r="AE119" s="272" t="str">
        <f t="shared" si="173"/>
        <v/>
      </c>
      <c r="AF119" s="272">
        <f t="shared" si="174"/>
        <v>0</v>
      </c>
      <c r="AG119" s="272" t="str">
        <f t="shared" si="175"/>
        <v/>
      </c>
      <c r="AH119" s="272" t="str">
        <f t="shared" si="176"/>
        <v/>
      </c>
      <c r="AI119" s="676" t="str">
        <f t="shared" si="177"/>
        <v/>
      </c>
      <c r="AK119" s="272"/>
      <c r="AL119" s="272">
        <v>1</v>
      </c>
      <c r="AM119" s="272">
        <v>4</v>
      </c>
      <c r="AN119" s="272"/>
      <c r="AO119" s="272"/>
      <c r="AP119" s="272"/>
      <c r="AQ119" s="272"/>
      <c r="AR119" s="272"/>
      <c r="AS119" s="272"/>
      <c r="AT119" s="272"/>
      <c r="AU119" s="272"/>
      <c r="AV119" s="272"/>
      <c r="AW119" s="272"/>
      <c r="AX119" s="272"/>
      <c r="AY119" s="272"/>
      <c r="AZ119" s="272"/>
      <c r="BA119" s="272" t="s">
        <v>1077</v>
      </c>
      <c r="BB119" s="272"/>
      <c r="BD119" s="272" t="str">
        <f t="shared" si="178"/>
        <v/>
      </c>
      <c r="BE119" s="272">
        <f t="shared" si="179"/>
        <v>0</v>
      </c>
      <c r="BF119" s="272">
        <f t="shared" si="180"/>
        <v>0</v>
      </c>
      <c r="BG119" s="272" t="str">
        <f t="shared" si="181"/>
        <v/>
      </c>
      <c r="BH119" s="272" t="str">
        <f t="shared" si="182"/>
        <v/>
      </c>
      <c r="BI119" s="272" t="str">
        <f t="shared" si="183"/>
        <v/>
      </c>
      <c r="BJ119" s="272" t="str">
        <f t="shared" si="184"/>
        <v/>
      </c>
      <c r="BK119" s="272" t="str">
        <f t="shared" si="185"/>
        <v/>
      </c>
      <c r="BL119" s="272" t="str">
        <f t="shared" si="186"/>
        <v/>
      </c>
      <c r="BM119" s="272" t="str">
        <f t="shared" si="187"/>
        <v/>
      </c>
      <c r="BN119" s="272" t="str">
        <f t="shared" si="188"/>
        <v/>
      </c>
      <c r="BO119" s="272" t="str">
        <f t="shared" si="189"/>
        <v/>
      </c>
      <c r="BP119" s="272" t="str">
        <f t="shared" si="190"/>
        <v/>
      </c>
      <c r="BQ119" s="272" t="str">
        <f t="shared" si="191"/>
        <v/>
      </c>
      <c r="BR119" s="272" t="str">
        <f t="shared" si="192"/>
        <v/>
      </c>
      <c r="BS119" s="272" t="str">
        <f t="shared" si="193"/>
        <v/>
      </c>
      <c r="BT119" s="272">
        <f t="shared" si="194"/>
        <v>0</v>
      </c>
      <c r="BU119" s="272"/>
      <c r="BX119">
        <v>0</v>
      </c>
      <c r="BY119">
        <v>0</v>
      </c>
      <c r="BZ119">
        <v>0</v>
      </c>
      <c r="CA119">
        <v>5</v>
      </c>
      <c r="CB119">
        <v>0</v>
      </c>
      <c r="CC119">
        <v>0</v>
      </c>
      <c r="CD119">
        <v>0</v>
      </c>
      <c r="CE119" s="800"/>
    </row>
    <row r="120" spans="1:83" s="303" customFormat="1" ht="15.75" customHeight="1">
      <c r="A120" s="914"/>
      <c r="B120" s="141" t="str">
        <f t="shared" si="113"/>
        <v>Pinch 2</v>
      </c>
      <c r="C120" s="712" t="s">
        <v>865</v>
      </c>
      <c r="D120" s="712" t="s">
        <v>1046</v>
      </c>
      <c r="E120" s="298" t="s">
        <v>24</v>
      </c>
      <c r="F120" s="353" t="s">
        <v>879</v>
      </c>
      <c r="G120" s="298" t="s">
        <v>69</v>
      </c>
      <c r="H120" s="298">
        <v>5</v>
      </c>
      <c r="I120" s="520">
        <v>4.5</v>
      </c>
      <c r="J120" s="499">
        <v>62.999999999999993</v>
      </c>
      <c r="K120" s="23"/>
      <c r="L120" s="24"/>
      <c r="M120" s="25"/>
      <c r="N120" s="26"/>
      <c r="O120" s="751"/>
      <c r="P120" s="27"/>
      <c r="Q120" s="760"/>
      <c r="R120" s="28"/>
      <c r="S120" s="30"/>
      <c r="T120" s="39"/>
      <c r="U120" s="40"/>
      <c r="V120" s="34"/>
      <c r="W120" s="35"/>
      <c r="X120" s="36"/>
      <c r="Y120" s="37"/>
      <c r="Z120" s="104">
        <f t="shared" si="195"/>
        <v>0</v>
      </c>
      <c r="AA120" s="351">
        <f t="shared" si="196"/>
        <v>0</v>
      </c>
      <c r="AB120" s="272">
        <f t="shared" si="197"/>
        <v>0</v>
      </c>
      <c r="AC120" s="272" t="str">
        <f t="shared" si="171"/>
        <v/>
      </c>
      <c r="AD120" s="272" t="str">
        <f t="shared" si="172"/>
        <v/>
      </c>
      <c r="AE120" s="272" t="str">
        <f t="shared" si="173"/>
        <v/>
      </c>
      <c r="AF120" s="272">
        <f t="shared" si="174"/>
        <v>0</v>
      </c>
      <c r="AG120" s="272" t="str">
        <f t="shared" si="175"/>
        <v/>
      </c>
      <c r="AH120" s="272" t="str">
        <f t="shared" si="176"/>
        <v/>
      </c>
      <c r="AI120" s="676" t="str">
        <f t="shared" si="177"/>
        <v/>
      </c>
      <c r="AK120" s="272"/>
      <c r="AL120" s="272"/>
      <c r="AM120" s="272"/>
      <c r="AN120" s="272">
        <v>1</v>
      </c>
      <c r="AO120" s="272">
        <v>2</v>
      </c>
      <c r="AP120" s="272">
        <v>2</v>
      </c>
      <c r="AQ120" s="272"/>
      <c r="AR120" s="272"/>
      <c r="AS120" s="272"/>
      <c r="AT120" s="272"/>
      <c r="AU120" s="272"/>
      <c r="AV120" s="272"/>
      <c r="AW120" s="272"/>
      <c r="AX120" s="272"/>
      <c r="AY120" s="272"/>
      <c r="AZ120" s="272"/>
      <c r="BA120" s="272" t="s">
        <v>1075</v>
      </c>
      <c r="BB120" s="272"/>
      <c r="BD120" s="272" t="str">
        <f t="shared" si="178"/>
        <v/>
      </c>
      <c r="BE120" s="272" t="str">
        <f t="shared" si="179"/>
        <v/>
      </c>
      <c r="BF120" s="272" t="str">
        <f t="shared" si="180"/>
        <v/>
      </c>
      <c r="BG120" s="272">
        <f t="shared" si="181"/>
        <v>0</v>
      </c>
      <c r="BH120" s="272">
        <f t="shared" si="182"/>
        <v>0</v>
      </c>
      <c r="BI120" s="272">
        <f t="shared" si="183"/>
        <v>0</v>
      </c>
      <c r="BJ120" s="272" t="str">
        <f t="shared" si="184"/>
        <v/>
      </c>
      <c r="BK120" s="272" t="str">
        <f t="shared" si="185"/>
        <v/>
      </c>
      <c r="BL120" s="272" t="str">
        <f t="shared" si="186"/>
        <v/>
      </c>
      <c r="BM120" s="272" t="str">
        <f t="shared" si="187"/>
        <v/>
      </c>
      <c r="BN120" s="272" t="str">
        <f t="shared" si="188"/>
        <v/>
      </c>
      <c r="BO120" s="272" t="str">
        <f t="shared" si="189"/>
        <v/>
      </c>
      <c r="BP120" s="272" t="str">
        <f t="shared" si="190"/>
        <v/>
      </c>
      <c r="BQ120" s="272" t="str">
        <f t="shared" si="191"/>
        <v/>
      </c>
      <c r="BR120" s="272" t="str">
        <f t="shared" si="192"/>
        <v/>
      </c>
      <c r="BS120" s="272" t="str">
        <f t="shared" si="193"/>
        <v/>
      </c>
      <c r="BT120" s="272">
        <f t="shared" si="194"/>
        <v>0</v>
      </c>
      <c r="BU120" s="272"/>
      <c r="BX120">
        <v>0</v>
      </c>
      <c r="BY120">
        <v>0</v>
      </c>
      <c r="BZ120">
        <v>0</v>
      </c>
      <c r="CA120">
        <v>5</v>
      </c>
      <c r="CB120">
        <v>0</v>
      </c>
      <c r="CC120">
        <v>0</v>
      </c>
      <c r="CD120">
        <v>0</v>
      </c>
      <c r="CE120" s="800"/>
    </row>
    <row r="121" spans="1:83" s="303" customFormat="1" ht="15.75" customHeight="1">
      <c r="A121" s="914"/>
      <c r="B121" s="141" t="str">
        <f t="shared" si="113"/>
        <v>Screws ons 1</v>
      </c>
      <c r="C121" s="712" t="s">
        <v>1039</v>
      </c>
      <c r="D121" s="712" t="s">
        <v>1047</v>
      </c>
      <c r="E121" s="298" t="s">
        <v>22</v>
      </c>
      <c r="F121" s="353" t="s">
        <v>879</v>
      </c>
      <c r="G121" s="298" t="s">
        <v>247</v>
      </c>
      <c r="H121" s="298">
        <v>10</v>
      </c>
      <c r="I121" s="520">
        <v>0.5</v>
      </c>
      <c r="J121" s="499">
        <v>12.25</v>
      </c>
      <c r="K121" s="23"/>
      <c r="L121" s="24"/>
      <c r="M121" s="25"/>
      <c r="N121" s="26"/>
      <c r="O121" s="751"/>
      <c r="P121" s="27"/>
      <c r="Q121" s="760"/>
      <c r="R121" s="28"/>
      <c r="S121" s="30"/>
      <c r="T121" s="39"/>
      <c r="U121" s="40"/>
      <c r="V121" s="34"/>
      <c r="W121" s="35"/>
      <c r="X121" s="36"/>
      <c r="Y121" s="37"/>
      <c r="Z121" s="104">
        <f t="shared" si="195"/>
        <v>0</v>
      </c>
      <c r="AA121" s="351">
        <f t="shared" si="196"/>
        <v>0</v>
      </c>
      <c r="AB121" s="272">
        <f t="shared" si="197"/>
        <v>0</v>
      </c>
      <c r="AC121" s="272" t="str">
        <f t="shared" si="171"/>
        <v/>
      </c>
      <c r="AD121" s="272" t="str">
        <f t="shared" si="172"/>
        <v/>
      </c>
      <c r="AE121" s="272">
        <f t="shared" si="173"/>
        <v>0</v>
      </c>
      <c r="AF121" s="272" t="str">
        <f t="shared" si="174"/>
        <v/>
      </c>
      <c r="AG121" s="272" t="str">
        <f t="shared" si="175"/>
        <v/>
      </c>
      <c r="AH121" s="272" t="str">
        <f t="shared" si="176"/>
        <v/>
      </c>
      <c r="AI121" s="676" t="str">
        <f t="shared" si="177"/>
        <v/>
      </c>
      <c r="AK121" s="272"/>
      <c r="AL121" s="272">
        <v>10</v>
      </c>
      <c r="AM121" s="272"/>
      <c r="AN121" s="272"/>
      <c r="AO121" s="272"/>
      <c r="AP121" s="272"/>
      <c r="AQ121" s="272"/>
      <c r="AR121" s="272"/>
      <c r="AS121" s="272"/>
      <c r="AT121" s="272"/>
      <c r="AU121" s="272"/>
      <c r="AV121" s="272"/>
      <c r="AW121" s="272"/>
      <c r="AX121" s="272"/>
      <c r="AY121" s="272"/>
      <c r="AZ121" s="272"/>
      <c r="BA121" s="272" t="s">
        <v>1090</v>
      </c>
      <c r="BB121" s="272"/>
      <c r="BD121" s="272" t="str">
        <f t="shared" si="178"/>
        <v/>
      </c>
      <c r="BE121" s="272">
        <f t="shared" si="179"/>
        <v>0</v>
      </c>
      <c r="BF121" s="272" t="str">
        <f t="shared" si="180"/>
        <v/>
      </c>
      <c r="BG121" s="272" t="str">
        <f t="shared" si="181"/>
        <v/>
      </c>
      <c r="BH121" s="272" t="str">
        <f t="shared" si="182"/>
        <v/>
      </c>
      <c r="BI121" s="272" t="str">
        <f t="shared" si="183"/>
        <v/>
      </c>
      <c r="BJ121" s="272" t="str">
        <f t="shared" si="184"/>
        <v/>
      </c>
      <c r="BK121" s="272" t="str">
        <f t="shared" si="185"/>
        <v/>
      </c>
      <c r="BL121" s="272" t="str">
        <f t="shared" si="186"/>
        <v/>
      </c>
      <c r="BM121" s="272" t="str">
        <f t="shared" si="187"/>
        <v/>
      </c>
      <c r="BN121" s="272" t="str">
        <f t="shared" si="188"/>
        <v/>
      </c>
      <c r="BO121" s="272" t="str">
        <f t="shared" si="189"/>
        <v/>
      </c>
      <c r="BP121" s="272" t="str">
        <f t="shared" si="190"/>
        <v/>
      </c>
      <c r="BQ121" s="272" t="str">
        <f t="shared" si="191"/>
        <v/>
      </c>
      <c r="BR121" s="272" t="str">
        <f t="shared" si="192"/>
        <v/>
      </c>
      <c r="BS121" s="272" t="str">
        <f t="shared" si="193"/>
        <v/>
      </c>
      <c r="BT121" s="272">
        <f t="shared" si="194"/>
        <v>0</v>
      </c>
      <c r="BU121" s="272"/>
      <c r="BX121">
        <v>0</v>
      </c>
      <c r="BY121">
        <v>0</v>
      </c>
      <c r="BZ121">
        <v>10</v>
      </c>
      <c r="CA121">
        <v>0</v>
      </c>
      <c r="CB121">
        <v>0</v>
      </c>
      <c r="CC121">
        <v>0</v>
      </c>
      <c r="CD121">
        <v>0</v>
      </c>
      <c r="CE121" s="800"/>
    </row>
    <row r="122" spans="1:83" s="303" customFormat="1" ht="15.75" customHeight="1" thickBot="1">
      <c r="A122" s="915"/>
      <c r="B122" s="732" t="str">
        <f t="shared" si="113"/>
        <v>Slopers 1</v>
      </c>
      <c r="C122" s="733" t="s">
        <v>867</v>
      </c>
      <c r="D122" s="733" t="s">
        <v>1048</v>
      </c>
      <c r="E122" s="464" t="s">
        <v>25</v>
      </c>
      <c r="F122" s="734" t="s">
        <v>879</v>
      </c>
      <c r="G122" s="464" t="s">
        <v>67</v>
      </c>
      <c r="H122" s="464">
        <v>2</v>
      </c>
      <c r="I122" s="735">
        <v>2.1</v>
      </c>
      <c r="J122" s="736">
        <v>26.25</v>
      </c>
      <c r="K122" s="737"/>
      <c r="L122" s="594"/>
      <c r="M122" s="627"/>
      <c r="N122" s="595"/>
      <c r="O122" s="754"/>
      <c r="P122" s="154"/>
      <c r="Q122" s="763"/>
      <c r="R122" s="155"/>
      <c r="S122" s="596"/>
      <c r="T122" s="156"/>
      <c r="U122" s="738"/>
      <c r="V122" s="597"/>
      <c r="W122" s="739"/>
      <c r="X122" s="740"/>
      <c r="Y122" s="741"/>
      <c r="Z122" s="742">
        <f t="shared" si="195"/>
        <v>0</v>
      </c>
      <c r="AA122" s="743">
        <f t="shared" si="196"/>
        <v>0</v>
      </c>
      <c r="AB122" s="564">
        <f t="shared" si="197"/>
        <v>0</v>
      </c>
      <c r="AC122" s="564" t="str">
        <f t="shared" si="171"/>
        <v/>
      </c>
      <c r="AD122" s="564" t="str">
        <f t="shared" si="172"/>
        <v/>
      </c>
      <c r="AE122" s="564" t="str">
        <f t="shared" si="173"/>
        <v/>
      </c>
      <c r="AF122" s="564" t="str">
        <f t="shared" si="174"/>
        <v/>
      </c>
      <c r="AG122" s="564">
        <f t="shared" si="175"/>
        <v>0</v>
      </c>
      <c r="AH122" s="564" t="str">
        <f t="shared" si="176"/>
        <v/>
      </c>
      <c r="AI122" s="678" t="str">
        <f t="shared" si="177"/>
        <v/>
      </c>
      <c r="AK122" s="272"/>
      <c r="AL122" s="272">
        <v>2</v>
      </c>
      <c r="AM122" s="272"/>
      <c r="AN122" s="272"/>
      <c r="AO122" s="272"/>
      <c r="AP122" s="272"/>
      <c r="AQ122" s="272"/>
      <c r="AR122" s="272"/>
      <c r="AS122" s="272"/>
      <c r="AT122" s="272"/>
      <c r="AU122" s="272"/>
      <c r="AV122" s="272"/>
      <c r="AW122" s="272"/>
      <c r="AX122" s="272"/>
      <c r="AY122" s="272"/>
      <c r="AZ122" s="272"/>
      <c r="BA122" s="272" t="s">
        <v>1078</v>
      </c>
      <c r="BB122" s="272"/>
      <c r="BD122" s="272" t="str">
        <f t="shared" si="178"/>
        <v/>
      </c>
      <c r="BE122" s="272">
        <f t="shared" si="179"/>
        <v>0</v>
      </c>
      <c r="BF122" s="272" t="str">
        <f t="shared" si="180"/>
        <v/>
      </c>
      <c r="BG122" s="272" t="str">
        <f t="shared" si="181"/>
        <v/>
      </c>
      <c r="BH122" s="272" t="str">
        <f t="shared" si="182"/>
        <v/>
      </c>
      <c r="BI122" s="272" t="str">
        <f t="shared" si="183"/>
        <v/>
      </c>
      <c r="BJ122" s="272" t="str">
        <f t="shared" si="184"/>
        <v/>
      </c>
      <c r="BK122" s="272" t="str">
        <f t="shared" si="185"/>
        <v/>
      </c>
      <c r="BL122" s="272" t="str">
        <f t="shared" si="186"/>
        <v/>
      </c>
      <c r="BM122" s="272" t="str">
        <f t="shared" si="187"/>
        <v/>
      </c>
      <c r="BN122" s="272" t="str">
        <f t="shared" si="188"/>
        <v/>
      </c>
      <c r="BO122" s="272" t="str">
        <f t="shared" si="189"/>
        <v/>
      </c>
      <c r="BP122" s="272" t="str">
        <f t="shared" si="190"/>
        <v/>
      </c>
      <c r="BQ122" s="272" t="str">
        <f t="shared" si="191"/>
        <v/>
      </c>
      <c r="BR122" s="272" t="str">
        <f t="shared" si="192"/>
        <v/>
      </c>
      <c r="BS122" s="272" t="str">
        <f t="shared" si="193"/>
        <v/>
      </c>
      <c r="BT122" s="272">
        <f t="shared" si="194"/>
        <v>0</v>
      </c>
      <c r="BU122" s="272"/>
      <c r="BX122">
        <v>0</v>
      </c>
      <c r="BY122">
        <v>0</v>
      </c>
      <c r="BZ122">
        <v>0</v>
      </c>
      <c r="CA122">
        <v>0</v>
      </c>
      <c r="CB122">
        <v>2</v>
      </c>
      <c r="CC122">
        <v>0</v>
      </c>
      <c r="CD122">
        <v>0</v>
      </c>
      <c r="CE122" s="800"/>
    </row>
    <row r="123" spans="1:83" s="328" customFormat="1" ht="12" customHeight="1" thickBot="1">
      <c r="A123" s="791"/>
      <c r="B123" s="792"/>
      <c r="C123" s="792"/>
      <c r="D123" s="792"/>
      <c r="E123" s="490"/>
      <c r="F123" s="490"/>
      <c r="G123" s="490"/>
      <c r="H123" s="490"/>
      <c r="I123" s="490"/>
      <c r="J123" s="793" t="s">
        <v>1105</v>
      </c>
      <c r="K123" s="794"/>
      <c r="L123" s="794"/>
      <c r="M123" s="794"/>
      <c r="N123" s="795"/>
      <c r="O123" s="795"/>
      <c r="P123" s="794"/>
      <c r="Q123" s="794"/>
      <c r="R123" s="794"/>
      <c r="S123" s="796"/>
      <c r="T123" s="794"/>
      <c r="U123" s="797"/>
      <c r="V123" s="794"/>
      <c r="W123" s="794"/>
      <c r="X123" s="794"/>
      <c r="Y123" s="794"/>
      <c r="Z123" s="798"/>
      <c r="AA123" s="798"/>
      <c r="AB123" s="798"/>
      <c r="AC123" s="490"/>
      <c r="AD123" s="490"/>
      <c r="AE123" s="490"/>
      <c r="AF123" s="490"/>
      <c r="AG123" s="490"/>
      <c r="AH123" s="490"/>
      <c r="AI123" s="665"/>
      <c r="AJ123" s="303"/>
      <c r="AK123" s="309"/>
      <c r="AL123" s="309"/>
      <c r="AM123" s="309"/>
      <c r="AN123" s="309"/>
      <c r="AO123" s="309"/>
      <c r="AP123" s="309"/>
      <c r="AQ123" s="309"/>
      <c r="AR123" s="309"/>
      <c r="AS123" s="309"/>
      <c r="AT123" s="309"/>
      <c r="AU123" s="309"/>
      <c r="AV123" s="309"/>
      <c r="AW123" s="309"/>
      <c r="AX123" s="309"/>
      <c r="AY123" s="309"/>
      <c r="AZ123" s="309"/>
      <c r="BA123" s="309"/>
      <c r="BB123" s="309"/>
      <c r="BC123" s="359"/>
      <c r="BD123" s="309"/>
      <c r="BE123" s="309"/>
      <c r="BF123" s="309"/>
      <c r="BG123" s="309"/>
      <c r="BH123" s="309"/>
      <c r="BI123" s="309"/>
      <c r="BJ123" s="309"/>
      <c r="BK123" s="309"/>
      <c r="BL123" s="309"/>
      <c r="BM123" s="309"/>
      <c r="BN123" s="309"/>
      <c r="BO123" s="309"/>
      <c r="BP123" s="309"/>
      <c r="BQ123" s="309"/>
      <c r="BR123" s="309"/>
      <c r="BS123" s="309"/>
      <c r="BT123" s="309"/>
      <c r="BU123" s="801"/>
      <c r="BX123" s="803"/>
      <c r="BY123" s="803"/>
      <c r="BZ123" s="803"/>
      <c r="CA123" s="803"/>
      <c r="CB123" s="803"/>
      <c r="CC123" s="803"/>
      <c r="CD123" s="803"/>
      <c r="CE123" s="800"/>
    </row>
    <row r="124" spans="1:83" s="303" customFormat="1" ht="17.25" customHeight="1">
      <c r="A124" s="889" t="s">
        <v>1034</v>
      </c>
      <c r="B124" s="713" t="str">
        <f t="shared" si="113"/>
        <v>Crimps 1</v>
      </c>
      <c r="C124" s="625" t="s">
        <v>858</v>
      </c>
      <c r="D124" s="625" t="s">
        <v>1022</v>
      </c>
      <c r="E124" s="462" t="s">
        <v>22</v>
      </c>
      <c r="F124" s="715" t="s">
        <v>879</v>
      </c>
      <c r="G124" s="462" t="s">
        <v>62</v>
      </c>
      <c r="H124" s="462">
        <v>20</v>
      </c>
      <c r="I124" s="716">
        <v>1.7</v>
      </c>
      <c r="J124" s="717">
        <v>45.5</v>
      </c>
      <c r="K124" s="718"/>
      <c r="L124" s="719"/>
      <c r="M124" s="626"/>
      <c r="N124" s="720"/>
      <c r="O124" s="753"/>
      <c r="P124" s="721"/>
      <c r="Q124" s="762"/>
      <c r="R124" s="722"/>
      <c r="S124" s="723"/>
      <c r="T124" s="724"/>
      <c r="U124" s="725"/>
      <c r="V124" s="726"/>
      <c r="W124" s="727"/>
      <c r="X124" s="728"/>
      <c r="Y124" s="729"/>
      <c r="Z124" s="730">
        <f>SUM(K124:Y124)*J124</f>
        <v>0</v>
      </c>
      <c r="AA124" s="731">
        <f>SUM(K124:Y124)*H124</f>
        <v>0</v>
      </c>
      <c r="AB124" s="556">
        <f>SUM(K124:Y124)</f>
        <v>0</v>
      </c>
      <c r="AC124" s="556" t="str">
        <f t="shared" ref="AC124:AC135" si="198">IF(BX124=0,"",$AB124*BX124)</f>
        <v/>
      </c>
      <c r="AD124" s="556">
        <f t="shared" ref="AD124:AD135" si="199">IF(BY124=0,"",$AB124*BY124)</f>
        <v>0</v>
      </c>
      <c r="AE124" s="556" t="str">
        <f t="shared" ref="AE124:AE135" si="200">IF(BZ124=0,"",$AB124*BZ124)</f>
        <v/>
      </c>
      <c r="AF124" s="556" t="str">
        <f t="shared" ref="AF124:AF135" si="201">IF(CA124=0,"",$AB124*CA124)</f>
        <v/>
      </c>
      <c r="AG124" s="556" t="str">
        <f t="shared" ref="AG124:AG135" si="202">IF(CB124=0,"",$AB124*CB124)</f>
        <v/>
      </c>
      <c r="AH124" s="556" t="str">
        <f t="shared" ref="AH124:AH135" si="203">IF(CC124=0,"",$AB124*CC124)</f>
        <v/>
      </c>
      <c r="AI124" s="674" t="str">
        <f t="shared" ref="AI124:AI135" si="204">IF(CD124=0,"",$AB124*CD124)</f>
        <v/>
      </c>
      <c r="AK124" s="272"/>
      <c r="AL124" s="272">
        <v>20</v>
      </c>
      <c r="AM124" s="272"/>
      <c r="AN124" s="272"/>
      <c r="AO124" s="272"/>
      <c r="AP124" s="272"/>
      <c r="AQ124" s="272"/>
      <c r="AR124" s="272"/>
      <c r="AS124" s="272"/>
      <c r="AT124" s="272"/>
      <c r="AU124" s="272"/>
      <c r="AV124" s="272"/>
      <c r="AW124" s="272"/>
      <c r="AX124" s="272"/>
      <c r="AY124" s="272"/>
      <c r="AZ124" s="272"/>
      <c r="BA124" s="272"/>
      <c r="BB124" s="272"/>
      <c r="BD124" s="272" t="str">
        <f t="shared" ref="BD124:BD135" si="205">IF(AK124="","",$AB124*AK124)</f>
        <v/>
      </c>
      <c r="BE124" s="272">
        <f t="shared" ref="BE124:BE135" si="206">IF(AL124="","",$AB124*AL124)</f>
        <v>0</v>
      </c>
      <c r="BF124" s="272" t="str">
        <f t="shared" ref="BF124:BF135" si="207">IF(AM124="","",$AB124*AM124)</f>
        <v/>
      </c>
      <c r="BG124" s="272" t="str">
        <f t="shared" ref="BG124:BG135" si="208">IF(AN124="","",$AB124*AN124)</f>
        <v/>
      </c>
      <c r="BH124" s="272" t="str">
        <f t="shared" ref="BH124:BH135" si="209">IF(AO124="","",$AB124*AO124)</f>
        <v/>
      </c>
      <c r="BI124" s="272" t="str">
        <f t="shared" ref="BI124:BI135" si="210">IF(AP124="","",$AB124*AP124)</f>
        <v/>
      </c>
      <c r="BJ124" s="272" t="str">
        <f t="shared" ref="BJ124:BJ135" si="211">IF(AQ124="","",$AB124*AQ124)</f>
        <v/>
      </c>
      <c r="BK124" s="272" t="str">
        <f t="shared" ref="BK124:BK135" si="212">IF(AR124="","",$AB124*AR124)</f>
        <v/>
      </c>
      <c r="BL124" s="272" t="str">
        <f t="shared" ref="BL124:BL135" si="213">IF(AS124="","",$AB124*AS124)</f>
        <v/>
      </c>
      <c r="BM124" s="272" t="str">
        <f t="shared" ref="BM124:BM135" si="214">IF(AT124="","",$AB124*AT124)</f>
        <v/>
      </c>
      <c r="BN124" s="272" t="str">
        <f t="shared" ref="BN124:BN135" si="215">IF(AU124="","",$AB124*AU124)</f>
        <v/>
      </c>
      <c r="BO124" s="272" t="str">
        <f t="shared" ref="BO124:BO135" si="216">IF(AV124="","",$AB124*AV124)</f>
        <v/>
      </c>
      <c r="BP124" s="272" t="str">
        <f t="shared" ref="BP124:BP135" si="217">IF(AW124="","",$AB124*AW124)</f>
        <v/>
      </c>
      <c r="BQ124" s="272" t="str">
        <f t="shared" ref="BQ124:BQ135" si="218">IF(AX124="","",$AB124*AX124)</f>
        <v/>
      </c>
      <c r="BR124" s="272" t="str">
        <f t="shared" ref="BR124:BR135" si="219">IF(AY124="","",$AB124*AY124)</f>
        <v/>
      </c>
      <c r="BS124" s="272" t="str">
        <f t="shared" ref="BS124:BS135" si="220">IF(AZ124="","",$AB124*AZ124)</f>
        <v/>
      </c>
      <c r="BT124" s="272" t="str">
        <f t="shared" ref="BT124:BT135" si="221">IF(BA124="","",$AB124*BA124)</f>
        <v/>
      </c>
      <c r="BU124" s="272"/>
      <c r="BX124">
        <v>0</v>
      </c>
      <c r="BY124">
        <v>20</v>
      </c>
      <c r="BZ124">
        <v>0</v>
      </c>
      <c r="CA124">
        <v>0</v>
      </c>
      <c r="CB124">
        <v>0</v>
      </c>
      <c r="CC124">
        <v>0</v>
      </c>
      <c r="CD124">
        <v>0</v>
      </c>
      <c r="CE124" s="800"/>
    </row>
    <row r="125" spans="1:83" s="303" customFormat="1" ht="16.5" customHeight="1">
      <c r="A125" s="890"/>
      <c r="B125" s="141" t="str">
        <f t="shared" si="113"/>
        <v>Crimps 2</v>
      </c>
      <c r="C125" s="210" t="s">
        <v>881</v>
      </c>
      <c r="D125" s="210" t="s">
        <v>1023</v>
      </c>
      <c r="E125" s="298" t="s">
        <v>23</v>
      </c>
      <c r="F125" s="353" t="s">
        <v>879</v>
      </c>
      <c r="G125" s="298" t="s">
        <v>62</v>
      </c>
      <c r="H125" s="298">
        <v>10</v>
      </c>
      <c r="I125" s="520">
        <v>1.82</v>
      </c>
      <c r="J125" s="499">
        <v>42</v>
      </c>
      <c r="K125" s="23"/>
      <c r="L125" s="24"/>
      <c r="M125" s="25"/>
      <c r="N125" s="26"/>
      <c r="O125" s="751"/>
      <c r="P125" s="27"/>
      <c r="Q125" s="760"/>
      <c r="R125" s="28"/>
      <c r="S125" s="30"/>
      <c r="T125" s="39"/>
      <c r="U125" s="40"/>
      <c r="V125" s="34"/>
      <c r="W125" s="35"/>
      <c r="X125" s="36"/>
      <c r="Y125" s="37"/>
      <c r="Z125" s="104">
        <f>SUM(K125:Y125)*J125</f>
        <v>0</v>
      </c>
      <c r="AA125" s="351">
        <f>SUM(K125:Y125)*H125</f>
        <v>0</v>
      </c>
      <c r="AB125" s="272">
        <f>SUM(K125:Y125)</f>
        <v>0</v>
      </c>
      <c r="AC125" s="272" t="str">
        <f t="shared" si="198"/>
        <v/>
      </c>
      <c r="AD125" s="272" t="str">
        <f t="shared" si="199"/>
        <v/>
      </c>
      <c r="AE125" s="272">
        <f t="shared" si="200"/>
        <v>0</v>
      </c>
      <c r="AF125" s="272" t="str">
        <f t="shared" si="201"/>
        <v/>
      </c>
      <c r="AG125" s="272" t="str">
        <f t="shared" si="202"/>
        <v/>
      </c>
      <c r="AH125" s="272" t="str">
        <f t="shared" si="203"/>
        <v/>
      </c>
      <c r="AI125" s="676" t="str">
        <f t="shared" si="204"/>
        <v/>
      </c>
      <c r="AK125" s="272"/>
      <c r="AL125" s="272">
        <v>10</v>
      </c>
      <c r="AM125" s="272"/>
      <c r="AN125" s="272"/>
      <c r="AO125" s="272"/>
      <c r="AP125" s="272"/>
      <c r="AQ125" s="272"/>
      <c r="AR125" s="272"/>
      <c r="AS125" s="272"/>
      <c r="AT125" s="272"/>
      <c r="AU125" s="272"/>
      <c r="AV125" s="272"/>
      <c r="AW125" s="272"/>
      <c r="AX125" s="272"/>
      <c r="AY125" s="272"/>
      <c r="AZ125" s="272"/>
      <c r="BA125" s="272"/>
      <c r="BB125" s="272"/>
      <c r="BD125" s="272" t="str">
        <f t="shared" si="205"/>
        <v/>
      </c>
      <c r="BE125" s="272">
        <f t="shared" si="206"/>
        <v>0</v>
      </c>
      <c r="BF125" s="272" t="str">
        <f t="shared" si="207"/>
        <v/>
      </c>
      <c r="BG125" s="272" t="str">
        <f t="shared" si="208"/>
        <v/>
      </c>
      <c r="BH125" s="272" t="str">
        <f t="shared" si="209"/>
        <v/>
      </c>
      <c r="BI125" s="272" t="str">
        <f t="shared" si="210"/>
        <v/>
      </c>
      <c r="BJ125" s="272" t="str">
        <f t="shared" si="211"/>
        <v/>
      </c>
      <c r="BK125" s="272" t="str">
        <f t="shared" si="212"/>
        <v/>
      </c>
      <c r="BL125" s="272" t="str">
        <f t="shared" si="213"/>
        <v/>
      </c>
      <c r="BM125" s="272" t="str">
        <f t="shared" si="214"/>
        <v/>
      </c>
      <c r="BN125" s="272" t="str">
        <f t="shared" si="215"/>
        <v/>
      </c>
      <c r="BO125" s="272" t="str">
        <f t="shared" si="216"/>
        <v/>
      </c>
      <c r="BP125" s="272" t="str">
        <f t="shared" si="217"/>
        <v/>
      </c>
      <c r="BQ125" s="272" t="str">
        <f t="shared" si="218"/>
        <v/>
      </c>
      <c r="BR125" s="272" t="str">
        <f t="shared" si="219"/>
        <v/>
      </c>
      <c r="BS125" s="272" t="str">
        <f t="shared" si="220"/>
        <v/>
      </c>
      <c r="BT125" s="272" t="str">
        <f t="shared" si="221"/>
        <v/>
      </c>
      <c r="BU125" s="272"/>
      <c r="BX125">
        <v>0</v>
      </c>
      <c r="BY125">
        <v>0</v>
      </c>
      <c r="BZ125">
        <v>10</v>
      </c>
      <c r="CA125">
        <v>0</v>
      </c>
      <c r="CB125">
        <v>0</v>
      </c>
      <c r="CC125">
        <v>0</v>
      </c>
      <c r="CD125">
        <v>0</v>
      </c>
      <c r="CE125" s="800"/>
    </row>
    <row r="126" spans="1:83" s="303" customFormat="1" ht="16.5" customHeight="1">
      <c r="A126" s="890"/>
      <c r="B126" s="141" t="str">
        <f t="shared" si="113"/>
        <v>Crimps 3</v>
      </c>
      <c r="C126" s="210" t="s">
        <v>882</v>
      </c>
      <c r="D126" s="210" t="s">
        <v>1024</v>
      </c>
      <c r="E126" s="298" t="s">
        <v>23</v>
      </c>
      <c r="F126" s="353" t="s">
        <v>879</v>
      </c>
      <c r="G126" s="298" t="s">
        <v>62</v>
      </c>
      <c r="H126" s="298">
        <v>10</v>
      </c>
      <c r="I126" s="520">
        <v>1.96</v>
      </c>
      <c r="J126" s="499">
        <v>42</v>
      </c>
      <c r="K126" s="23"/>
      <c r="L126" s="24"/>
      <c r="M126" s="25"/>
      <c r="N126" s="26"/>
      <c r="O126" s="751"/>
      <c r="P126" s="27"/>
      <c r="Q126" s="760"/>
      <c r="R126" s="28"/>
      <c r="S126" s="30"/>
      <c r="T126" s="39"/>
      <c r="U126" s="40"/>
      <c r="V126" s="34"/>
      <c r="W126" s="35"/>
      <c r="X126" s="36"/>
      <c r="Y126" s="37"/>
      <c r="Z126" s="104">
        <f t="shared" ref="Z126:Z134" si="222">SUM(K126:Y126)*J126</f>
        <v>0</v>
      </c>
      <c r="AA126" s="351">
        <f t="shared" ref="AA126:AA134" si="223">SUM(K126:Y126)*H126</f>
        <v>0</v>
      </c>
      <c r="AB126" s="272">
        <f t="shared" ref="AB126:AB134" si="224">SUM(K126:Y126)</f>
        <v>0</v>
      </c>
      <c r="AC126" s="272" t="str">
        <f t="shared" si="198"/>
        <v/>
      </c>
      <c r="AD126" s="272" t="str">
        <f t="shared" si="199"/>
        <v/>
      </c>
      <c r="AE126" s="272">
        <f t="shared" si="200"/>
        <v>0</v>
      </c>
      <c r="AF126" s="272" t="str">
        <f t="shared" si="201"/>
        <v/>
      </c>
      <c r="AG126" s="272" t="str">
        <f t="shared" si="202"/>
        <v/>
      </c>
      <c r="AH126" s="272" t="str">
        <f t="shared" si="203"/>
        <v/>
      </c>
      <c r="AI126" s="676" t="str">
        <f t="shared" si="204"/>
        <v/>
      </c>
      <c r="AK126" s="272"/>
      <c r="AL126" s="272">
        <v>10</v>
      </c>
      <c r="AM126" s="272"/>
      <c r="AN126" s="272"/>
      <c r="AO126" s="272"/>
      <c r="AP126" s="272"/>
      <c r="AQ126" s="272"/>
      <c r="AR126" s="272"/>
      <c r="AS126" s="272"/>
      <c r="AT126" s="272"/>
      <c r="AU126" s="272"/>
      <c r="AV126" s="272"/>
      <c r="AW126" s="272"/>
      <c r="AX126" s="272"/>
      <c r="AY126" s="272"/>
      <c r="AZ126" s="272"/>
      <c r="BA126" s="272" t="s">
        <v>1075</v>
      </c>
      <c r="BB126" s="272"/>
      <c r="BD126" s="272" t="str">
        <f t="shared" si="205"/>
        <v/>
      </c>
      <c r="BE126" s="272">
        <f t="shared" si="206"/>
        <v>0</v>
      </c>
      <c r="BF126" s="272" t="str">
        <f t="shared" si="207"/>
        <v/>
      </c>
      <c r="BG126" s="272" t="str">
        <f t="shared" si="208"/>
        <v/>
      </c>
      <c r="BH126" s="272" t="str">
        <f t="shared" si="209"/>
        <v/>
      </c>
      <c r="BI126" s="272" t="str">
        <f t="shared" si="210"/>
        <v/>
      </c>
      <c r="BJ126" s="272" t="str">
        <f t="shared" si="211"/>
        <v/>
      </c>
      <c r="BK126" s="272" t="str">
        <f t="shared" si="212"/>
        <v/>
      </c>
      <c r="BL126" s="272" t="str">
        <f t="shared" si="213"/>
        <v/>
      </c>
      <c r="BM126" s="272" t="str">
        <f t="shared" si="214"/>
        <v/>
      </c>
      <c r="BN126" s="272" t="str">
        <f t="shared" si="215"/>
        <v/>
      </c>
      <c r="BO126" s="272" t="str">
        <f t="shared" si="216"/>
        <v/>
      </c>
      <c r="BP126" s="272" t="str">
        <f t="shared" si="217"/>
        <v/>
      </c>
      <c r="BQ126" s="272" t="str">
        <f t="shared" si="218"/>
        <v/>
      </c>
      <c r="BR126" s="272" t="str">
        <f t="shared" si="219"/>
        <v/>
      </c>
      <c r="BS126" s="272" t="str">
        <f t="shared" si="220"/>
        <v/>
      </c>
      <c r="BT126" s="272">
        <f t="shared" si="221"/>
        <v>0</v>
      </c>
      <c r="BU126" s="272"/>
      <c r="BX126">
        <v>0</v>
      </c>
      <c r="BY126">
        <v>0</v>
      </c>
      <c r="BZ126">
        <v>10</v>
      </c>
      <c r="CA126">
        <v>0</v>
      </c>
      <c r="CB126">
        <v>0</v>
      </c>
      <c r="CC126">
        <v>0</v>
      </c>
      <c r="CD126">
        <v>0</v>
      </c>
      <c r="CE126" s="800"/>
    </row>
    <row r="127" spans="1:83" s="303" customFormat="1" ht="16.5" customHeight="1">
      <c r="A127" s="890"/>
      <c r="B127" s="141" t="str">
        <f t="shared" si="113"/>
        <v>Crimps 4</v>
      </c>
      <c r="C127" s="210" t="s">
        <v>883</v>
      </c>
      <c r="D127" s="210" t="s">
        <v>1025</v>
      </c>
      <c r="E127" s="298" t="s">
        <v>24</v>
      </c>
      <c r="F127" s="353" t="s">
        <v>879</v>
      </c>
      <c r="G127" s="298" t="s">
        <v>62</v>
      </c>
      <c r="H127" s="298">
        <v>10</v>
      </c>
      <c r="I127" s="520">
        <v>4.1500000000000004</v>
      </c>
      <c r="J127" s="499">
        <v>56</v>
      </c>
      <c r="K127" s="23"/>
      <c r="L127" s="24"/>
      <c r="M127" s="25"/>
      <c r="N127" s="26"/>
      <c r="O127" s="751"/>
      <c r="P127" s="27"/>
      <c r="Q127" s="760"/>
      <c r="R127" s="28"/>
      <c r="S127" s="30"/>
      <c r="T127" s="39"/>
      <c r="U127" s="40"/>
      <c r="V127" s="34"/>
      <c r="W127" s="35"/>
      <c r="X127" s="36"/>
      <c r="Y127" s="37"/>
      <c r="Z127" s="104">
        <f t="shared" si="222"/>
        <v>0</v>
      </c>
      <c r="AA127" s="351">
        <f t="shared" si="223"/>
        <v>0</v>
      </c>
      <c r="AB127" s="272">
        <f t="shared" si="224"/>
        <v>0</v>
      </c>
      <c r="AC127" s="272" t="str">
        <f t="shared" si="198"/>
        <v/>
      </c>
      <c r="AD127" s="272" t="str">
        <f t="shared" si="199"/>
        <v/>
      </c>
      <c r="AE127" s="272" t="str">
        <f t="shared" si="200"/>
        <v/>
      </c>
      <c r="AF127" s="272">
        <f t="shared" si="201"/>
        <v>0</v>
      </c>
      <c r="AG127" s="272" t="str">
        <f t="shared" si="202"/>
        <v/>
      </c>
      <c r="AH127" s="272" t="str">
        <f t="shared" si="203"/>
        <v/>
      </c>
      <c r="AI127" s="676" t="str">
        <f t="shared" si="204"/>
        <v/>
      </c>
      <c r="AK127" s="272"/>
      <c r="AL127" s="272">
        <v>10</v>
      </c>
      <c r="AM127" s="272"/>
      <c r="AN127" s="272"/>
      <c r="AO127" s="272"/>
      <c r="AP127" s="272"/>
      <c r="AQ127" s="272"/>
      <c r="AR127" s="272"/>
      <c r="AS127" s="272"/>
      <c r="AT127" s="272"/>
      <c r="AU127" s="272"/>
      <c r="AV127" s="272"/>
      <c r="AW127" s="272"/>
      <c r="AX127" s="272"/>
      <c r="AY127" s="272"/>
      <c r="AZ127" s="272"/>
      <c r="BA127" s="272" t="s">
        <v>1089</v>
      </c>
      <c r="BB127" s="272"/>
      <c r="BD127" s="272" t="str">
        <f t="shared" si="205"/>
        <v/>
      </c>
      <c r="BE127" s="272">
        <f t="shared" si="206"/>
        <v>0</v>
      </c>
      <c r="BF127" s="272" t="str">
        <f t="shared" si="207"/>
        <v/>
      </c>
      <c r="BG127" s="272" t="str">
        <f t="shared" si="208"/>
        <v/>
      </c>
      <c r="BH127" s="272" t="str">
        <f t="shared" si="209"/>
        <v/>
      </c>
      <c r="BI127" s="272" t="str">
        <f t="shared" si="210"/>
        <v/>
      </c>
      <c r="BJ127" s="272" t="str">
        <f t="shared" si="211"/>
        <v/>
      </c>
      <c r="BK127" s="272" t="str">
        <f t="shared" si="212"/>
        <v/>
      </c>
      <c r="BL127" s="272" t="str">
        <f t="shared" si="213"/>
        <v/>
      </c>
      <c r="BM127" s="272" t="str">
        <f t="shared" si="214"/>
        <v/>
      </c>
      <c r="BN127" s="272" t="str">
        <f t="shared" si="215"/>
        <v/>
      </c>
      <c r="BO127" s="272" t="str">
        <f t="shared" si="216"/>
        <v/>
      </c>
      <c r="BP127" s="272" t="str">
        <f t="shared" si="217"/>
        <v/>
      </c>
      <c r="BQ127" s="272" t="str">
        <f t="shared" si="218"/>
        <v/>
      </c>
      <c r="BR127" s="272" t="str">
        <f t="shared" si="219"/>
        <v/>
      </c>
      <c r="BS127" s="272" t="str">
        <f t="shared" si="220"/>
        <v/>
      </c>
      <c r="BT127" s="272">
        <f t="shared" si="221"/>
        <v>0</v>
      </c>
      <c r="BU127" s="272"/>
      <c r="BX127">
        <v>0</v>
      </c>
      <c r="BY127">
        <v>0</v>
      </c>
      <c r="BZ127">
        <v>0</v>
      </c>
      <c r="CA127">
        <v>10</v>
      </c>
      <c r="CB127">
        <v>0</v>
      </c>
      <c r="CC127">
        <v>0</v>
      </c>
      <c r="CD127">
        <v>0</v>
      </c>
      <c r="CE127" s="800"/>
    </row>
    <row r="128" spans="1:83" s="303" customFormat="1" ht="16.5" customHeight="1">
      <c r="A128" s="890"/>
      <c r="B128" s="141" t="str">
        <f t="shared" si="113"/>
        <v>Edges 1</v>
      </c>
      <c r="C128" s="210" t="s">
        <v>859</v>
      </c>
      <c r="D128" s="210" t="s">
        <v>1026</v>
      </c>
      <c r="E128" s="298" t="s">
        <v>23</v>
      </c>
      <c r="F128" s="353" t="s">
        <v>879</v>
      </c>
      <c r="G128" s="298" t="s">
        <v>63</v>
      </c>
      <c r="H128" s="298">
        <v>10</v>
      </c>
      <c r="I128" s="520">
        <v>1.86</v>
      </c>
      <c r="J128" s="499">
        <v>42</v>
      </c>
      <c r="K128" s="23"/>
      <c r="L128" s="24"/>
      <c r="M128" s="25"/>
      <c r="N128" s="26"/>
      <c r="O128" s="751"/>
      <c r="P128" s="27"/>
      <c r="Q128" s="760"/>
      <c r="R128" s="28"/>
      <c r="S128" s="30"/>
      <c r="T128" s="39"/>
      <c r="U128" s="40"/>
      <c r="V128" s="34"/>
      <c r="W128" s="35"/>
      <c r="X128" s="36"/>
      <c r="Y128" s="37"/>
      <c r="Z128" s="104">
        <f t="shared" si="222"/>
        <v>0</v>
      </c>
      <c r="AA128" s="351">
        <f t="shared" si="223"/>
        <v>0</v>
      </c>
      <c r="AB128" s="272">
        <f t="shared" si="224"/>
        <v>0</v>
      </c>
      <c r="AC128" s="272" t="str">
        <f t="shared" si="198"/>
        <v/>
      </c>
      <c r="AD128" s="272" t="str">
        <f t="shared" si="199"/>
        <v/>
      </c>
      <c r="AE128" s="272">
        <f t="shared" si="200"/>
        <v>0</v>
      </c>
      <c r="AF128" s="272" t="str">
        <f t="shared" si="201"/>
        <v/>
      </c>
      <c r="AG128" s="272" t="str">
        <f t="shared" si="202"/>
        <v/>
      </c>
      <c r="AH128" s="272" t="str">
        <f t="shared" si="203"/>
        <v/>
      </c>
      <c r="AI128" s="676" t="str">
        <f t="shared" si="204"/>
        <v/>
      </c>
      <c r="AK128" s="272"/>
      <c r="AL128" s="272">
        <v>10</v>
      </c>
      <c r="AM128" s="272"/>
      <c r="AN128" s="272"/>
      <c r="AO128" s="272"/>
      <c r="AP128" s="272"/>
      <c r="AQ128" s="272"/>
      <c r="AR128" s="272"/>
      <c r="AS128" s="272"/>
      <c r="AT128" s="272"/>
      <c r="AU128" s="272"/>
      <c r="AV128" s="272"/>
      <c r="AW128" s="272"/>
      <c r="AX128" s="272"/>
      <c r="AY128" s="272"/>
      <c r="AZ128" s="272"/>
      <c r="BA128" s="272" t="s">
        <v>1075</v>
      </c>
      <c r="BB128" s="272"/>
      <c r="BD128" s="272" t="str">
        <f t="shared" si="205"/>
        <v/>
      </c>
      <c r="BE128" s="272">
        <f t="shared" si="206"/>
        <v>0</v>
      </c>
      <c r="BF128" s="272" t="str">
        <f t="shared" si="207"/>
        <v/>
      </c>
      <c r="BG128" s="272" t="str">
        <f t="shared" si="208"/>
        <v/>
      </c>
      <c r="BH128" s="272" t="str">
        <f t="shared" si="209"/>
        <v/>
      </c>
      <c r="BI128" s="272" t="str">
        <f t="shared" si="210"/>
        <v/>
      </c>
      <c r="BJ128" s="272" t="str">
        <f t="shared" si="211"/>
        <v/>
      </c>
      <c r="BK128" s="272" t="str">
        <f t="shared" si="212"/>
        <v/>
      </c>
      <c r="BL128" s="272" t="str">
        <f t="shared" si="213"/>
        <v/>
      </c>
      <c r="BM128" s="272" t="str">
        <f t="shared" si="214"/>
        <v/>
      </c>
      <c r="BN128" s="272" t="str">
        <f t="shared" si="215"/>
        <v/>
      </c>
      <c r="BO128" s="272" t="str">
        <f t="shared" si="216"/>
        <v/>
      </c>
      <c r="BP128" s="272" t="str">
        <f t="shared" si="217"/>
        <v/>
      </c>
      <c r="BQ128" s="272" t="str">
        <f t="shared" si="218"/>
        <v/>
      </c>
      <c r="BR128" s="272" t="str">
        <f t="shared" si="219"/>
        <v/>
      </c>
      <c r="BS128" s="272" t="str">
        <f t="shared" si="220"/>
        <v/>
      </c>
      <c r="BT128" s="272">
        <f t="shared" si="221"/>
        <v>0</v>
      </c>
      <c r="BU128" s="272"/>
      <c r="BX128">
        <v>0</v>
      </c>
      <c r="BY128">
        <v>0</v>
      </c>
      <c r="BZ128">
        <v>10</v>
      </c>
      <c r="CA128">
        <v>0</v>
      </c>
      <c r="CB128">
        <v>0</v>
      </c>
      <c r="CC128">
        <v>0</v>
      </c>
      <c r="CD128">
        <v>0</v>
      </c>
      <c r="CE128" s="800"/>
    </row>
    <row r="129" spans="1:83" s="303" customFormat="1" ht="16.5" customHeight="1">
      <c r="A129" s="890"/>
      <c r="B129" s="141" t="str">
        <f t="shared" si="113"/>
        <v>Edges 2</v>
      </c>
      <c r="C129" s="210" t="s">
        <v>887</v>
      </c>
      <c r="D129" s="210" t="s">
        <v>1027</v>
      </c>
      <c r="E129" s="298" t="s">
        <v>23</v>
      </c>
      <c r="F129" s="353" t="s">
        <v>879</v>
      </c>
      <c r="G129" s="298" t="s">
        <v>63</v>
      </c>
      <c r="H129" s="298">
        <v>10</v>
      </c>
      <c r="I129" s="520">
        <v>1.81</v>
      </c>
      <c r="J129" s="499">
        <v>42</v>
      </c>
      <c r="K129" s="23"/>
      <c r="L129" s="24"/>
      <c r="M129" s="25"/>
      <c r="N129" s="26"/>
      <c r="O129" s="751"/>
      <c r="P129" s="27"/>
      <c r="Q129" s="760"/>
      <c r="R129" s="28"/>
      <c r="S129" s="30"/>
      <c r="T129" s="39"/>
      <c r="U129" s="40"/>
      <c r="V129" s="34"/>
      <c r="W129" s="35"/>
      <c r="X129" s="36"/>
      <c r="Y129" s="37"/>
      <c r="Z129" s="104">
        <f t="shared" si="222"/>
        <v>0</v>
      </c>
      <c r="AA129" s="351">
        <f t="shared" si="223"/>
        <v>0</v>
      </c>
      <c r="AB129" s="272">
        <f t="shared" si="224"/>
        <v>0</v>
      </c>
      <c r="AC129" s="272" t="str">
        <f t="shared" si="198"/>
        <v/>
      </c>
      <c r="AD129" s="272" t="str">
        <f t="shared" si="199"/>
        <v/>
      </c>
      <c r="AE129" s="272">
        <f t="shared" si="200"/>
        <v>0</v>
      </c>
      <c r="AF129" s="272" t="str">
        <f t="shared" si="201"/>
        <v/>
      </c>
      <c r="AG129" s="272" t="str">
        <f t="shared" si="202"/>
        <v/>
      </c>
      <c r="AH129" s="272" t="str">
        <f t="shared" si="203"/>
        <v/>
      </c>
      <c r="AI129" s="676" t="str">
        <f t="shared" si="204"/>
        <v/>
      </c>
      <c r="AK129" s="272"/>
      <c r="AL129" s="272">
        <v>10</v>
      </c>
      <c r="AM129" s="272"/>
      <c r="AN129" s="272"/>
      <c r="AO129" s="272"/>
      <c r="AP129" s="272"/>
      <c r="AQ129" s="272"/>
      <c r="AR129" s="272"/>
      <c r="AS129" s="272"/>
      <c r="AT129" s="272"/>
      <c r="AU129" s="272"/>
      <c r="AV129" s="272"/>
      <c r="AW129" s="272"/>
      <c r="AX129" s="272"/>
      <c r="AY129" s="272"/>
      <c r="AZ129" s="272"/>
      <c r="BA129" s="272" t="s">
        <v>1075</v>
      </c>
      <c r="BB129" s="272"/>
      <c r="BD129" s="272" t="str">
        <f t="shared" si="205"/>
        <v/>
      </c>
      <c r="BE129" s="272">
        <f t="shared" si="206"/>
        <v>0</v>
      </c>
      <c r="BF129" s="272" t="str">
        <f t="shared" si="207"/>
        <v/>
      </c>
      <c r="BG129" s="272" t="str">
        <f t="shared" si="208"/>
        <v/>
      </c>
      <c r="BH129" s="272" t="str">
        <f t="shared" si="209"/>
        <v/>
      </c>
      <c r="BI129" s="272" t="str">
        <f t="shared" si="210"/>
        <v/>
      </c>
      <c r="BJ129" s="272" t="str">
        <f t="shared" si="211"/>
        <v/>
      </c>
      <c r="BK129" s="272" t="str">
        <f t="shared" si="212"/>
        <v/>
      </c>
      <c r="BL129" s="272" t="str">
        <f t="shared" si="213"/>
        <v/>
      </c>
      <c r="BM129" s="272" t="str">
        <f t="shared" si="214"/>
        <v/>
      </c>
      <c r="BN129" s="272" t="str">
        <f t="shared" si="215"/>
        <v/>
      </c>
      <c r="BO129" s="272" t="str">
        <f t="shared" si="216"/>
        <v/>
      </c>
      <c r="BP129" s="272" t="str">
        <f t="shared" si="217"/>
        <v/>
      </c>
      <c r="BQ129" s="272" t="str">
        <f t="shared" si="218"/>
        <v/>
      </c>
      <c r="BR129" s="272" t="str">
        <f t="shared" si="219"/>
        <v/>
      </c>
      <c r="BS129" s="272" t="str">
        <f t="shared" si="220"/>
        <v/>
      </c>
      <c r="BT129" s="272">
        <f t="shared" si="221"/>
        <v>0</v>
      </c>
      <c r="BU129" s="272"/>
      <c r="BX129">
        <v>0</v>
      </c>
      <c r="BY129">
        <v>0</v>
      </c>
      <c r="BZ129">
        <v>10</v>
      </c>
      <c r="CA129">
        <v>0</v>
      </c>
      <c r="CB129">
        <v>0</v>
      </c>
      <c r="CC129">
        <v>0</v>
      </c>
      <c r="CD129">
        <v>0</v>
      </c>
      <c r="CE129" s="800"/>
    </row>
    <row r="130" spans="1:83" s="303" customFormat="1" ht="16.5" customHeight="1">
      <c r="A130" s="890"/>
      <c r="B130" s="141" t="str">
        <f t="shared" si="113"/>
        <v>Edges 3</v>
      </c>
      <c r="C130" s="210" t="s">
        <v>888</v>
      </c>
      <c r="D130" s="210" t="s">
        <v>1028</v>
      </c>
      <c r="E130" s="298" t="s">
        <v>23</v>
      </c>
      <c r="F130" s="353" t="s">
        <v>879</v>
      </c>
      <c r="G130" s="298" t="s">
        <v>63</v>
      </c>
      <c r="H130" s="298">
        <v>10</v>
      </c>
      <c r="I130" s="520">
        <v>1.57</v>
      </c>
      <c r="J130" s="499">
        <v>42</v>
      </c>
      <c r="K130" s="23"/>
      <c r="L130" s="24"/>
      <c r="M130" s="25"/>
      <c r="N130" s="26"/>
      <c r="O130" s="751"/>
      <c r="P130" s="27"/>
      <c r="Q130" s="760"/>
      <c r="R130" s="28"/>
      <c r="S130" s="30"/>
      <c r="T130" s="39"/>
      <c r="U130" s="40"/>
      <c r="V130" s="34"/>
      <c r="W130" s="35"/>
      <c r="X130" s="36"/>
      <c r="Y130" s="37"/>
      <c r="Z130" s="104">
        <f t="shared" si="222"/>
        <v>0</v>
      </c>
      <c r="AA130" s="351">
        <f t="shared" si="223"/>
        <v>0</v>
      </c>
      <c r="AB130" s="272">
        <f t="shared" si="224"/>
        <v>0</v>
      </c>
      <c r="AC130" s="272" t="str">
        <f t="shared" si="198"/>
        <v/>
      </c>
      <c r="AD130" s="272" t="str">
        <f t="shared" si="199"/>
        <v/>
      </c>
      <c r="AE130" s="272">
        <f t="shared" si="200"/>
        <v>0</v>
      </c>
      <c r="AF130" s="272" t="str">
        <f t="shared" si="201"/>
        <v/>
      </c>
      <c r="AG130" s="272" t="str">
        <f t="shared" si="202"/>
        <v/>
      </c>
      <c r="AH130" s="272" t="str">
        <f t="shared" si="203"/>
        <v/>
      </c>
      <c r="AI130" s="676" t="str">
        <f t="shared" si="204"/>
        <v/>
      </c>
      <c r="AK130" s="272"/>
      <c r="AL130" s="272"/>
      <c r="AM130" s="272">
        <v>10</v>
      </c>
      <c r="AN130" s="272"/>
      <c r="AO130" s="272"/>
      <c r="AP130" s="272"/>
      <c r="AQ130" s="272"/>
      <c r="AR130" s="272"/>
      <c r="AS130" s="272"/>
      <c r="AT130" s="272"/>
      <c r="AU130" s="272"/>
      <c r="AV130" s="272"/>
      <c r="AW130" s="272"/>
      <c r="AX130" s="272"/>
      <c r="AY130" s="272"/>
      <c r="AZ130" s="272"/>
      <c r="BA130" s="272" t="s">
        <v>1075</v>
      </c>
      <c r="BB130" s="272"/>
      <c r="BD130" s="272" t="str">
        <f t="shared" si="205"/>
        <v/>
      </c>
      <c r="BE130" s="272" t="str">
        <f t="shared" si="206"/>
        <v/>
      </c>
      <c r="BF130" s="272">
        <f t="shared" si="207"/>
        <v>0</v>
      </c>
      <c r="BG130" s="272" t="str">
        <f t="shared" si="208"/>
        <v/>
      </c>
      <c r="BH130" s="272" t="str">
        <f t="shared" si="209"/>
        <v/>
      </c>
      <c r="BI130" s="272" t="str">
        <f t="shared" si="210"/>
        <v/>
      </c>
      <c r="BJ130" s="272" t="str">
        <f t="shared" si="211"/>
        <v/>
      </c>
      <c r="BK130" s="272" t="str">
        <f t="shared" si="212"/>
        <v/>
      </c>
      <c r="BL130" s="272" t="str">
        <f t="shared" si="213"/>
        <v/>
      </c>
      <c r="BM130" s="272" t="str">
        <f t="shared" si="214"/>
        <v/>
      </c>
      <c r="BN130" s="272" t="str">
        <f t="shared" si="215"/>
        <v/>
      </c>
      <c r="BO130" s="272" t="str">
        <f t="shared" si="216"/>
        <v/>
      </c>
      <c r="BP130" s="272" t="str">
        <f t="shared" si="217"/>
        <v/>
      </c>
      <c r="BQ130" s="272" t="str">
        <f t="shared" si="218"/>
        <v/>
      </c>
      <c r="BR130" s="272" t="str">
        <f t="shared" si="219"/>
        <v/>
      </c>
      <c r="BS130" s="272" t="str">
        <f t="shared" si="220"/>
        <v/>
      </c>
      <c r="BT130" s="272">
        <f t="shared" si="221"/>
        <v>0</v>
      </c>
      <c r="BU130" s="272"/>
      <c r="BX130">
        <v>0</v>
      </c>
      <c r="BY130">
        <v>0</v>
      </c>
      <c r="BZ130">
        <v>10</v>
      </c>
      <c r="CA130">
        <v>0</v>
      </c>
      <c r="CB130">
        <v>0</v>
      </c>
      <c r="CC130">
        <v>0</v>
      </c>
      <c r="CD130">
        <v>0</v>
      </c>
      <c r="CE130" s="800"/>
    </row>
    <row r="131" spans="1:83" s="303" customFormat="1" ht="16.5" customHeight="1">
      <c r="A131" s="890"/>
      <c r="B131" s="141" t="str">
        <f t="shared" si="113"/>
        <v>Edges 4</v>
      </c>
      <c r="C131" s="210" t="s">
        <v>889</v>
      </c>
      <c r="D131" s="210" t="s">
        <v>1029</v>
      </c>
      <c r="E131" s="298" t="s">
        <v>24</v>
      </c>
      <c r="F131" s="353" t="s">
        <v>879</v>
      </c>
      <c r="G131" s="298" t="s">
        <v>63</v>
      </c>
      <c r="H131" s="298">
        <v>10</v>
      </c>
      <c r="I131" s="520">
        <v>2.66</v>
      </c>
      <c r="J131" s="499">
        <v>45.5</v>
      </c>
      <c r="K131" s="23"/>
      <c r="L131" s="24"/>
      <c r="M131" s="25"/>
      <c r="N131" s="26"/>
      <c r="O131" s="751"/>
      <c r="P131" s="27"/>
      <c r="Q131" s="760"/>
      <c r="R131" s="28"/>
      <c r="S131" s="30"/>
      <c r="T131" s="39"/>
      <c r="U131" s="40"/>
      <c r="V131" s="34"/>
      <c r="W131" s="35"/>
      <c r="X131" s="36"/>
      <c r="Y131" s="37"/>
      <c r="Z131" s="104">
        <f t="shared" si="222"/>
        <v>0</v>
      </c>
      <c r="AA131" s="351">
        <f t="shared" si="223"/>
        <v>0</v>
      </c>
      <c r="AB131" s="272">
        <f t="shared" si="224"/>
        <v>0</v>
      </c>
      <c r="AC131" s="272" t="str">
        <f t="shared" si="198"/>
        <v/>
      </c>
      <c r="AD131" s="272" t="str">
        <f t="shared" si="199"/>
        <v/>
      </c>
      <c r="AE131" s="272" t="str">
        <f t="shared" si="200"/>
        <v/>
      </c>
      <c r="AF131" s="272">
        <f t="shared" si="201"/>
        <v>0</v>
      </c>
      <c r="AG131" s="272" t="str">
        <f t="shared" si="202"/>
        <v/>
      </c>
      <c r="AH131" s="272" t="str">
        <f t="shared" si="203"/>
        <v/>
      </c>
      <c r="AI131" s="676" t="str">
        <f t="shared" si="204"/>
        <v/>
      </c>
      <c r="AK131" s="272"/>
      <c r="AL131" s="272">
        <v>10</v>
      </c>
      <c r="AM131" s="272"/>
      <c r="AN131" s="272"/>
      <c r="AO131" s="272"/>
      <c r="AP131" s="272"/>
      <c r="AQ131" s="272"/>
      <c r="AR131" s="272"/>
      <c r="AS131" s="272"/>
      <c r="AT131" s="272"/>
      <c r="AU131" s="272"/>
      <c r="AV131" s="272"/>
      <c r="AW131" s="272"/>
      <c r="AX131" s="272"/>
      <c r="AY131" s="272"/>
      <c r="AZ131" s="272"/>
      <c r="BA131" s="272" t="s">
        <v>1075</v>
      </c>
      <c r="BB131" s="272"/>
      <c r="BD131" s="272" t="str">
        <f t="shared" si="205"/>
        <v/>
      </c>
      <c r="BE131" s="272">
        <f t="shared" si="206"/>
        <v>0</v>
      </c>
      <c r="BF131" s="272" t="str">
        <f t="shared" si="207"/>
        <v/>
      </c>
      <c r="BG131" s="272" t="str">
        <f t="shared" si="208"/>
        <v/>
      </c>
      <c r="BH131" s="272" t="str">
        <f t="shared" si="209"/>
        <v/>
      </c>
      <c r="BI131" s="272" t="str">
        <f t="shared" si="210"/>
        <v/>
      </c>
      <c r="BJ131" s="272" t="str">
        <f t="shared" si="211"/>
        <v/>
      </c>
      <c r="BK131" s="272" t="str">
        <f t="shared" si="212"/>
        <v/>
      </c>
      <c r="BL131" s="272" t="str">
        <f t="shared" si="213"/>
        <v/>
      </c>
      <c r="BM131" s="272" t="str">
        <f t="shared" si="214"/>
        <v/>
      </c>
      <c r="BN131" s="272" t="str">
        <f t="shared" si="215"/>
        <v/>
      </c>
      <c r="BO131" s="272" t="str">
        <f t="shared" si="216"/>
        <v/>
      </c>
      <c r="BP131" s="272" t="str">
        <f t="shared" si="217"/>
        <v/>
      </c>
      <c r="BQ131" s="272" t="str">
        <f t="shared" si="218"/>
        <v/>
      </c>
      <c r="BR131" s="272" t="str">
        <f t="shared" si="219"/>
        <v/>
      </c>
      <c r="BS131" s="272" t="str">
        <f t="shared" si="220"/>
        <v/>
      </c>
      <c r="BT131" s="272">
        <f t="shared" si="221"/>
        <v>0</v>
      </c>
      <c r="BU131" s="272"/>
      <c r="BX131">
        <v>0</v>
      </c>
      <c r="BY131">
        <v>0</v>
      </c>
      <c r="BZ131">
        <v>0</v>
      </c>
      <c r="CA131">
        <v>10</v>
      </c>
      <c r="CB131">
        <v>0</v>
      </c>
      <c r="CC131">
        <v>0</v>
      </c>
      <c r="CD131">
        <v>0</v>
      </c>
      <c r="CE131" s="800"/>
    </row>
    <row r="132" spans="1:83" s="303" customFormat="1" ht="16.5" customHeight="1">
      <c r="A132" s="890"/>
      <c r="B132" s="141" t="str">
        <f t="shared" si="113"/>
        <v>Foot 1</v>
      </c>
      <c r="C132" s="210" t="s">
        <v>860</v>
      </c>
      <c r="D132" s="210" t="s">
        <v>1030</v>
      </c>
      <c r="E132" s="298" t="s">
        <v>22</v>
      </c>
      <c r="F132" s="353" t="s">
        <v>879</v>
      </c>
      <c r="G132" s="298" t="s">
        <v>32</v>
      </c>
      <c r="H132" s="298">
        <v>20</v>
      </c>
      <c r="I132" s="520">
        <v>1.75</v>
      </c>
      <c r="J132" s="499">
        <v>45.5</v>
      </c>
      <c r="K132" s="23"/>
      <c r="L132" s="24"/>
      <c r="M132" s="25"/>
      <c r="N132" s="26"/>
      <c r="O132" s="751"/>
      <c r="P132" s="27"/>
      <c r="Q132" s="760"/>
      <c r="R132" s="28"/>
      <c r="S132" s="30"/>
      <c r="T132" s="39"/>
      <c r="U132" s="40"/>
      <c r="V132" s="34"/>
      <c r="W132" s="35"/>
      <c r="X132" s="36"/>
      <c r="Y132" s="37"/>
      <c r="Z132" s="104">
        <f t="shared" si="222"/>
        <v>0</v>
      </c>
      <c r="AA132" s="351">
        <f t="shared" si="223"/>
        <v>0</v>
      </c>
      <c r="AB132" s="272">
        <f t="shared" si="224"/>
        <v>0</v>
      </c>
      <c r="AC132" s="272" t="str">
        <f t="shared" si="198"/>
        <v/>
      </c>
      <c r="AD132" s="272">
        <f t="shared" si="199"/>
        <v>0</v>
      </c>
      <c r="AE132" s="272" t="str">
        <f t="shared" si="200"/>
        <v/>
      </c>
      <c r="AF132" s="272" t="str">
        <f t="shared" si="201"/>
        <v/>
      </c>
      <c r="AG132" s="272" t="str">
        <f t="shared" si="202"/>
        <v/>
      </c>
      <c r="AH132" s="272" t="str">
        <f t="shared" si="203"/>
        <v/>
      </c>
      <c r="AI132" s="676" t="str">
        <f t="shared" si="204"/>
        <v/>
      </c>
      <c r="AK132" s="272"/>
      <c r="AL132" s="272">
        <v>20</v>
      </c>
      <c r="AM132" s="272"/>
      <c r="AN132" s="272"/>
      <c r="AO132" s="272"/>
      <c r="AP132" s="272"/>
      <c r="AQ132" s="272"/>
      <c r="AR132" s="272"/>
      <c r="AS132" s="272"/>
      <c r="AT132" s="272"/>
      <c r="AU132" s="272"/>
      <c r="AV132" s="272"/>
      <c r="AW132" s="272"/>
      <c r="AX132" s="272"/>
      <c r="AY132" s="272"/>
      <c r="AZ132" s="272"/>
      <c r="BA132" s="272"/>
      <c r="BB132" s="272"/>
      <c r="BD132" s="272" t="str">
        <f t="shared" si="205"/>
        <v/>
      </c>
      <c r="BE132" s="272">
        <f t="shared" si="206"/>
        <v>0</v>
      </c>
      <c r="BF132" s="272" t="str">
        <f t="shared" si="207"/>
        <v/>
      </c>
      <c r="BG132" s="272" t="str">
        <f t="shared" si="208"/>
        <v/>
      </c>
      <c r="BH132" s="272" t="str">
        <f t="shared" si="209"/>
        <v/>
      </c>
      <c r="BI132" s="272" t="str">
        <f t="shared" si="210"/>
        <v/>
      </c>
      <c r="BJ132" s="272" t="str">
        <f t="shared" si="211"/>
        <v/>
      </c>
      <c r="BK132" s="272" t="str">
        <f t="shared" si="212"/>
        <v/>
      </c>
      <c r="BL132" s="272" t="str">
        <f t="shared" si="213"/>
        <v/>
      </c>
      <c r="BM132" s="272" t="str">
        <f t="shared" si="214"/>
        <v/>
      </c>
      <c r="BN132" s="272" t="str">
        <f t="shared" si="215"/>
        <v/>
      </c>
      <c r="BO132" s="272" t="str">
        <f t="shared" si="216"/>
        <v/>
      </c>
      <c r="BP132" s="272" t="str">
        <f t="shared" si="217"/>
        <v/>
      </c>
      <c r="BQ132" s="272" t="str">
        <f t="shared" si="218"/>
        <v/>
      </c>
      <c r="BR132" s="272" t="str">
        <f t="shared" si="219"/>
        <v/>
      </c>
      <c r="BS132" s="272" t="str">
        <f t="shared" si="220"/>
        <v/>
      </c>
      <c r="BT132" s="272" t="str">
        <f t="shared" si="221"/>
        <v/>
      </c>
      <c r="BU132" s="272"/>
      <c r="BX132">
        <v>0</v>
      </c>
      <c r="BY132">
        <v>20</v>
      </c>
      <c r="BZ132">
        <v>0</v>
      </c>
      <c r="CA132">
        <v>0</v>
      </c>
      <c r="CB132">
        <v>0</v>
      </c>
      <c r="CC132">
        <v>0</v>
      </c>
      <c r="CD132">
        <v>0</v>
      </c>
      <c r="CE132" s="800"/>
    </row>
    <row r="133" spans="1:83" s="303" customFormat="1" ht="17.25" customHeight="1">
      <c r="A133" s="890"/>
      <c r="B133" s="141" t="str">
        <f t="shared" si="113"/>
        <v>Foot 2</v>
      </c>
      <c r="C133" s="210" t="s">
        <v>861</v>
      </c>
      <c r="D133" s="210" t="s">
        <v>1031</v>
      </c>
      <c r="E133" s="298" t="s">
        <v>22</v>
      </c>
      <c r="F133" s="353" t="s">
        <v>879</v>
      </c>
      <c r="G133" s="298" t="s">
        <v>32</v>
      </c>
      <c r="H133" s="298">
        <v>25</v>
      </c>
      <c r="I133" s="520">
        <v>1.33</v>
      </c>
      <c r="J133" s="499">
        <v>49</v>
      </c>
      <c r="K133" s="23"/>
      <c r="L133" s="24"/>
      <c r="M133" s="25"/>
      <c r="N133" s="26"/>
      <c r="O133" s="751"/>
      <c r="P133" s="27"/>
      <c r="Q133" s="760"/>
      <c r="R133" s="28"/>
      <c r="S133" s="30"/>
      <c r="T133" s="39"/>
      <c r="U133" s="40"/>
      <c r="V133" s="34"/>
      <c r="W133" s="35"/>
      <c r="X133" s="36"/>
      <c r="Y133" s="37"/>
      <c r="Z133" s="104">
        <f t="shared" si="222"/>
        <v>0</v>
      </c>
      <c r="AA133" s="351">
        <f t="shared" si="223"/>
        <v>0</v>
      </c>
      <c r="AB133" s="272">
        <f t="shared" si="224"/>
        <v>0</v>
      </c>
      <c r="AC133" s="272" t="str">
        <f t="shared" si="198"/>
        <v/>
      </c>
      <c r="AD133" s="272">
        <f t="shared" si="199"/>
        <v>0</v>
      </c>
      <c r="AE133" s="272" t="str">
        <f t="shared" si="200"/>
        <v/>
      </c>
      <c r="AF133" s="272" t="str">
        <f t="shared" si="201"/>
        <v/>
      </c>
      <c r="AG133" s="272" t="str">
        <f t="shared" si="202"/>
        <v/>
      </c>
      <c r="AH133" s="272" t="str">
        <f t="shared" si="203"/>
        <v/>
      </c>
      <c r="AI133" s="676" t="str">
        <f t="shared" si="204"/>
        <v/>
      </c>
      <c r="AK133" s="272"/>
      <c r="AL133" s="272">
        <v>25</v>
      </c>
      <c r="AM133" s="272"/>
      <c r="AN133" s="272"/>
      <c r="AO133" s="272"/>
      <c r="AP133" s="272"/>
      <c r="AQ133" s="272"/>
      <c r="AR133" s="272"/>
      <c r="AS133" s="272"/>
      <c r="AT133" s="272"/>
      <c r="AU133" s="272"/>
      <c r="AV133" s="272"/>
      <c r="AW133" s="272"/>
      <c r="AX133" s="272"/>
      <c r="AY133" s="272"/>
      <c r="AZ133" s="272"/>
      <c r="BA133" s="272"/>
      <c r="BB133" s="272"/>
      <c r="BD133" s="272" t="str">
        <f t="shared" si="205"/>
        <v/>
      </c>
      <c r="BE133" s="272">
        <f t="shared" si="206"/>
        <v>0</v>
      </c>
      <c r="BF133" s="272" t="str">
        <f t="shared" si="207"/>
        <v/>
      </c>
      <c r="BG133" s="272" t="str">
        <f t="shared" si="208"/>
        <v/>
      </c>
      <c r="BH133" s="272" t="str">
        <f t="shared" si="209"/>
        <v/>
      </c>
      <c r="BI133" s="272" t="str">
        <f t="shared" si="210"/>
        <v/>
      </c>
      <c r="BJ133" s="272" t="str">
        <f t="shared" si="211"/>
        <v/>
      </c>
      <c r="BK133" s="272" t="str">
        <f t="shared" si="212"/>
        <v/>
      </c>
      <c r="BL133" s="272" t="str">
        <f t="shared" si="213"/>
        <v/>
      </c>
      <c r="BM133" s="272" t="str">
        <f t="shared" si="214"/>
        <v/>
      </c>
      <c r="BN133" s="272" t="str">
        <f t="shared" si="215"/>
        <v/>
      </c>
      <c r="BO133" s="272" t="str">
        <f t="shared" si="216"/>
        <v/>
      </c>
      <c r="BP133" s="272" t="str">
        <f t="shared" si="217"/>
        <v/>
      </c>
      <c r="BQ133" s="272" t="str">
        <f t="shared" si="218"/>
        <v/>
      </c>
      <c r="BR133" s="272" t="str">
        <f t="shared" si="219"/>
        <v/>
      </c>
      <c r="BS133" s="272" t="str">
        <f t="shared" si="220"/>
        <v/>
      </c>
      <c r="BT133" s="272" t="str">
        <f t="shared" si="221"/>
        <v/>
      </c>
      <c r="BU133" s="272"/>
      <c r="BX133">
        <v>0</v>
      </c>
      <c r="BY133">
        <v>25</v>
      </c>
      <c r="BZ133">
        <v>0</v>
      </c>
      <c r="CA133">
        <v>0</v>
      </c>
      <c r="CB133">
        <v>0</v>
      </c>
      <c r="CC133">
        <v>0</v>
      </c>
      <c r="CD133">
        <v>0</v>
      </c>
      <c r="CE133" s="800"/>
    </row>
    <row r="134" spans="1:83" s="303" customFormat="1" ht="17.25" customHeight="1">
      <c r="A134" s="890"/>
      <c r="B134" s="141" t="str">
        <f t="shared" si="113"/>
        <v>Jugs 1</v>
      </c>
      <c r="C134" s="210" t="s">
        <v>863</v>
      </c>
      <c r="D134" s="210" t="s">
        <v>1032</v>
      </c>
      <c r="E134" s="298" t="s">
        <v>24</v>
      </c>
      <c r="F134" s="353" t="s">
        <v>879</v>
      </c>
      <c r="G134" s="298" t="s">
        <v>64</v>
      </c>
      <c r="H134" s="298">
        <v>10</v>
      </c>
      <c r="I134" s="520">
        <v>3.88</v>
      </c>
      <c r="J134" s="499">
        <v>56</v>
      </c>
      <c r="K134" s="23"/>
      <c r="L134" s="24"/>
      <c r="M134" s="25"/>
      <c r="N134" s="26"/>
      <c r="O134" s="751"/>
      <c r="P134" s="27"/>
      <c r="Q134" s="760"/>
      <c r="R134" s="28"/>
      <c r="S134" s="30"/>
      <c r="T134" s="39"/>
      <c r="U134" s="40"/>
      <c r="V134" s="34"/>
      <c r="W134" s="35"/>
      <c r="X134" s="36"/>
      <c r="Y134" s="37"/>
      <c r="Z134" s="104">
        <f t="shared" si="222"/>
        <v>0</v>
      </c>
      <c r="AA134" s="351">
        <f t="shared" si="223"/>
        <v>0</v>
      </c>
      <c r="AB134" s="272">
        <f t="shared" si="224"/>
        <v>0</v>
      </c>
      <c r="AC134" s="272" t="str">
        <f t="shared" si="198"/>
        <v/>
      </c>
      <c r="AD134" s="272" t="str">
        <f t="shared" si="199"/>
        <v/>
      </c>
      <c r="AE134" s="272" t="str">
        <f t="shared" si="200"/>
        <v/>
      </c>
      <c r="AF134" s="272">
        <f t="shared" si="201"/>
        <v>0</v>
      </c>
      <c r="AG134" s="272" t="str">
        <f t="shared" si="202"/>
        <v/>
      </c>
      <c r="AH134" s="272" t="str">
        <f t="shared" si="203"/>
        <v/>
      </c>
      <c r="AI134" s="676" t="str">
        <f t="shared" si="204"/>
        <v/>
      </c>
      <c r="AK134" s="272"/>
      <c r="AL134" s="272">
        <v>7</v>
      </c>
      <c r="AM134" s="272"/>
      <c r="AN134" s="272"/>
      <c r="AO134" s="272">
        <v>3</v>
      </c>
      <c r="AP134" s="272"/>
      <c r="AQ134" s="272"/>
      <c r="AR134" s="272"/>
      <c r="AS134" s="272"/>
      <c r="AT134" s="272"/>
      <c r="AU134" s="272"/>
      <c r="AV134" s="272"/>
      <c r="AW134" s="272"/>
      <c r="AX134" s="272"/>
      <c r="AY134" s="272"/>
      <c r="AZ134" s="272"/>
      <c r="BA134" s="272" t="s">
        <v>1075</v>
      </c>
      <c r="BB134" s="272"/>
      <c r="BD134" s="272" t="str">
        <f t="shared" si="205"/>
        <v/>
      </c>
      <c r="BE134" s="272">
        <f t="shared" si="206"/>
        <v>0</v>
      </c>
      <c r="BF134" s="272" t="str">
        <f t="shared" si="207"/>
        <v/>
      </c>
      <c r="BG134" s="272" t="str">
        <f t="shared" si="208"/>
        <v/>
      </c>
      <c r="BH134" s="272">
        <f t="shared" si="209"/>
        <v>0</v>
      </c>
      <c r="BI134" s="272" t="str">
        <f t="shared" si="210"/>
        <v/>
      </c>
      <c r="BJ134" s="272" t="str">
        <f t="shared" si="211"/>
        <v/>
      </c>
      <c r="BK134" s="272" t="str">
        <f t="shared" si="212"/>
        <v/>
      </c>
      <c r="BL134" s="272" t="str">
        <f t="shared" si="213"/>
        <v/>
      </c>
      <c r="BM134" s="272" t="str">
        <f t="shared" si="214"/>
        <v/>
      </c>
      <c r="BN134" s="272" t="str">
        <f t="shared" si="215"/>
        <v/>
      </c>
      <c r="BO134" s="272" t="str">
        <f t="shared" si="216"/>
        <v/>
      </c>
      <c r="BP134" s="272" t="str">
        <f t="shared" si="217"/>
        <v/>
      </c>
      <c r="BQ134" s="272" t="str">
        <f t="shared" si="218"/>
        <v/>
      </c>
      <c r="BR134" s="272" t="str">
        <f t="shared" si="219"/>
        <v/>
      </c>
      <c r="BS134" s="272" t="str">
        <f t="shared" si="220"/>
        <v/>
      </c>
      <c r="BT134" s="272">
        <f t="shared" si="221"/>
        <v>0</v>
      </c>
      <c r="BU134" s="272"/>
      <c r="BX134">
        <v>0</v>
      </c>
      <c r="BY134">
        <v>0</v>
      </c>
      <c r="BZ134">
        <v>0</v>
      </c>
      <c r="CA134">
        <v>10</v>
      </c>
      <c r="CB134">
        <v>0</v>
      </c>
      <c r="CC134">
        <v>0</v>
      </c>
      <c r="CD134">
        <v>0</v>
      </c>
      <c r="CE134" s="800"/>
    </row>
    <row r="135" spans="1:83" s="303" customFormat="1" ht="19.5" customHeight="1" thickBot="1">
      <c r="A135" s="891"/>
      <c r="B135" s="732" t="str">
        <f t="shared" si="113"/>
        <v>Slopers 1</v>
      </c>
      <c r="C135" s="744" t="s">
        <v>867</v>
      </c>
      <c r="D135" s="744" t="s">
        <v>1033</v>
      </c>
      <c r="E135" s="464" t="s">
        <v>24</v>
      </c>
      <c r="F135" s="734" t="s">
        <v>879</v>
      </c>
      <c r="G135" s="464" t="s">
        <v>67</v>
      </c>
      <c r="H135" s="464">
        <v>10</v>
      </c>
      <c r="I135" s="735">
        <v>3.46</v>
      </c>
      <c r="J135" s="736">
        <v>52.5</v>
      </c>
      <c r="K135" s="737"/>
      <c r="L135" s="594"/>
      <c r="M135" s="627"/>
      <c r="N135" s="595"/>
      <c r="O135" s="754"/>
      <c r="P135" s="154"/>
      <c r="Q135" s="763"/>
      <c r="R135" s="155"/>
      <c r="S135" s="596"/>
      <c r="T135" s="156"/>
      <c r="U135" s="738"/>
      <c r="V135" s="597"/>
      <c r="W135" s="739"/>
      <c r="X135" s="740"/>
      <c r="Y135" s="741"/>
      <c r="Z135" s="742">
        <f>SUM(K135:Y135)*J135</f>
        <v>0</v>
      </c>
      <c r="AA135" s="743">
        <f>SUM(K135:Y135)*H135</f>
        <v>0</v>
      </c>
      <c r="AB135" s="564">
        <f>SUM(K135:Y135)</f>
        <v>0</v>
      </c>
      <c r="AC135" s="564" t="str">
        <f t="shared" si="198"/>
        <v/>
      </c>
      <c r="AD135" s="564" t="str">
        <f t="shared" si="199"/>
        <v/>
      </c>
      <c r="AE135" s="564" t="str">
        <f t="shared" si="200"/>
        <v/>
      </c>
      <c r="AF135" s="564">
        <f t="shared" si="201"/>
        <v>0</v>
      </c>
      <c r="AG135" s="564" t="str">
        <f t="shared" si="202"/>
        <v/>
      </c>
      <c r="AH135" s="564" t="str">
        <f t="shared" si="203"/>
        <v/>
      </c>
      <c r="AI135" s="678" t="str">
        <f t="shared" si="204"/>
        <v/>
      </c>
      <c r="AK135" s="272"/>
      <c r="AL135" s="272"/>
      <c r="AM135" s="272"/>
      <c r="AN135" s="272">
        <v>4</v>
      </c>
      <c r="AO135" s="272">
        <v>6</v>
      </c>
      <c r="AP135" s="272"/>
      <c r="AQ135" s="272"/>
      <c r="AR135" s="272"/>
      <c r="AS135" s="272"/>
      <c r="AT135" s="272"/>
      <c r="AU135" s="272"/>
      <c r="AV135" s="272"/>
      <c r="AW135" s="272"/>
      <c r="AX135" s="272"/>
      <c r="AY135" s="272"/>
      <c r="AZ135" s="272"/>
      <c r="BA135" s="272" t="s">
        <v>1075</v>
      </c>
      <c r="BB135" s="272"/>
      <c r="BD135" s="272" t="str">
        <f t="shared" si="205"/>
        <v/>
      </c>
      <c r="BE135" s="272" t="str">
        <f t="shared" si="206"/>
        <v/>
      </c>
      <c r="BF135" s="272" t="str">
        <f t="shared" si="207"/>
        <v/>
      </c>
      <c r="BG135" s="272">
        <f t="shared" si="208"/>
        <v>0</v>
      </c>
      <c r="BH135" s="272">
        <f t="shared" si="209"/>
        <v>0</v>
      </c>
      <c r="BI135" s="272" t="str">
        <f t="shared" si="210"/>
        <v/>
      </c>
      <c r="BJ135" s="272" t="str">
        <f t="shared" si="211"/>
        <v/>
      </c>
      <c r="BK135" s="272" t="str">
        <f t="shared" si="212"/>
        <v/>
      </c>
      <c r="BL135" s="272" t="str">
        <f t="shared" si="213"/>
        <v/>
      </c>
      <c r="BM135" s="272" t="str">
        <f t="shared" si="214"/>
        <v/>
      </c>
      <c r="BN135" s="272" t="str">
        <f t="shared" si="215"/>
        <v/>
      </c>
      <c r="BO135" s="272" t="str">
        <f t="shared" si="216"/>
        <v/>
      </c>
      <c r="BP135" s="272" t="str">
        <f t="shared" si="217"/>
        <v/>
      </c>
      <c r="BQ135" s="272" t="str">
        <f t="shared" si="218"/>
        <v/>
      </c>
      <c r="BR135" s="272" t="str">
        <f t="shared" si="219"/>
        <v/>
      </c>
      <c r="BS135" s="272" t="str">
        <f t="shared" si="220"/>
        <v/>
      </c>
      <c r="BT135" s="272">
        <f t="shared" si="221"/>
        <v>0</v>
      </c>
      <c r="BU135" s="272"/>
      <c r="BX135">
        <v>0</v>
      </c>
      <c r="BY135">
        <v>0</v>
      </c>
      <c r="BZ135">
        <v>0</v>
      </c>
      <c r="CA135">
        <v>10</v>
      </c>
      <c r="CB135">
        <v>0</v>
      </c>
      <c r="CC135">
        <v>0</v>
      </c>
      <c r="CD135">
        <v>0</v>
      </c>
      <c r="CE135" s="800"/>
    </row>
    <row r="136" spans="1:83" s="328" customFormat="1" ht="12" customHeight="1" thickBot="1">
      <c r="A136" s="791"/>
      <c r="B136" s="792"/>
      <c r="C136" s="792"/>
      <c r="D136" s="792"/>
      <c r="E136" s="490"/>
      <c r="F136" s="490"/>
      <c r="G136" s="490"/>
      <c r="H136" s="490"/>
      <c r="I136" s="490"/>
      <c r="J136" s="793" t="s">
        <v>1105</v>
      </c>
      <c r="K136" s="794"/>
      <c r="L136" s="794"/>
      <c r="M136" s="794"/>
      <c r="N136" s="795"/>
      <c r="O136" s="795"/>
      <c r="P136" s="794"/>
      <c r="Q136" s="794"/>
      <c r="R136" s="794"/>
      <c r="S136" s="796"/>
      <c r="T136" s="794"/>
      <c r="U136" s="797"/>
      <c r="V136" s="794"/>
      <c r="W136" s="794"/>
      <c r="X136" s="794"/>
      <c r="Y136" s="794"/>
      <c r="Z136" s="798"/>
      <c r="AA136" s="798"/>
      <c r="AB136" s="798"/>
      <c r="AC136" s="490"/>
      <c r="AD136" s="490"/>
      <c r="AE136" s="490"/>
      <c r="AF136" s="490"/>
      <c r="AG136" s="490"/>
      <c r="AH136" s="490"/>
      <c r="AI136" s="665"/>
      <c r="AJ136" s="303"/>
      <c r="AK136" s="309"/>
      <c r="AL136" s="309"/>
      <c r="AM136" s="309"/>
      <c r="AN136" s="309"/>
      <c r="AO136" s="309"/>
      <c r="AP136" s="309"/>
      <c r="AQ136" s="309"/>
      <c r="AR136" s="309"/>
      <c r="AS136" s="309"/>
      <c r="AT136" s="309"/>
      <c r="AU136" s="309"/>
      <c r="AV136" s="309"/>
      <c r="AW136" s="309"/>
      <c r="AX136" s="309"/>
      <c r="AY136" s="309"/>
      <c r="AZ136" s="309"/>
      <c r="BA136" s="309"/>
      <c r="BB136" s="309"/>
      <c r="BC136" s="359"/>
      <c r="BD136" s="309"/>
      <c r="BE136" s="309"/>
      <c r="BF136" s="309"/>
      <c r="BG136" s="309"/>
      <c r="BH136" s="309"/>
      <c r="BI136" s="309"/>
      <c r="BJ136" s="309"/>
      <c r="BK136" s="309"/>
      <c r="BL136" s="309"/>
      <c r="BM136" s="309"/>
      <c r="BN136" s="309"/>
      <c r="BO136" s="309"/>
      <c r="BP136" s="309"/>
      <c r="BQ136" s="309"/>
      <c r="BR136" s="309"/>
      <c r="BS136" s="309"/>
      <c r="BT136" s="309"/>
      <c r="BU136" s="801"/>
      <c r="BX136" s="803"/>
      <c r="BY136" s="803"/>
      <c r="BZ136" s="803"/>
      <c r="CA136" s="803"/>
      <c r="CB136" s="803"/>
      <c r="CC136" s="803"/>
      <c r="CD136" s="803"/>
      <c r="CE136" s="800"/>
    </row>
    <row r="137" spans="1:83" s="303" customFormat="1" ht="19.5" customHeight="1">
      <c r="A137" s="916" t="s">
        <v>386</v>
      </c>
      <c r="B137" s="713" t="str">
        <f t="shared" si="113"/>
        <v>O'ne shot Pack 50</v>
      </c>
      <c r="C137" s="714" t="s">
        <v>1049</v>
      </c>
      <c r="D137" s="714" t="s">
        <v>1061</v>
      </c>
      <c r="E137" s="462" t="s">
        <v>760</v>
      </c>
      <c r="F137" s="715" t="s">
        <v>879</v>
      </c>
      <c r="G137" s="462" t="s">
        <v>59</v>
      </c>
      <c r="H137" s="462">
        <v>50</v>
      </c>
      <c r="I137" s="716">
        <v>12</v>
      </c>
      <c r="J137" s="717">
        <v>154</v>
      </c>
      <c r="K137" s="718"/>
      <c r="L137" s="719"/>
      <c r="M137" s="626"/>
      <c r="N137" s="720"/>
      <c r="O137" s="753"/>
      <c r="P137" s="721"/>
      <c r="Q137" s="762"/>
      <c r="R137" s="722"/>
      <c r="S137" s="723"/>
      <c r="T137" s="724"/>
      <c r="U137" s="725"/>
      <c r="V137" s="726"/>
      <c r="W137" s="727"/>
      <c r="X137" s="728"/>
      <c r="Y137" s="729"/>
      <c r="Z137" s="730">
        <f>SUM(K137:Y137)*J137</f>
        <v>0</v>
      </c>
      <c r="AA137" s="731">
        <f>SUM(K137:Y137)*H137</f>
        <v>0</v>
      </c>
      <c r="AB137" s="556">
        <f>SUM(K137:Y137)</f>
        <v>0</v>
      </c>
      <c r="AC137" s="556" t="str">
        <f t="shared" ref="AC137:AC148" si="225">IF(BX137=0,"",$AB137*BX137)</f>
        <v/>
      </c>
      <c r="AD137" s="556">
        <f t="shared" ref="AD137:AD148" si="226">IF(BY137=0,"",$AB137*BY137)</f>
        <v>0</v>
      </c>
      <c r="AE137" s="556">
        <f t="shared" ref="AE137:AE148" si="227">IF(BZ137=0,"",$AB137*BZ137)</f>
        <v>0</v>
      </c>
      <c r="AF137" s="556">
        <f t="shared" ref="AF137:AF148" si="228">IF(CA137=0,"",$AB137*CA137)</f>
        <v>0</v>
      </c>
      <c r="AG137" s="556" t="str">
        <f t="shared" ref="AG137:AG148" si="229">IF(CB137=0,"",$AB137*CB137)</f>
        <v/>
      </c>
      <c r="AH137" s="556" t="str">
        <f t="shared" ref="AH137:AH148" si="230">IF(CC137=0,"",$AB137*CC137)</f>
        <v/>
      </c>
      <c r="AI137" s="674" t="str">
        <f t="shared" ref="AI137:AI148" si="231">IF(CD137=0,"",$AB137*CD137)</f>
        <v/>
      </c>
      <c r="AK137" s="272"/>
      <c r="AL137" s="272">
        <v>50</v>
      </c>
      <c r="AM137" s="272"/>
      <c r="AN137" s="272"/>
      <c r="AO137" s="272"/>
      <c r="AP137" s="272"/>
      <c r="AQ137" s="272"/>
      <c r="AR137" s="272"/>
      <c r="AS137" s="272"/>
      <c r="AT137" s="272"/>
      <c r="AU137" s="272"/>
      <c r="AV137" s="272"/>
      <c r="AW137" s="272"/>
      <c r="AX137" s="272"/>
      <c r="AY137" s="272"/>
      <c r="AZ137" s="272"/>
      <c r="BA137" s="272" t="s">
        <v>1091</v>
      </c>
      <c r="BB137" s="272"/>
      <c r="BD137" s="272" t="str">
        <f t="shared" ref="BD137:BD148" si="232">IF(AK137="","",$AB137*AK137)</f>
        <v/>
      </c>
      <c r="BE137" s="272">
        <f t="shared" ref="BE137:BE148" si="233">IF(AL137="","",$AB137*AL137)</f>
        <v>0</v>
      </c>
      <c r="BF137" s="272" t="str">
        <f t="shared" ref="BF137:BF148" si="234">IF(AM137="","",$AB137*AM137)</f>
        <v/>
      </c>
      <c r="BG137" s="272" t="str">
        <f t="shared" ref="BG137:BG148" si="235">IF(AN137="","",$AB137*AN137)</f>
        <v/>
      </c>
      <c r="BH137" s="272" t="str">
        <f t="shared" ref="BH137:BH148" si="236">IF(AO137="","",$AB137*AO137)</f>
        <v/>
      </c>
      <c r="BI137" s="272" t="str">
        <f t="shared" ref="BI137:BI148" si="237">IF(AP137="","",$AB137*AP137)</f>
        <v/>
      </c>
      <c r="BJ137" s="272" t="str">
        <f t="shared" ref="BJ137:BJ148" si="238">IF(AQ137="","",$AB137*AQ137)</f>
        <v/>
      </c>
      <c r="BK137" s="272" t="str">
        <f t="shared" ref="BK137:BK148" si="239">IF(AR137="","",$AB137*AR137)</f>
        <v/>
      </c>
      <c r="BL137" s="272" t="str">
        <f t="shared" ref="BL137:BL148" si="240">IF(AS137="","",$AB137*AS137)</f>
        <v/>
      </c>
      <c r="BM137" s="272" t="str">
        <f t="shared" ref="BM137:BM148" si="241">IF(AT137="","",$AB137*AT137)</f>
        <v/>
      </c>
      <c r="BN137" s="272" t="str">
        <f t="shared" ref="BN137:BN148" si="242">IF(AU137="","",$AB137*AU137)</f>
        <v/>
      </c>
      <c r="BO137" s="272" t="str">
        <f t="shared" ref="BO137:BO148" si="243">IF(AV137="","",$AB137*AV137)</f>
        <v/>
      </c>
      <c r="BP137" s="272" t="str">
        <f t="shared" ref="BP137:BP148" si="244">IF(AW137="","",$AB137*AW137)</f>
        <v/>
      </c>
      <c r="BQ137" s="272" t="str">
        <f t="shared" ref="BQ137:BQ148" si="245">IF(AX137="","",$AB137*AX137)</f>
        <v/>
      </c>
      <c r="BR137" s="272" t="str">
        <f t="shared" ref="BR137:BR148" si="246">IF(AY137="","",$AB137*AY137)</f>
        <v/>
      </c>
      <c r="BS137" s="272" t="str">
        <f t="shared" ref="BS137:BS148" si="247">IF(AZ137="","",$AB137*AZ137)</f>
        <v/>
      </c>
      <c r="BT137" s="272">
        <f t="shared" ref="BT137:BT148" si="248">IF(BA137="","",$AB137*BA137)</f>
        <v>0</v>
      </c>
      <c r="BU137" s="272"/>
      <c r="BX137">
        <v>0</v>
      </c>
      <c r="BY137">
        <v>20</v>
      </c>
      <c r="BZ137">
        <v>22</v>
      </c>
      <c r="CA137">
        <v>8</v>
      </c>
      <c r="CB137">
        <v>0</v>
      </c>
      <c r="CC137">
        <v>0</v>
      </c>
      <c r="CD137">
        <v>0</v>
      </c>
      <c r="CE137" s="800"/>
    </row>
    <row r="138" spans="1:83" s="303" customFormat="1" ht="19.5" customHeight="1">
      <c r="A138" s="917"/>
      <c r="B138" s="141" t="str">
        <f t="shared" si="113"/>
        <v>O'olite Pack 6B</v>
      </c>
      <c r="C138" s="712" t="s">
        <v>1050</v>
      </c>
      <c r="D138" s="712" t="s">
        <v>1062</v>
      </c>
      <c r="E138" s="298" t="s">
        <v>321</v>
      </c>
      <c r="F138" s="353" t="s">
        <v>879</v>
      </c>
      <c r="G138" s="298" t="s">
        <v>59</v>
      </c>
      <c r="H138" s="298">
        <v>50</v>
      </c>
      <c r="I138" s="520">
        <v>14.92</v>
      </c>
      <c r="J138" s="499">
        <v>210</v>
      </c>
      <c r="K138" s="23"/>
      <c r="L138" s="24"/>
      <c r="M138" s="25"/>
      <c r="N138" s="26"/>
      <c r="O138" s="751"/>
      <c r="P138" s="27"/>
      <c r="Q138" s="760"/>
      <c r="R138" s="28"/>
      <c r="S138" s="30"/>
      <c r="T138" s="39"/>
      <c r="U138" s="40"/>
      <c r="V138" s="34"/>
      <c r="W138" s="35"/>
      <c r="X138" s="36"/>
      <c r="Y138" s="37"/>
      <c r="Z138" s="104">
        <f>SUM(K138:Y138)*J138</f>
        <v>0</v>
      </c>
      <c r="AA138" s="351">
        <f>SUM(K138:Y138)*H138</f>
        <v>0</v>
      </c>
      <c r="AB138" s="272">
        <f>SUM(K138:Y138)</f>
        <v>0</v>
      </c>
      <c r="AC138" s="272" t="str">
        <f t="shared" si="225"/>
        <v/>
      </c>
      <c r="AD138" s="272" t="str">
        <f t="shared" si="226"/>
        <v/>
      </c>
      <c r="AE138" s="272">
        <f t="shared" si="227"/>
        <v>0</v>
      </c>
      <c r="AF138" s="272">
        <f t="shared" si="228"/>
        <v>0</v>
      </c>
      <c r="AG138" s="272">
        <f t="shared" si="229"/>
        <v>0</v>
      </c>
      <c r="AH138" s="272" t="str">
        <f t="shared" si="230"/>
        <v/>
      </c>
      <c r="AI138" s="676" t="str">
        <f t="shared" si="231"/>
        <v/>
      </c>
      <c r="AK138" s="272"/>
      <c r="AL138" s="272">
        <v>18</v>
      </c>
      <c r="AM138" s="272">
        <v>22</v>
      </c>
      <c r="AN138" s="272"/>
      <c r="AO138" s="272"/>
      <c r="AP138" s="272"/>
      <c r="AQ138" s="272"/>
      <c r="AR138" s="272"/>
      <c r="AS138" s="272"/>
      <c r="AT138" s="272"/>
      <c r="AU138" s="272"/>
      <c r="AV138" s="272"/>
      <c r="AW138" s="272"/>
      <c r="AX138" s="272"/>
      <c r="AY138" s="272"/>
      <c r="AZ138" s="272"/>
      <c r="BA138" s="272" t="s">
        <v>1092</v>
      </c>
      <c r="BB138" s="272"/>
      <c r="BD138" s="272" t="str">
        <f t="shared" si="232"/>
        <v/>
      </c>
      <c r="BE138" s="272">
        <f t="shared" si="233"/>
        <v>0</v>
      </c>
      <c r="BF138" s="272">
        <f t="shared" si="234"/>
        <v>0</v>
      </c>
      <c r="BG138" s="272" t="str">
        <f t="shared" si="235"/>
        <v/>
      </c>
      <c r="BH138" s="272" t="str">
        <f t="shared" si="236"/>
        <v/>
      </c>
      <c r="BI138" s="272" t="str">
        <f t="shared" si="237"/>
        <v/>
      </c>
      <c r="BJ138" s="272" t="str">
        <f t="shared" si="238"/>
        <v/>
      </c>
      <c r="BK138" s="272" t="str">
        <f t="shared" si="239"/>
        <v/>
      </c>
      <c r="BL138" s="272" t="str">
        <f t="shared" si="240"/>
        <v/>
      </c>
      <c r="BM138" s="272" t="str">
        <f t="shared" si="241"/>
        <v/>
      </c>
      <c r="BN138" s="272" t="str">
        <f t="shared" si="242"/>
        <v/>
      </c>
      <c r="BO138" s="272" t="str">
        <f t="shared" si="243"/>
        <v/>
      </c>
      <c r="BP138" s="272" t="str">
        <f t="shared" si="244"/>
        <v/>
      </c>
      <c r="BQ138" s="272" t="str">
        <f t="shared" si="245"/>
        <v/>
      </c>
      <c r="BR138" s="272" t="str">
        <f t="shared" si="246"/>
        <v/>
      </c>
      <c r="BS138" s="272" t="str">
        <f t="shared" si="247"/>
        <v/>
      </c>
      <c r="BT138" s="272">
        <f t="shared" si="248"/>
        <v>0</v>
      </c>
      <c r="BU138" s="272"/>
      <c r="BX138">
        <v>0</v>
      </c>
      <c r="BY138">
        <v>0</v>
      </c>
      <c r="BZ138">
        <v>30</v>
      </c>
      <c r="CA138">
        <v>10</v>
      </c>
      <c r="CB138">
        <v>10</v>
      </c>
      <c r="CC138">
        <v>0</v>
      </c>
      <c r="CD138">
        <v>0</v>
      </c>
      <c r="CE138" s="800"/>
    </row>
    <row r="139" spans="1:83" s="303" customFormat="1" ht="19.5" customHeight="1">
      <c r="A139" s="917"/>
      <c r="B139" s="141" t="str">
        <f t="shared" ref="B139:B148" si="249">HYPERLINK(D139,C139)</f>
        <v>O'pium Pack 20</v>
      </c>
      <c r="C139" s="712" t="s">
        <v>1051</v>
      </c>
      <c r="D139" s="712" t="s">
        <v>1063</v>
      </c>
      <c r="E139" s="298" t="s">
        <v>758</v>
      </c>
      <c r="F139" s="353" t="s">
        <v>879</v>
      </c>
      <c r="G139" s="298" t="s">
        <v>59</v>
      </c>
      <c r="H139" s="298">
        <v>20</v>
      </c>
      <c r="I139" s="520">
        <v>10.9</v>
      </c>
      <c r="J139" s="499">
        <v>150.5</v>
      </c>
      <c r="K139" s="23"/>
      <c r="L139" s="24"/>
      <c r="M139" s="25"/>
      <c r="N139" s="26"/>
      <c r="O139" s="751"/>
      <c r="P139" s="27"/>
      <c r="Q139" s="760"/>
      <c r="R139" s="28"/>
      <c r="S139" s="30"/>
      <c r="T139" s="39"/>
      <c r="U139" s="40"/>
      <c r="V139" s="34"/>
      <c r="W139" s="35"/>
      <c r="X139" s="36"/>
      <c r="Y139" s="37"/>
      <c r="Z139" s="104">
        <f t="shared" ref="Z139:Z147" si="250">SUM(K139:Y139)*J139</f>
        <v>0</v>
      </c>
      <c r="AA139" s="351">
        <f t="shared" ref="AA139:AA147" si="251">SUM(K139:Y139)*H139</f>
        <v>0</v>
      </c>
      <c r="AB139" s="272">
        <f t="shared" ref="AB139:AB147" si="252">SUM(K139:Y139)</f>
        <v>0</v>
      </c>
      <c r="AC139" s="272" t="str">
        <f t="shared" si="225"/>
        <v/>
      </c>
      <c r="AD139" s="272">
        <f t="shared" si="226"/>
        <v>0</v>
      </c>
      <c r="AE139" s="272">
        <f t="shared" si="227"/>
        <v>0</v>
      </c>
      <c r="AF139" s="272">
        <f t="shared" si="228"/>
        <v>0</v>
      </c>
      <c r="AG139" s="272">
        <f t="shared" si="229"/>
        <v>0</v>
      </c>
      <c r="AH139" s="272" t="str">
        <f t="shared" si="230"/>
        <v/>
      </c>
      <c r="AI139" s="676" t="str">
        <f t="shared" si="231"/>
        <v/>
      </c>
      <c r="AK139" s="272"/>
      <c r="AL139" s="272">
        <v>5</v>
      </c>
      <c r="AM139" s="272">
        <v>5</v>
      </c>
      <c r="AN139" s="272">
        <v>1</v>
      </c>
      <c r="AO139" s="272">
        <v>6</v>
      </c>
      <c r="AP139" s="272">
        <v>1</v>
      </c>
      <c r="AQ139" s="272">
        <v>1</v>
      </c>
      <c r="AR139" s="272"/>
      <c r="AS139" s="272"/>
      <c r="AT139" s="272"/>
      <c r="AU139" s="272"/>
      <c r="AV139" s="272"/>
      <c r="AW139" s="272"/>
      <c r="AX139" s="272"/>
      <c r="AY139" s="272"/>
      <c r="AZ139" s="272"/>
      <c r="BA139" s="272" t="s">
        <v>1093</v>
      </c>
      <c r="BB139" s="272"/>
      <c r="BD139" s="272" t="str">
        <f t="shared" si="232"/>
        <v/>
      </c>
      <c r="BE139" s="272">
        <f t="shared" si="233"/>
        <v>0</v>
      </c>
      <c r="BF139" s="272">
        <f t="shared" si="234"/>
        <v>0</v>
      </c>
      <c r="BG139" s="272">
        <f t="shared" si="235"/>
        <v>0</v>
      </c>
      <c r="BH139" s="272">
        <f t="shared" si="236"/>
        <v>0</v>
      </c>
      <c r="BI139" s="272">
        <f t="shared" si="237"/>
        <v>0</v>
      </c>
      <c r="BJ139" s="272">
        <f t="shared" si="238"/>
        <v>0</v>
      </c>
      <c r="BK139" s="272" t="str">
        <f t="shared" si="239"/>
        <v/>
      </c>
      <c r="BL139" s="272" t="str">
        <f t="shared" si="240"/>
        <v/>
      </c>
      <c r="BM139" s="272" t="str">
        <f t="shared" si="241"/>
        <v/>
      </c>
      <c r="BN139" s="272" t="str">
        <f t="shared" si="242"/>
        <v/>
      </c>
      <c r="BO139" s="272" t="str">
        <f t="shared" si="243"/>
        <v/>
      </c>
      <c r="BP139" s="272" t="str">
        <f t="shared" si="244"/>
        <v/>
      </c>
      <c r="BQ139" s="272" t="str">
        <f t="shared" si="245"/>
        <v/>
      </c>
      <c r="BR139" s="272" t="str">
        <f t="shared" si="246"/>
        <v/>
      </c>
      <c r="BS139" s="272" t="str">
        <f t="shared" si="247"/>
        <v/>
      </c>
      <c r="BT139" s="272">
        <f t="shared" si="248"/>
        <v>0</v>
      </c>
      <c r="BU139" s="272"/>
      <c r="BX139">
        <v>0</v>
      </c>
      <c r="BY139">
        <v>7</v>
      </c>
      <c r="BZ139">
        <v>6</v>
      </c>
      <c r="CA139">
        <v>6</v>
      </c>
      <c r="CB139">
        <v>1</v>
      </c>
      <c r="CC139">
        <v>0</v>
      </c>
      <c r="CD139">
        <v>0</v>
      </c>
      <c r="CE139" s="800"/>
    </row>
    <row r="140" spans="1:83" s="303" customFormat="1" ht="19.5" customHeight="1">
      <c r="A140" s="917"/>
      <c r="B140" s="141" t="str">
        <f t="shared" si="249"/>
        <v>O'Pure Pack 50</v>
      </c>
      <c r="C140" s="712" t="s">
        <v>1052</v>
      </c>
      <c r="D140" s="712" t="s">
        <v>1064</v>
      </c>
      <c r="E140" s="298" t="s">
        <v>23</v>
      </c>
      <c r="F140" s="353" t="s">
        <v>879</v>
      </c>
      <c r="G140" s="298" t="s">
        <v>59</v>
      </c>
      <c r="H140" s="298">
        <v>50</v>
      </c>
      <c r="I140" s="520">
        <v>9.3800000000000008</v>
      </c>
      <c r="J140" s="499">
        <v>133</v>
      </c>
      <c r="K140" s="23"/>
      <c r="L140" s="24"/>
      <c r="M140" s="25"/>
      <c r="N140" s="26"/>
      <c r="O140" s="751"/>
      <c r="P140" s="27"/>
      <c r="Q140" s="760"/>
      <c r="R140" s="28"/>
      <c r="S140" s="30"/>
      <c r="T140" s="39"/>
      <c r="U140" s="40"/>
      <c r="V140" s="34"/>
      <c r="W140" s="35"/>
      <c r="X140" s="36"/>
      <c r="Y140" s="37"/>
      <c r="Z140" s="104">
        <f t="shared" si="250"/>
        <v>0</v>
      </c>
      <c r="AA140" s="351">
        <f t="shared" si="251"/>
        <v>0</v>
      </c>
      <c r="AB140" s="272">
        <f t="shared" si="252"/>
        <v>0</v>
      </c>
      <c r="AC140" s="272" t="str">
        <f t="shared" si="225"/>
        <v/>
      </c>
      <c r="AD140" s="272" t="str">
        <f t="shared" si="226"/>
        <v/>
      </c>
      <c r="AE140" s="272">
        <f t="shared" si="227"/>
        <v>0</v>
      </c>
      <c r="AF140" s="272" t="str">
        <f t="shared" si="228"/>
        <v/>
      </c>
      <c r="AG140" s="272" t="str">
        <f t="shared" si="229"/>
        <v/>
      </c>
      <c r="AH140" s="272" t="str">
        <f t="shared" si="230"/>
        <v/>
      </c>
      <c r="AI140" s="676" t="str">
        <f t="shared" si="231"/>
        <v/>
      </c>
      <c r="AK140" s="272"/>
      <c r="AL140" s="272">
        <v>46</v>
      </c>
      <c r="AM140" s="272">
        <v>4</v>
      </c>
      <c r="AN140" s="272"/>
      <c r="AO140" s="272"/>
      <c r="AP140" s="272"/>
      <c r="AQ140" s="272"/>
      <c r="AR140" s="272"/>
      <c r="AS140" s="272"/>
      <c r="AT140" s="272"/>
      <c r="AU140" s="272"/>
      <c r="AV140" s="272"/>
      <c r="AW140" s="272"/>
      <c r="AX140" s="272"/>
      <c r="AY140" s="272"/>
      <c r="AZ140" s="272"/>
      <c r="BA140" s="272" t="s">
        <v>1081</v>
      </c>
      <c r="BB140" s="272"/>
      <c r="BD140" s="272" t="str">
        <f t="shared" si="232"/>
        <v/>
      </c>
      <c r="BE140" s="272">
        <f t="shared" si="233"/>
        <v>0</v>
      </c>
      <c r="BF140" s="272">
        <f t="shared" si="234"/>
        <v>0</v>
      </c>
      <c r="BG140" s="272" t="str">
        <f t="shared" si="235"/>
        <v/>
      </c>
      <c r="BH140" s="272" t="str">
        <f t="shared" si="236"/>
        <v/>
      </c>
      <c r="BI140" s="272" t="str">
        <f t="shared" si="237"/>
        <v/>
      </c>
      <c r="BJ140" s="272" t="str">
        <f t="shared" si="238"/>
        <v/>
      </c>
      <c r="BK140" s="272" t="str">
        <f t="shared" si="239"/>
        <v/>
      </c>
      <c r="BL140" s="272" t="str">
        <f t="shared" si="240"/>
        <v/>
      </c>
      <c r="BM140" s="272" t="str">
        <f t="shared" si="241"/>
        <v/>
      </c>
      <c r="BN140" s="272" t="str">
        <f t="shared" si="242"/>
        <v/>
      </c>
      <c r="BO140" s="272" t="str">
        <f t="shared" si="243"/>
        <v/>
      </c>
      <c r="BP140" s="272" t="str">
        <f t="shared" si="244"/>
        <v/>
      </c>
      <c r="BQ140" s="272" t="str">
        <f t="shared" si="245"/>
        <v/>
      </c>
      <c r="BR140" s="272" t="str">
        <f t="shared" si="246"/>
        <v/>
      </c>
      <c r="BS140" s="272" t="str">
        <f t="shared" si="247"/>
        <v/>
      </c>
      <c r="BT140" s="272">
        <f t="shared" si="248"/>
        <v>0</v>
      </c>
      <c r="BU140" s="272"/>
      <c r="BX140">
        <v>0</v>
      </c>
      <c r="BY140">
        <v>0</v>
      </c>
      <c r="BZ140">
        <v>50</v>
      </c>
      <c r="CA140">
        <v>0</v>
      </c>
      <c r="CB140">
        <v>0</v>
      </c>
      <c r="CC140">
        <v>0</v>
      </c>
      <c r="CD140">
        <v>0</v>
      </c>
      <c r="CE140" s="800"/>
    </row>
    <row r="141" spans="1:83" s="303" customFormat="1" ht="19.5" customHeight="1">
      <c r="A141" s="917"/>
      <c r="B141" s="141" t="str">
        <f t="shared" si="249"/>
        <v>O'rage Pack 4B</v>
      </c>
      <c r="C141" s="712" t="s">
        <v>1053</v>
      </c>
      <c r="D141" s="712" t="s">
        <v>1065</v>
      </c>
      <c r="E141" s="298" t="s">
        <v>758</v>
      </c>
      <c r="F141" s="353" t="s">
        <v>879</v>
      </c>
      <c r="G141" s="298" t="s">
        <v>59</v>
      </c>
      <c r="H141" s="298">
        <v>50</v>
      </c>
      <c r="I141" s="520">
        <v>19.63</v>
      </c>
      <c r="J141" s="499">
        <v>251.99999999999997</v>
      </c>
      <c r="K141" s="23"/>
      <c r="L141" s="24"/>
      <c r="M141" s="25"/>
      <c r="N141" s="26"/>
      <c r="O141" s="751"/>
      <c r="P141" s="27"/>
      <c r="Q141" s="760"/>
      <c r="R141" s="28"/>
      <c r="S141" s="30"/>
      <c r="T141" s="39"/>
      <c r="U141" s="40"/>
      <c r="V141" s="34"/>
      <c r="W141" s="35"/>
      <c r="X141" s="36"/>
      <c r="Y141" s="37"/>
      <c r="Z141" s="104">
        <f t="shared" si="250"/>
        <v>0</v>
      </c>
      <c r="AA141" s="351">
        <f t="shared" si="251"/>
        <v>0</v>
      </c>
      <c r="AB141" s="272">
        <f t="shared" si="252"/>
        <v>0</v>
      </c>
      <c r="AC141" s="272" t="str">
        <f t="shared" si="225"/>
        <v/>
      </c>
      <c r="AD141" s="272">
        <f t="shared" si="226"/>
        <v>0</v>
      </c>
      <c r="AE141" s="272">
        <f t="shared" si="227"/>
        <v>0</v>
      </c>
      <c r="AF141" s="272">
        <f t="shared" si="228"/>
        <v>0</v>
      </c>
      <c r="AG141" s="272">
        <f t="shared" si="229"/>
        <v>0</v>
      </c>
      <c r="AH141" s="272" t="str">
        <f t="shared" si="230"/>
        <v/>
      </c>
      <c r="AI141" s="676" t="str">
        <f t="shared" si="231"/>
        <v/>
      </c>
      <c r="AK141" s="272"/>
      <c r="AL141" s="272">
        <v>28</v>
      </c>
      <c r="AM141" s="272">
        <v>12</v>
      </c>
      <c r="AN141" s="272">
        <v>9</v>
      </c>
      <c r="AO141" s="272"/>
      <c r="AP141" s="272">
        <v>1</v>
      </c>
      <c r="AQ141" s="272"/>
      <c r="AR141" s="272"/>
      <c r="AS141" s="272"/>
      <c r="AT141" s="272"/>
      <c r="AU141" s="272"/>
      <c r="AV141" s="272"/>
      <c r="AW141" s="272"/>
      <c r="AX141" s="272"/>
      <c r="AY141" s="272"/>
      <c r="AZ141" s="272"/>
      <c r="BA141" s="272" t="s">
        <v>1094</v>
      </c>
      <c r="BB141" s="272"/>
      <c r="BD141" s="272" t="str">
        <f t="shared" si="232"/>
        <v/>
      </c>
      <c r="BE141" s="272">
        <f t="shared" si="233"/>
        <v>0</v>
      </c>
      <c r="BF141" s="272">
        <f t="shared" si="234"/>
        <v>0</v>
      </c>
      <c r="BG141" s="272">
        <f t="shared" si="235"/>
        <v>0</v>
      </c>
      <c r="BH141" s="272" t="str">
        <f t="shared" si="236"/>
        <v/>
      </c>
      <c r="BI141" s="272">
        <f t="shared" si="237"/>
        <v>0</v>
      </c>
      <c r="BJ141" s="272" t="str">
        <f t="shared" si="238"/>
        <v/>
      </c>
      <c r="BK141" s="272" t="str">
        <f t="shared" si="239"/>
        <v/>
      </c>
      <c r="BL141" s="272" t="str">
        <f t="shared" si="240"/>
        <v/>
      </c>
      <c r="BM141" s="272" t="str">
        <f t="shared" si="241"/>
        <v/>
      </c>
      <c r="BN141" s="272" t="str">
        <f t="shared" si="242"/>
        <v/>
      </c>
      <c r="BO141" s="272" t="str">
        <f t="shared" si="243"/>
        <v/>
      </c>
      <c r="BP141" s="272" t="str">
        <f t="shared" si="244"/>
        <v/>
      </c>
      <c r="BQ141" s="272" t="str">
        <f t="shared" si="245"/>
        <v/>
      </c>
      <c r="BR141" s="272" t="str">
        <f t="shared" si="246"/>
        <v/>
      </c>
      <c r="BS141" s="272" t="str">
        <f t="shared" si="247"/>
        <v/>
      </c>
      <c r="BT141" s="272">
        <f t="shared" si="248"/>
        <v>0</v>
      </c>
      <c r="BU141" s="272"/>
      <c r="BX141">
        <v>0</v>
      </c>
      <c r="BY141">
        <v>5</v>
      </c>
      <c r="BZ141">
        <v>20</v>
      </c>
      <c r="CA141">
        <v>20</v>
      </c>
      <c r="CB141">
        <v>5</v>
      </c>
      <c r="CC141">
        <v>0</v>
      </c>
      <c r="CD141">
        <v>0</v>
      </c>
      <c r="CE141" s="800"/>
    </row>
    <row r="142" spans="1:83" s="303" customFormat="1" ht="19.5" customHeight="1">
      <c r="A142" s="917"/>
      <c r="B142" s="141" t="str">
        <f t="shared" si="249"/>
        <v>O'rganic Pack 5B</v>
      </c>
      <c r="C142" s="712" t="s">
        <v>1054</v>
      </c>
      <c r="D142" s="712" t="s">
        <v>1066</v>
      </c>
      <c r="E142" s="298" t="s">
        <v>335</v>
      </c>
      <c r="F142" s="353" t="s">
        <v>879</v>
      </c>
      <c r="G142" s="298" t="s">
        <v>59</v>
      </c>
      <c r="H142" s="298">
        <v>50</v>
      </c>
      <c r="I142" s="520">
        <v>14.32</v>
      </c>
      <c r="J142" s="499">
        <v>210</v>
      </c>
      <c r="K142" s="23"/>
      <c r="L142" s="24"/>
      <c r="M142" s="25"/>
      <c r="N142" s="26"/>
      <c r="O142" s="751"/>
      <c r="P142" s="27"/>
      <c r="Q142" s="760"/>
      <c r="R142" s="28"/>
      <c r="S142" s="30"/>
      <c r="T142" s="39"/>
      <c r="U142" s="40"/>
      <c r="V142" s="34"/>
      <c r="W142" s="35"/>
      <c r="X142" s="36"/>
      <c r="Y142" s="37"/>
      <c r="Z142" s="104">
        <f t="shared" si="250"/>
        <v>0</v>
      </c>
      <c r="AA142" s="351">
        <f t="shared" si="251"/>
        <v>0</v>
      </c>
      <c r="AB142" s="272">
        <f t="shared" si="252"/>
        <v>0</v>
      </c>
      <c r="AC142" s="272" t="str">
        <f t="shared" si="225"/>
        <v/>
      </c>
      <c r="AD142" s="272" t="str">
        <f t="shared" si="226"/>
        <v/>
      </c>
      <c r="AE142" s="272">
        <f t="shared" si="227"/>
        <v>0</v>
      </c>
      <c r="AF142" s="272">
        <f t="shared" si="228"/>
        <v>0</v>
      </c>
      <c r="AG142" s="272" t="str">
        <f t="shared" si="229"/>
        <v/>
      </c>
      <c r="AH142" s="272" t="str">
        <f t="shared" si="230"/>
        <v/>
      </c>
      <c r="AI142" s="676" t="str">
        <f t="shared" si="231"/>
        <v/>
      </c>
      <c r="AK142" s="272"/>
      <c r="AL142" s="272">
        <v>27</v>
      </c>
      <c r="AM142" s="272">
        <v>17</v>
      </c>
      <c r="AN142" s="272">
        <v>6</v>
      </c>
      <c r="AO142" s="272"/>
      <c r="AP142" s="272"/>
      <c r="AQ142" s="272"/>
      <c r="AR142" s="272"/>
      <c r="AS142" s="272"/>
      <c r="AT142" s="272"/>
      <c r="AU142" s="272"/>
      <c r="AV142" s="272"/>
      <c r="AW142" s="272"/>
      <c r="AX142" s="272"/>
      <c r="AY142" s="272"/>
      <c r="AZ142" s="272"/>
      <c r="BA142" s="272" t="s">
        <v>1088</v>
      </c>
      <c r="BB142" s="272"/>
      <c r="BD142" s="272" t="str">
        <f t="shared" si="232"/>
        <v/>
      </c>
      <c r="BE142" s="272">
        <f t="shared" si="233"/>
        <v>0</v>
      </c>
      <c r="BF142" s="272">
        <f t="shared" si="234"/>
        <v>0</v>
      </c>
      <c r="BG142" s="272">
        <f t="shared" si="235"/>
        <v>0</v>
      </c>
      <c r="BH142" s="272" t="str">
        <f t="shared" si="236"/>
        <v/>
      </c>
      <c r="BI142" s="272" t="str">
        <f t="shared" si="237"/>
        <v/>
      </c>
      <c r="BJ142" s="272" t="str">
        <f t="shared" si="238"/>
        <v/>
      </c>
      <c r="BK142" s="272" t="str">
        <f t="shared" si="239"/>
        <v/>
      </c>
      <c r="BL142" s="272" t="str">
        <f t="shared" si="240"/>
        <v/>
      </c>
      <c r="BM142" s="272" t="str">
        <f t="shared" si="241"/>
        <v/>
      </c>
      <c r="BN142" s="272" t="str">
        <f t="shared" si="242"/>
        <v/>
      </c>
      <c r="BO142" s="272" t="str">
        <f t="shared" si="243"/>
        <v/>
      </c>
      <c r="BP142" s="272" t="str">
        <f t="shared" si="244"/>
        <v/>
      </c>
      <c r="BQ142" s="272" t="str">
        <f t="shared" si="245"/>
        <v/>
      </c>
      <c r="BR142" s="272" t="str">
        <f t="shared" si="246"/>
        <v/>
      </c>
      <c r="BS142" s="272" t="str">
        <f t="shared" si="247"/>
        <v/>
      </c>
      <c r="BT142" s="272">
        <f t="shared" si="248"/>
        <v>0</v>
      </c>
      <c r="BU142" s="272"/>
      <c r="BX142">
        <v>0</v>
      </c>
      <c r="BY142">
        <v>0</v>
      </c>
      <c r="BZ142">
        <v>15</v>
      </c>
      <c r="CA142">
        <v>35</v>
      </c>
      <c r="CB142">
        <v>0</v>
      </c>
      <c r="CC142">
        <v>0</v>
      </c>
      <c r="CD142">
        <v>0</v>
      </c>
      <c r="CE142" s="800"/>
    </row>
    <row r="143" spans="1:83" s="303" customFormat="1" ht="19.5" customHeight="1">
      <c r="A143" s="917"/>
      <c r="B143" s="141" t="str">
        <f t="shared" si="249"/>
        <v>O'rigin Pack 4A</v>
      </c>
      <c r="C143" s="712" t="s">
        <v>1055</v>
      </c>
      <c r="D143" s="712" t="s">
        <v>1067</v>
      </c>
      <c r="E143" s="298" t="s">
        <v>321</v>
      </c>
      <c r="F143" s="353" t="s">
        <v>879</v>
      </c>
      <c r="G143" s="298" t="s">
        <v>59</v>
      </c>
      <c r="H143" s="298">
        <v>50</v>
      </c>
      <c r="I143" s="520">
        <v>18.84</v>
      </c>
      <c r="J143" s="499">
        <v>251.99999999999997</v>
      </c>
      <c r="K143" s="23"/>
      <c r="L143" s="24"/>
      <c r="M143" s="25"/>
      <c r="N143" s="26"/>
      <c r="O143" s="751"/>
      <c r="P143" s="27"/>
      <c r="Q143" s="760"/>
      <c r="R143" s="28"/>
      <c r="S143" s="30"/>
      <c r="T143" s="39"/>
      <c r="U143" s="40"/>
      <c r="V143" s="34"/>
      <c r="W143" s="35"/>
      <c r="X143" s="36"/>
      <c r="Y143" s="37"/>
      <c r="Z143" s="104">
        <f t="shared" si="250"/>
        <v>0</v>
      </c>
      <c r="AA143" s="351">
        <f t="shared" si="251"/>
        <v>0</v>
      </c>
      <c r="AB143" s="272">
        <f t="shared" si="252"/>
        <v>0</v>
      </c>
      <c r="AC143" s="272" t="str">
        <f t="shared" si="225"/>
        <v/>
      </c>
      <c r="AD143" s="272" t="str">
        <f t="shared" si="226"/>
        <v/>
      </c>
      <c r="AE143" s="272">
        <f t="shared" si="227"/>
        <v>0</v>
      </c>
      <c r="AF143" s="272">
        <f t="shared" si="228"/>
        <v>0</v>
      </c>
      <c r="AG143" s="272">
        <f t="shared" si="229"/>
        <v>0</v>
      </c>
      <c r="AH143" s="272" t="str">
        <f t="shared" si="230"/>
        <v/>
      </c>
      <c r="AI143" s="676" t="str">
        <f t="shared" si="231"/>
        <v/>
      </c>
      <c r="AK143" s="272"/>
      <c r="AL143" s="272">
        <v>41</v>
      </c>
      <c r="AM143" s="272">
        <v>9</v>
      </c>
      <c r="AN143" s="272"/>
      <c r="AO143" s="272"/>
      <c r="AP143" s="272"/>
      <c r="AQ143" s="272"/>
      <c r="AR143" s="272"/>
      <c r="AS143" s="272"/>
      <c r="AT143" s="272"/>
      <c r="AU143" s="272"/>
      <c r="AV143" s="272"/>
      <c r="AW143" s="272"/>
      <c r="AX143" s="272"/>
      <c r="AY143" s="272"/>
      <c r="AZ143" s="272"/>
      <c r="BA143" s="272" t="s">
        <v>1095</v>
      </c>
      <c r="BB143" s="272"/>
      <c r="BD143" s="272" t="str">
        <f t="shared" si="232"/>
        <v/>
      </c>
      <c r="BE143" s="272">
        <f t="shared" si="233"/>
        <v>0</v>
      </c>
      <c r="BF143" s="272">
        <f t="shared" si="234"/>
        <v>0</v>
      </c>
      <c r="BG143" s="272" t="str">
        <f t="shared" si="235"/>
        <v/>
      </c>
      <c r="BH143" s="272" t="str">
        <f t="shared" si="236"/>
        <v/>
      </c>
      <c r="BI143" s="272" t="str">
        <f t="shared" si="237"/>
        <v/>
      </c>
      <c r="BJ143" s="272" t="str">
        <f t="shared" si="238"/>
        <v/>
      </c>
      <c r="BK143" s="272" t="str">
        <f t="shared" si="239"/>
        <v/>
      </c>
      <c r="BL143" s="272" t="str">
        <f t="shared" si="240"/>
        <v/>
      </c>
      <c r="BM143" s="272" t="str">
        <f t="shared" si="241"/>
        <v/>
      </c>
      <c r="BN143" s="272" t="str">
        <f t="shared" si="242"/>
        <v/>
      </c>
      <c r="BO143" s="272" t="str">
        <f t="shared" si="243"/>
        <v/>
      </c>
      <c r="BP143" s="272" t="str">
        <f t="shared" si="244"/>
        <v/>
      </c>
      <c r="BQ143" s="272" t="str">
        <f t="shared" si="245"/>
        <v/>
      </c>
      <c r="BR143" s="272" t="str">
        <f t="shared" si="246"/>
        <v/>
      </c>
      <c r="BS143" s="272" t="str">
        <f t="shared" si="247"/>
        <v/>
      </c>
      <c r="BT143" s="272">
        <f t="shared" si="248"/>
        <v>0</v>
      </c>
      <c r="BU143" s="272"/>
      <c r="BX143">
        <v>0</v>
      </c>
      <c r="BY143">
        <v>0</v>
      </c>
      <c r="BZ143">
        <v>15</v>
      </c>
      <c r="CA143">
        <v>25</v>
      </c>
      <c r="CB143">
        <v>10</v>
      </c>
      <c r="CC143">
        <v>0</v>
      </c>
      <c r="CD143">
        <v>0</v>
      </c>
      <c r="CE143" s="800"/>
    </row>
    <row r="144" spans="1:83" s="303" customFormat="1" ht="19.5" customHeight="1">
      <c r="A144" s="917"/>
      <c r="B144" s="141" t="str">
        <f t="shared" si="249"/>
        <v>O'rigin Pack 5A</v>
      </c>
      <c r="C144" s="712" t="s">
        <v>1056</v>
      </c>
      <c r="D144" s="712" t="s">
        <v>1068</v>
      </c>
      <c r="E144" s="298" t="s">
        <v>321</v>
      </c>
      <c r="F144" s="353" t="s">
        <v>879</v>
      </c>
      <c r="G144" s="298" t="s">
        <v>59</v>
      </c>
      <c r="H144" s="298">
        <v>50</v>
      </c>
      <c r="I144" s="520">
        <v>14.82</v>
      </c>
      <c r="J144" s="499">
        <v>210</v>
      </c>
      <c r="K144" s="23"/>
      <c r="L144" s="24"/>
      <c r="M144" s="25"/>
      <c r="N144" s="26"/>
      <c r="O144" s="751"/>
      <c r="P144" s="27"/>
      <c r="Q144" s="760"/>
      <c r="R144" s="28"/>
      <c r="S144" s="30"/>
      <c r="T144" s="39"/>
      <c r="U144" s="40"/>
      <c r="V144" s="34"/>
      <c r="W144" s="35"/>
      <c r="X144" s="36"/>
      <c r="Y144" s="37"/>
      <c r="Z144" s="104">
        <f t="shared" si="250"/>
        <v>0</v>
      </c>
      <c r="AA144" s="351">
        <f t="shared" si="251"/>
        <v>0</v>
      </c>
      <c r="AB144" s="272">
        <f t="shared" si="252"/>
        <v>0</v>
      </c>
      <c r="AC144" s="272" t="str">
        <f t="shared" si="225"/>
        <v/>
      </c>
      <c r="AD144" s="272" t="str">
        <f t="shared" si="226"/>
        <v/>
      </c>
      <c r="AE144" s="272">
        <f t="shared" si="227"/>
        <v>0</v>
      </c>
      <c r="AF144" s="272">
        <f t="shared" si="228"/>
        <v>0</v>
      </c>
      <c r="AG144" s="272">
        <f t="shared" si="229"/>
        <v>0</v>
      </c>
      <c r="AH144" s="272" t="str">
        <f t="shared" si="230"/>
        <v/>
      </c>
      <c r="AI144" s="676" t="str">
        <f t="shared" si="231"/>
        <v/>
      </c>
      <c r="AK144" s="272"/>
      <c r="AL144" s="272">
        <v>37</v>
      </c>
      <c r="AM144" s="272">
        <v>11</v>
      </c>
      <c r="AN144" s="272">
        <v>2</v>
      </c>
      <c r="AO144" s="272"/>
      <c r="AP144" s="272"/>
      <c r="AQ144" s="272"/>
      <c r="AR144" s="272"/>
      <c r="AS144" s="272"/>
      <c r="AT144" s="272"/>
      <c r="AU144" s="272"/>
      <c r="AV144" s="272"/>
      <c r="AW144" s="272"/>
      <c r="AX144" s="272"/>
      <c r="AY144" s="272"/>
      <c r="AZ144" s="272"/>
      <c r="BA144" s="272" t="s">
        <v>1096</v>
      </c>
      <c r="BB144" s="272"/>
      <c r="BD144" s="272" t="str">
        <f t="shared" si="232"/>
        <v/>
      </c>
      <c r="BE144" s="272">
        <f t="shared" si="233"/>
        <v>0</v>
      </c>
      <c r="BF144" s="272">
        <f t="shared" si="234"/>
        <v>0</v>
      </c>
      <c r="BG144" s="272">
        <f t="shared" si="235"/>
        <v>0</v>
      </c>
      <c r="BH144" s="272" t="str">
        <f t="shared" si="236"/>
        <v/>
      </c>
      <c r="BI144" s="272" t="str">
        <f t="shared" si="237"/>
        <v/>
      </c>
      <c r="BJ144" s="272" t="str">
        <f t="shared" si="238"/>
        <v/>
      </c>
      <c r="BK144" s="272" t="str">
        <f t="shared" si="239"/>
        <v/>
      </c>
      <c r="BL144" s="272" t="str">
        <f t="shared" si="240"/>
        <v/>
      </c>
      <c r="BM144" s="272" t="str">
        <f t="shared" si="241"/>
        <v/>
      </c>
      <c r="BN144" s="272" t="str">
        <f t="shared" si="242"/>
        <v/>
      </c>
      <c r="BO144" s="272" t="str">
        <f t="shared" si="243"/>
        <v/>
      </c>
      <c r="BP144" s="272" t="str">
        <f t="shared" si="244"/>
        <v/>
      </c>
      <c r="BQ144" s="272" t="str">
        <f t="shared" si="245"/>
        <v/>
      </c>
      <c r="BR144" s="272" t="str">
        <f t="shared" si="246"/>
        <v/>
      </c>
      <c r="BS144" s="272" t="str">
        <f t="shared" si="247"/>
        <v/>
      </c>
      <c r="BT144" s="272">
        <f t="shared" si="248"/>
        <v>0</v>
      </c>
      <c r="BU144" s="272"/>
      <c r="BX144">
        <v>0</v>
      </c>
      <c r="BY144">
        <v>0</v>
      </c>
      <c r="BZ144">
        <v>30</v>
      </c>
      <c r="CA144">
        <v>15</v>
      </c>
      <c r="CB144">
        <v>5</v>
      </c>
      <c r="CC144">
        <v>0</v>
      </c>
      <c r="CD144">
        <v>0</v>
      </c>
      <c r="CE144" s="800"/>
    </row>
    <row r="145" spans="1:83" s="303" customFormat="1" ht="19.5" customHeight="1">
      <c r="A145" s="917"/>
      <c r="B145" s="141" t="str">
        <f t="shared" si="249"/>
        <v>O'rigin Pack 6A</v>
      </c>
      <c r="C145" s="712" t="s">
        <v>1057</v>
      </c>
      <c r="D145" s="712" t="s">
        <v>1069</v>
      </c>
      <c r="E145" s="298" t="s">
        <v>759</v>
      </c>
      <c r="F145" s="353" t="s">
        <v>879</v>
      </c>
      <c r="G145" s="298" t="s">
        <v>59</v>
      </c>
      <c r="H145" s="298">
        <v>50</v>
      </c>
      <c r="I145" s="520">
        <v>18</v>
      </c>
      <c r="J145" s="499">
        <v>251.99999999999997</v>
      </c>
      <c r="K145" s="23"/>
      <c r="L145" s="24"/>
      <c r="M145" s="25"/>
      <c r="N145" s="26"/>
      <c r="O145" s="751"/>
      <c r="P145" s="27"/>
      <c r="Q145" s="760"/>
      <c r="R145" s="28"/>
      <c r="S145" s="30"/>
      <c r="T145" s="39"/>
      <c r="U145" s="40"/>
      <c r="V145" s="34"/>
      <c r="W145" s="35"/>
      <c r="X145" s="36"/>
      <c r="Y145" s="37"/>
      <c r="Z145" s="104">
        <f t="shared" si="250"/>
        <v>0</v>
      </c>
      <c r="AA145" s="351">
        <f t="shared" si="251"/>
        <v>0</v>
      </c>
      <c r="AB145" s="272">
        <f t="shared" si="252"/>
        <v>0</v>
      </c>
      <c r="AC145" s="272" t="str">
        <f t="shared" si="225"/>
        <v/>
      </c>
      <c r="AD145" s="272">
        <f t="shared" si="226"/>
        <v>0</v>
      </c>
      <c r="AE145" s="272" t="str">
        <f t="shared" si="227"/>
        <v/>
      </c>
      <c r="AF145" s="272">
        <f t="shared" si="228"/>
        <v>0</v>
      </c>
      <c r="AG145" s="272">
        <f t="shared" si="229"/>
        <v>0</v>
      </c>
      <c r="AH145" s="272" t="str">
        <f t="shared" si="230"/>
        <v/>
      </c>
      <c r="AI145" s="676" t="str">
        <f t="shared" si="231"/>
        <v/>
      </c>
      <c r="AK145" s="272"/>
      <c r="AL145" s="272">
        <v>21</v>
      </c>
      <c r="AM145" s="272">
        <v>24</v>
      </c>
      <c r="AN145" s="272"/>
      <c r="AO145" s="272">
        <v>1</v>
      </c>
      <c r="AP145" s="272">
        <v>2</v>
      </c>
      <c r="AQ145" s="272">
        <v>2</v>
      </c>
      <c r="AR145" s="272"/>
      <c r="AS145" s="272"/>
      <c r="AT145" s="272"/>
      <c r="AU145" s="272"/>
      <c r="AV145" s="272"/>
      <c r="AW145" s="272"/>
      <c r="AX145" s="272"/>
      <c r="AY145" s="272"/>
      <c r="AZ145" s="272"/>
      <c r="BA145" s="272" t="s">
        <v>1096</v>
      </c>
      <c r="BB145" s="272"/>
      <c r="BD145" s="272" t="str">
        <f t="shared" si="232"/>
        <v/>
      </c>
      <c r="BE145" s="272">
        <f t="shared" si="233"/>
        <v>0</v>
      </c>
      <c r="BF145" s="272">
        <f t="shared" si="234"/>
        <v>0</v>
      </c>
      <c r="BG145" s="272" t="str">
        <f t="shared" si="235"/>
        <v/>
      </c>
      <c r="BH145" s="272">
        <f t="shared" si="236"/>
        <v>0</v>
      </c>
      <c r="BI145" s="272">
        <f t="shared" si="237"/>
        <v>0</v>
      </c>
      <c r="BJ145" s="272">
        <f t="shared" si="238"/>
        <v>0</v>
      </c>
      <c r="BK145" s="272" t="str">
        <f t="shared" si="239"/>
        <v/>
      </c>
      <c r="BL145" s="272" t="str">
        <f t="shared" si="240"/>
        <v/>
      </c>
      <c r="BM145" s="272" t="str">
        <f t="shared" si="241"/>
        <v/>
      </c>
      <c r="BN145" s="272" t="str">
        <f t="shared" si="242"/>
        <v/>
      </c>
      <c r="BO145" s="272" t="str">
        <f t="shared" si="243"/>
        <v/>
      </c>
      <c r="BP145" s="272" t="str">
        <f t="shared" si="244"/>
        <v/>
      </c>
      <c r="BQ145" s="272" t="str">
        <f t="shared" si="245"/>
        <v/>
      </c>
      <c r="BR145" s="272" t="str">
        <f t="shared" si="246"/>
        <v/>
      </c>
      <c r="BS145" s="272" t="str">
        <f t="shared" si="247"/>
        <v/>
      </c>
      <c r="BT145" s="272">
        <f t="shared" si="248"/>
        <v>0</v>
      </c>
      <c r="BU145" s="272"/>
      <c r="BX145">
        <v>0</v>
      </c>
      <c r="BY145">
        <v>15</v>
      </c>
      <c r="BZ145">
        <v>0</v>
      </c>
      <c r="CA145">
        <v>25</v>
      </c>
      <c r="CB145">
        <v>10</v>
      </c>
      <c r="CC145">
        <v>0</v>
      </c>
      <c r="CD145">
        <v>0</v>
      </c>
      <c r="CE145" s="800"/>
    </row>
    <row r="146" spans="1:83" s="303" customFormat="1" ht="19.5" customHeight="1">
      <c r="A146" s="917"/>
      <c r="B146" s="141" t="str">
        <f t="shared" si="249"/>
        <v>O'rigin Pack 7A</v>
      </c>
      <c r="C146" s="712" t="s">
        <v>1058</v>
      </c>
      <c r="D146" s="712" t="s">
        <v>1070</v>
      </c>
      <c r="E146" s="298" t="s">
        <v>321</v>
      </c>
      <c r="F146" s="353" t="s">
        <v>879</v>
      </c>
      <c r="G146" s="298" t="s">
        <v>59</v>
      </c>
      <c r="H146" s="298">
        <v>50</v>
      </c>
      <c r="I146" s="520">
        <v>7.8</v>
      </c>
      <c r="J146" s="499">
        <v>140</v>
      </c>
      <c r="K146" s="23"/>
      <c r="L146" s="24"/>
      <c r="M146" s="25"/>
      <c r="N146" s="26"/>
      <c r="O146" s="751"/>
      <c r="P146" s="27"/>
      <c r="Q146" s="760"/>
      <c r="R146" s="28"/>
      <c r="S146" s="30"/>
      <c r="T146" s="39"/>
      <c r="U146" s="40"/>
      <c r="V146" s="34"/>
      <c r="W146" s="35"/>
      <c r="X146" s="36"/>
      <c r="Y146" s="37"/>
      <c r="Z146" s="104">
        <f t="shared" si="250"/>
        <v>0</v>
      </c>
      <c r="AA146" s="351">
        <f t="shared" si="251"/>
        <v>0</v>
      </c>
      <c r="AB146" s="272">
        <f t="shared" si="252"/>
        <v>0</v>
      </c>
      <c r="AC146" s="272" t="str">
        <f t="shared" si="225"/>
        <v/>
      </c>
      <c r="AD146" s="272" t="str">
        <f t="shared" si="226"/>
        <v/>
      </c>
      <c r="AE146" s="272">
        <f t="shared" si="227"/>
        <v>0</v>
      </c>
      <c r="AF146" s="272">
        <f t="shared" si="228"/>
        <v>0</v>
      </c>
      <c r="AG146" s="272">
        <f t="shared" si="229"/>
        <v>0</v>
      </c>
      <c r="AH146" s="272" t="str">
        <f t="shared" si="230"/>
        <v/>
      </c>
      <c r="AI146" s="676" t="str">
        <f t="shared" si="231"/>
        <v/>
      </c>
      <c r="AK146" s="272"/>
      <c r="AL146" s="272">
        <v>45</v>
      </c>
      <c r="AM146" s="272">
        <v>5</v>
      </c>
      <c r="AN146" s="272"/>
      <c r="AO146" s="272"/>
      <c r="AP146" s="272"/>
      <c r="AQ146" s="272"/>
      <c r="AR146" s="272"/>
      <c r="AS146" s="272"/>
      <c r="AT146" s="272"/>
      <c r="AU146" s="272"/>
      <c r="AV146" s="272"/>
      <c r="AW146" s="272"/>
      <c r="AX146" s="272"/>
      <c r="AY146" s="272"/>
      <c r="AZ146" s="272"/>
      <c r="BA146" s="272" t="s">
        <v>1088</v>
      </c>
      <c r="BB146" s="272"/>
      <c r="BD146" s="272" t="str">
        <f t="shared" si="232"/>
        <v/>
      </c>
      <c r="BE146" s="272">
        <f t="shared" si="233"/>
        <v>0</v>
      </c>
      <c r="BF146" s="272">
        <f t="shared" si="234"/>
        <v>0</v>
      </c>
      <c r="BG146" s="272" t="str">
        <f t="shared" si="235"/>
        <v/>
      </c>
      <c r="BH146" s="272" t="str">
        <f t="shared" si="236"/>
        <v/>
      </c>
      <c r="BI146" s="272" t="str">
        <f t="shared" si="237"/>
        <v/>
      </c>
      <c r="BJ146" s="272" t="str">
        <f t="shared" si="238"/>
        <v/>
      </c>
      <c r="BK146" s="272" t="str">
        <f t="shared" si="239"/>
        <v/>
      </c>
      <c r="BL146" s="272" t="str">
        <f t="shared" si="240"/>
        <v/>
      </c>
      <c r="BM146" s="272" t="str">
        <f t="shared" si="241"/>
        <v/>
      </c>
      <c r="BN146" s="272" t="str">
        <f t="shared" si="242"/>
        <v/>
      </c>
      <c r="BO146" s="272" t="str">
        <f t="shared" si="243"/>
        <v/>
      </c>
      <c r="BP146" s="272" t="str">
        <f t="shared" si="244"/>
        <v/>
      </c>
      <c r="BQ146" s="272" t="str">
        <f t="shared" si="245"/>
        <v/>
      </c>
      <c r="BR146" s="272" t="str">
        <f t="shared" si="246"/>
        <v/>
      </c>
      <c r="BS146" s="272" t="str">
        <f t="shared" si="247"/>
        <v/>
      </c>
      <c r="BT146" s="272">
        <f t="shared" si="248"/>
        <v>0</v>
      </c>
      <c r="BU146" s="272"/>
      <c r="BX146">
        <v>0</v>
      </c>
      <c r="BY146">
        <v>0</v>
      </c>
      <c r="BZ146">
        <v>30</v>
      </c>
      <c r="CA146">
        <v>10</v>
      </c>
      <c r="CB146">
        <v>10</v>
      </c>
      <c r="CC146">
        <v>0</v>
      </c>
      <c r="CD146">
        <v>0</v>
      </c>
      <c r="CE146" s="800"/>
    </row>
    <row r="147" spans="1:83" s="303" customFormat="1" ht="19.5" customHeight="1">
      <c r="A147" s="917"/>
      <c r="B147" s="141" t="str">
        <f t="shared" si="249"/>
        <v>O'rigin Pack beginner 1</v>
      </c>
      <c r="C147" s="712" t="s">
        <v>1059</v>
      </c>
      <c r="D147" s="712" t="s">
        <v>1071</v>
      </c>
      <c r="E147" s="298" t="s">
        <v>760</v>
      </c>
      <c r="F147" s="353" t="s">
        <v>879</v>
      </c>
      <c r="G147" s="298" t="s">
        <v>59</v>
      </c>
      <c r="H147" s="298">
        <v>50</v>
      </c>
      <c r="I147" s="520">
        <v>13.5</v>
      </c>
      <c r="J147" s="499">
        <v>182</v>
      </c>
      <c r="K147" s="23"/>
      <c r="L147" s="24"/>
      <c r="M147" s="25"/>
      <c r="N147" s="26"/>
      <c r="O147" s="751"/>
      <c r="P147" s="27"/>
      <c r="Q147" s="760"/>
      <c r="R147" s="28"/>
      <c r="S147" s="30"/>
      <c r="T147" s="39"/>
      <c r="U147" s="40"/>
      <c r="V147" s="34"/>
      <c r="W147" s="35"/>
      <c r="X147" s="36"/>
      <c r="Y147" s="37"/>
      <c r="Z147" s="104">
        <f t="shared" si="250"/>
        <v>0</v>
      </c>
      <c r="AA147" s="351">
        <f t="shared" si="251"/>
        <v>0</v>
      </c>
      <c r="AB147" s="272">
        <f t="shared" si="252"/>
        <v>0</v>
      </c>
      <c r="AC147" s="272" t="str">
        <f t="shared" si="225"/>
        <v/>
      </c>
      <c r="AD147" s="272">
        <f t="shared" si="226"/>
        <v>0</v>
      </c>
      <c r="AE147" s="272">
        <f t="shared" si="227"/>
        <v>0</v>
      </c>
      <c r="AF147" s="272">
        <f t="shared" si="228"/>
        <v>0</v>
      </c>
      <c r="AG147" s="272" t="str">
        <f t="shared" si="229"/>
        <v/>
      </c>
      <c r="AH147" s="272" t="str">
        <f t="shared" si="230"/>
        <v/>
      </c>
      <c r="AI147" s="676" t="str">
        <f t="shared" si="231"/>
        <v/>
      </c>
      <c r="AK147" s="272"/>
      <c r="AL147" s="272">
        <v>36</v>
      </c>
      <c r="AM147" s="272">
        <v>7</v>
      </c>
      <c r="AN147" s="272">
        <v>5</v>
      </c>
      <c r="AO147" s="272"/>
      <c r="AP147" s="272"/>
      <c r="AQ147" s="272"/>
      <c r="AR147" s="272"/>
      <c r="AS147" s="272"/>
      <c r="AT147" s="272"/>
      <c r="AU147" s="272"/>
      <c r="AV147" s="272"/>
      <c r="AW147" s="272"/>
      <c r="AX147" s="272"/>
      <c r="AY147" s="272"/>
      <c r="AZ147" s="272"/>
      <c r="BA147" s="272" t="s">
        <v>1096</v>
      </c>
      <c r="BB147" s="272"/>
      <c r="BD147" s="272" t="str">
        <f t="shared" si="232"/>
        <v/>
      </c>
      <c r="BE147" s="272">
        <f t="shared" si="233"/>
        <v>0</v>
      </c>
      <c r="BF147" s="272">
        <f t="shared" si="234"/>
        <v>0</v>
      </c>
      <c r="BG147" s="272">
        <f t="shared" si="235"/>
        <v>0</v>
      </c>
      <c r="BH147" s="272" t="str">
        <f t="shared" si="236"/>
        <v/>
      </c>
      <c r="BI147" s="272" t="str">
        <f t="shared" si="237"/>
        <v/>
      </c>
      <c r="BJ147" s="272" t="str">
        <f t="shared" si="238"/>
        <v/>
      </c>
      <c r="BK147" s="272" t="str">
        <f t="shared" si="239"/>
        <v/>
      </c>
      <c r="BL147" s="272" t="str">
        <f t="shared" si="240"/>
        <v/>
      </c>
      <c r="BM147" s="272" t="str">
        <f t="shared" si="241"/>
        <v/>
      </c>
      <c r="BN147" s="272" t="str">
        <f t="shared" si="242"/>
        <v/>
      </c>
      <c r="BO147" s="272" t="str">
        <f t="shared" si="243"/>
        <v/>
      </c>
      <c r="BP147" s="272" t="str">
        <f t="shared" si="244"/>
        <v/>
      </c>
      <c r="BQ147" s="272" t="str">
        <f t="shared" si="245"/>
        <v/>
      </c>
      <c r="BR147" s="272" t="str">
        <f t="shared" si="246"/>
        <v/>
      </c>
      <c r="BS147" s="272" t="str">
        <f t="shared" si="247"/>
        <v/>
      </c>
      <c r="BT147" s="272">
        <f t="shared" si="248"/>
        <v>0</v>
      </c>
      <c r="BU147" s="272"/>
      <c r="BX147">
        <v>0</v>
      </c>
      <c r="BY147">
        <v>15</v>
      </c>
      <c r="BZ147">
        <v>25</v>
      </c>
      <c r="CA147">
        <v>10</v>
      </c>
      <c r="CB147">
        <v>0</v>
      </c>
      <c r="CC147">
        <v>0</v>
      </c>
      <c r="CD147">
        <v>0</v>
      </c>
      <c r="CE147" s="800"/>
    </row>
    <row r="148" spans="1:83" s="303" customFormat="1" ht="19.5" customHeight="1" thickBot="1">
      <c r="A148" s="918"/>
      <c r="B148" s="732" t="str">
        <f t="shared" si="249"/>
        <v>O'rigin Pack initiation 1</v>
      </c>
      <c r="C148" s="733" t="s">
        <v>1060</v>
      </c>
      <c r="D148" s="733" t="s">
        <v>1072</v>
      </c>
      <c r="E148" s="464" t="s">
        <v>760</v>
      </c>
      <c r="F148" s="734" t="s">
        <v>879</v>
      </c>
      <c r="G148" s="464" t="s">
        <v>59</v>
      </c>
      <c r="H148" s="464">
        <v>50</v>
      </c>
      <c r="I148" s="735">
        <v>9.8000000000000007</v>
      </c>
      <c r="J148" s="736">
        <v>140</v>
      </c>
      <c r="K148" s="737"/>
      <c r="L148" s="594"/>
      <c r="M148" s="627"/>
      <c r="N148" s="595"/>
      <c r="O148" s="754"/>
      <c r="P148" s="154"/>
      <c r="Q148" s="763"/>
      <c r="R148" s="155"/>
      <c r="S148" s="596"/>
      <c r="T148" s="156"/>
      <c r="U148" s="738"/>
      <c r="V148" s="597"/>
      <c r="W148" s="739"/>
      <c r="X148" s="740"/>
      <c r="Y148" s="741"/>
      <c r="Z148" s="742">
        <f>SUM(K148:Y148)*J148</f>
        <v>0</v>
      </c>
      <c r="AA148" s="743">
        <f>SUM(K148:Y148)*H148</f>
        <v>0</v>
      </c>
      <c r="AB148" s="564">
        <f>SUM(K148:Y148)</f>
        <v>0</v>
      </c>
      <c r="AC148" s="564" t="str">
        <f t="shared" si="225"/>
        <v/>
      </c>
      <c r="AD148" s="564">
        <f t="shared" si="226"/>
        <v>0</v>
      </c>
      <c r="AE148" s="564">
        <f t="shared" si="227"/>
        <v>0</v>
      </c>
      <c r="AF148" s="564">
        <f t="shared" si="228"/>
        <v>0</v>
      </c>
      <c r="AG148" s="564" t="str">
        <f t="shared" si="229"/>
        <v/>
      </c>
      <c r="AH148" s="564" t="str">
        <f t="shared" si="230"/>
        <v/>
      </c>
      <c r="AI148" s="678" t="str">
        <f t="shared" si="231"/>
        <v/>
      </c>
      <c r="AK148" s="272"/>
      <c r="AL148" s="272">
        <v>50</v>
      </c>
      <c r="AM148" s="272"/>
      <c r="AN148" s="272"/>
      <c r="AO148" s="272"/>
      <c r="AP148" s="272"/>
      <c r="AQ148" s="272"/>
      <c r="AR148" s="272"/>
      <c r="AS148" s="272"/>
      <c r="AT148" s="272"/>
      <c r="AU148" s="272"/>
      <c r="AV148" s="272"/>
      <c r="AW148" s="272"/>
      <c r="AX148" s="272"/>
      <c r="AY148" s="272"/>
      <c r="AZ148" s="272"/>
      <c r="BA148" s="272" t="s">
        <v>1091</v>
      </c>
      <c r="BB148" s="272"/>
      <c r="BD148" s="272" t="str">
        <f t="shared" si="232"/>
        <v/>
      </c>
      <c r="BE148" s="272">
        <f t="shared" si="233"/>
        <v>0</v>
      </c>
      <c r="BF148" s="272" t="str">
        <f t="shared" si="234"/>
        <v/>
      </c>
      <c r="BG148" s="272" t="str">
        <f t="shared" si="235"/>
        <v/>
      </c>
      <c r="BH148" s="272" t="str">
        <f t="shared" si="236"/>
        <v/>
      </c>
      <c r="BI148" s="272" t="str">
        <f t="shared" si="237"/>
        <v/>
      </c>
      <c r="BJ148" s="272" t="str">
        <f t="shared" si="238"/>
        <v/>
      </c>
      <c r="BK148" s="272" t="str">
        <f t="shared" si="239"/>
        <v/>
      </c>
      <c r="BL148" s="272" t="str">
        <f t="shared" si="240"/>
        <v/>
      </c>
      <c r="BM148" s="272" t="str">
        <f t="shared" si="241"/>
        <v/>
      </c>
      <c r="BN148" s="272" t="str">
        <f t="shared" si="242"/>
        <v/>
      </c>
      <c r="BO148" s="272" t="str">
        <f t="shared" si="243"/>
        <v/>
      </c>
      <c r="BP148" s="272" t="str">
        <f t="shared" si="244"/>
        <v/>
      </c>
      <c r="BQ148" s="272" t="str">
        <f t="shared" si="245"/>
        <v/>
      </c>
      <c r="BR148" s="272" t="str">
        <f t="shared" si="246"/>
        <v/>
      </c>
      <c r="BS148" s="272" t="str">
        <f t="shared" si="247"/>
        <v/>
      </c>
      <c r="BT148" s="272">
        <f t="shared" si="248"/>
        <v>0</v>
      </c>
      <c r="BU148" s="272"/>
      <c r="BX148">
        <v>0</v>
      </c>
      <c r="BY148">
        <v>10</v>
      </c>
      <c r="BZ148">
        <v>25</v>
      </c>
      <c r="CA148">
        <v>15</v>
      </c>
      <c r="CB148">
        <v>0</v>
      </c>
      <c r="CC148">
        <v>0</v>
      </c>
      <c r="CD148">
        <v>0</v>
      </c>
      <c r="CE148" s="800"/>
    </row>
    <row r="149" spans="1:83" ht="13.8" thickBot="1">
      <c r="J149" s="375" t="s">
        <v>57</v>
      </c>
      <c r="K149" s="429">
        <f t="shared" ref="K149:Y149" si="253">SUM(K3:K148)</f>
        <v>0</v>
      </c>
      <c r="L149" s="429">
        <f t="shared" si="253"/>
        <v>0</v>
      </c>
      <c r="M149" s="429">
        <f t="shared" si="253"/>
        <v>0</v>
      </c>
      <c r="N149" s="429">
        <f t="shared" si="253"/>
        <v>0</v>
      </c>
      <c r="O149" s="429">
        <f t="shared" si="253"/>
        <v>0</v>
      </c>
      <c r="P149" s="429">
        <f t="shared" si="253"/>
        <v>0</v>
      </c>
      <c r="Q149" s="429">
        <f t="shared" si="253"/>
        <v>0</v>
      </c>
      <c r="R149" s="429">
        <f t="shared" si="253"/>
        <v>0</v>
      </c>
      <c r="S149" s="429">
        <f t="shared" si="253"/>
        <v>0</v>
      </c>
      <c r="T149" s="429">
        <f t="shared" si="253"/>
        <v>0</v>
      </c>
      <c r="U149" s="429">
        <f t="shared" si="253"/>
        <v>0</v>
      </c>
      <c r="V149" s="429">
        <f t="shared" si="253"/>
        <v>0</v>
      </c>
      <c r="W149" s="429">
        <f t="shared" si="253"/>
        <v>0</v>
      </c>
      <c r="X149" s="429">
        <f t="shared" si="253"/>
        <v>0</v>
      </c>
      <c r="Y149" s="429">
        <f t="shared" si="253"/>
        <v>0</v>
      </c>
      <c r="Z149" s="745">
        <f>SUM(Z3:Z148)</f>
        <v>0</v>
      </c>
      <c r="AA149" s="429">
        <f t="shared" ref="AA149:AI149" si="254">SUM(AA3:AA148)</f>
        <v>0</v>
      </c>
      <c r="AB149" s="429">
        <f t="shared" si="254"/>
        <v>0</v>
      </c>
      <c r="AC149" s="429">
        <f t="shared" si="254"/>
        <v>0</v>
      </c>
      <c r="AD149" s="429">
        <f t="shared" si="254"/>
        <v>0</v>
      </c>
      <c r="AE149" s="429">
        <f t="shared" si="254"/>
        <v>0</v>
      </c>
      <c r="AF149" s="429">
        <f t="shared" si="254"/>
        <v>0</v>
      </c>
      <c r="AG149" s="429">
        <f t="shared" si="254"/>
        <v>0</v>
      </c>
      <c r="AH149" s="429">
        <f t="shared" si="254"/>
        <v>0</v>
      </c>
      <c r="AI149" s="506">
        <f t="shared" si="254"/>
        <v>0</v>
      </c>
      <c r="AJ149" s="305"/>
      <c r="BD149" s="272">
        <f>SUM(BD3:BD148)</f>
        <v>0</v>
      </c>
      <c r="BE149" s="272">
        <f t="shared" ref="BE149:BU149" si="255">SUM(BE3:BE148)</f>
        <v>0</v>
      </c>
      <c r="BF149" s="272">
        <f t="shared" si="255"/>
        <v>0</v>
      </c>
      <c r="BG149" s="272">
        <f t="shared" si="255"/>
        <v>0</v>
      </c>
      <c r="BH149" s="272">
        <f t="shared" si="255"/>
        <v>0</v>
      </c>
      <c r="BI149" s="272">
        <f t="shared" si="255"/>
        <v>0</v>
      </c>
      <c r="BJ149" s="272">
        <f t="shared" si="255"/>
        <v>0</v>
      </c>
      <c r="BK149" s="272">
        <f t="shared" si="255"/>
        <v>0</v>
      </c>
      <c r="BL149" s="272">
        <f t="shared" si="255"/>
        <v>0</v>
      </c>
      <c r="BM149" s="272">
        <f t="shared" si="255"/>
        <v>0</v>
      </c>
      <c r="BN149" s="272">
        <f t="shared" si="255"/>
        <v>0</v>
      </c>
      <c r="BO149" s="272">
        <f t="shared" si="255"/>
        <v>0</v>
      </c>
      <c r="BP149" s="272">
        <f t="shared" si="255"/>
        <v>0</v>
      </c>
      <c r="BQ149" s="272">
        <f t="shared" si="255"/>
        <v>0</v>
      </c>
      <c r="BR149" s="272">
        <f t="shared" si="255"/>
        <v>0</v>
      </c>
      <c r="BS149" s="272">
        <f t="shared" si="255"/>
        <v>0</v>
      </c>
      <c r="BT149" s="272">
        <f t="shared" si="255"/>
        <v>0</v>
      </c>
      <c r="BU149" s="802">
        <f t="shared" si="255"/>
        <v>0</v>
      </c>
    </row>
    <row r="150" spans="1:83" ht="13.8" thickBot="1">
      <c r="AH150"/>
      <c r="AI150" s="305"/>
    </row>
    <row r="151" spans="1:83" ht="14.4" thickBot="1">
      <c r="B151" s="892" t="s">
        <v>219</v>
      </c>
      <c r="C151" s="893"/>
      <c r="D151" s="893"/>
      <c r="E151" s="893"/>
      <c r="K151" s="880" t="s">
        <v>497</v>
      </c>
      <c r="L151" s="881"/>
      <c r="M151" s="881"/>
      <c r="N151" s="881"/>
      <c r="O151" s="881"/>
      <c r="P151" s="881"/>
      <c r="Q151" s="881"/>
      <c r="R151" s="881"/>
      <c r="S151" s="881"/>
      <c r="T151" s="881"/>
      <c r="U151" s="881"/>
      <c r="V151" s="881"/>
      <c r="W151" s="881"/>
      <c r="X151" s="881"/>
      <c r="Y151" s="881"/>
      <c r="Z151" s="882"/>
      <c r="AC151" s="880" t="s">
        <v>498</v>
      </c>
      <c r="AD151" s="881"/>
      <c r="AE151" s="881"/>
      <c r="AF151" s="881"/>
      <c r="AG151" s="881"/>
      <c r="AH151" s="881"/>
      <c r="AI151" s="881"/>
      <c r="AJ151" s="882"/>
    </row>
    <row r="152" spans="1:83" ht="13.8" thickBot="1">
      <c r="AH152"/>
    </row>
    <row r="153" spans="1:83" ht="44.25" customHeight="1" thickBot="1">
      <c r="B153" s="341" t="s">
        <v>172</v>
      </c>
      <c r="C153" s="341"/>
      <c r="D153" s="341"/>
      <c r="E153" s="377">
        <f>Z149</f>
        <v>0</v>
      </c>
      <c r="G153" s="378"/>
      <c r="H153" s="378"/>
      <c r="K153" s="280" t="s">
        <v>204</v>
      </c>
      <c r="L153" s="281" t="s">
        <v>205</v>
      </c>
      <c r="M153" s="282" t="s">
        <v>231</v>
      </c>
      <c r="N153" s="283" t="s">
        <v>206</v>
      </c>
      <c r="O153" s="747" t="s">
        <v>1073</v>
      </c>
      <c r="P153" s="284" t="s">
        <v>207</v>
      </c>
      <c r="Q153" s="755" t="s">
        <v>1074</v>
      </c>
      <c r="R153" s="285" t="s">
        <v>208</v>
      </c>
      <c r="S153" s="286" t="s">
        <v>209</v>
      </c>
      <c r="T153" s="287" t="s">
        <v>211</v>
      </c>
      <c r="U153" s="288" t="s">
        <v>212</v>
      </c>
      <c r="V153" s="289" t="s">
        <v>213</v>
      </c>
      <c r="W153" s="290" t="s">
        <v>215</v>
      </c>
      <c r="X153" s="347" t="s">
        <v>214</v>
      </c>
      <c r="Y153" s="291" t="s">
        <v>216</v>
      </c>
      <c r="Z153" s="337" t="s">
        <v>57</v>
      </c>
      <c r="AC153" s="338" t="s">
        <v>163</v>
      </c>
      <c r="AD153" s="338" t="s">
        <v>164</v>
      </c>
      <c r="AE153" s="338" t="s">
        <v>165</v>
      </c>
      <c r="AF153" s="338" t="s">
        <v>166</v>
      </c>
      <c r="AG153" s="338" t="s">
        <v>232</v>
      </c>
      <c r="AH153" s="338" t="s">
        <v>167</v>
      </c>
      <c r="AI153" s="339" t="s">
        <v>168</v>
      </c>
      <c r="AJ153" s="269" t="s">
        <v>57</v>
      </c>
    </row>
    <row r="154" spans="1:83" ht="13.8" thickBot="1">
      <c r="B154" s="341" t="s">
        <v>173</v>
      </c>
      <c r="C154" s="341"/>
      <c r="D154" s="341"/>
      <c r="E154" s="377">
        <f>E153*1.2</f>
        <v>0</v>
      </c>
      <c r="G154" s="237"/>
      <c r="H154" s="237"/>
      <c r="I154" s="5"/>
      <c r="K154" s="340">
        <f>SUMPRODUCT($H$3:$H$148,K3:K148)</f>
        <v>0</v>
      </c>
      <c r="L154" s="340">
        <f t="shared" ref="L154:Y154" si="256">SUMPRODUCT($H$3:$H$148,L3:L148)</f>
        <v>0</v>
      </c>
      <c r="M154" s="340">
        <f t="shared" si="256"/>
        <v>0</v>
      </c>
      <c r="N154" s="340">
        <f t="shared" si="256"/>
        <v>0</v>
      </c>
      <c r="O154" s="340">
        <f t="shared" si="256"/>
        <v>0</v>
      </c>
      <c r="P154" s="340">
        <f t="shared" si="256"/>
        <v>0</v>
      </c>
      <c r="Q154" s="340">
        <f t="shared" si="256"/>
        <v>0</v>
      </c>
      <c r="R154" s="340">
        <f t="shared" si="256"/>
        <v>0</v>
      </c>
      <c r="S154" s="340">
        <f t="shared" si="256"/>
        <v>0</v>
      </c>
      <c r="T154" s="340">
        <f t="shared" si="256"/>
        <v>0</v>
      </c>
      <c r="U154" s="340">
        <f t="shared" si="256"/>
        <v>0</v>
      </c>
      <c r="V154" s="340">
        <f t="shared" si="256"/>
        <v>0</v>
      </c>
      <c r="W154" s="340">
        <f t="shared" si="256"/>
        <v>0</v>
      </c>
      <c r="X154" s="340">
        <f t="shared" si="256"/>
        <v>0</v>
      </c>
      <c r="Y154" s="340">
        <f t="shared" si="256"/>
        <v>0</v>
      </c>
      <c r="Z154" s="340">
        <f>SUM(K154:Y154)</f>
        <v>0</v>
      </c>
      <c r="AC154" s="340">
        <f t="shared" ref="AC154:AI154" si="257">AC149</f>
        <v>0</v>
      </c>
      <c r="AD154" s="340">
        <f t="shared" si="257"/>
        <v>0</v>
      </c>
      <c r="AE154" s="340">
        <f t="shared" si="257"/>
        <v>0</v>
      </c>
      <c r="AF154" s="340">
        <f t="shared" si="257"/>
        <v>0</v>
      </c>
      <c r="AG154" s="340">
        <f t="shared" si="257"/>
        <v>0</v>
      </c>
      <c r="AH154" s="340">
        <f t="shared" si="257"/>
        <v>0</v>
      </c>
      <c r="AI154" s="340">
        <f t="shared" si="257"/>
        <v>0</v>
      </c>
      <c r="AJ154" s="340">
        <f>SUM(AC154:AI154)</f>
        <v>0</v>
      </c>
    </row>
    <row r="155" spans="1:83" ht="13.8" thickBot="1">
      <c r="B155" s="341" t="s">
        <v>171</v>
      </c>
      <c r="C155" s="341"/>
      <c r="D155" s="341"/>
      <c r="E155" s="379">
        <f>AA149</f>
        <v>0</v>
      </c>
      <c r="G155" s="237"/>
      <c r="H155" s="237"/>
      <c r="I155" s="5"/>
      <c r="K155" s="7">
        <f t="shared" ref="K155:Z155" si="258">IFERROR(K154/$Z$154,0)</f>
        <v>0</v>
      </c>
      <c r="L155" s="7">
        <f t="shared" si="258"/>
        <v>0</v>
      </c>
      <c r="M155" s="7">
        <f t="shared" si="258"/>
        <v>0</v>
      </c>
      <c r="N155" s="7">
        <f t="shared" si="258"/>
        <v>0</v>
      </c>
      <c r="O155" s="7">
        <f t="shared" si="258"/>
        <v>0</v>
      </c>
      <c r="P155" s="7">
        <f t="shared" si="258"/>
        <v>0</v>
      </c>
      <c r="Q155" s="7">
        <f t="shared" si="258"/>
        <v>0</v>
      </c>
      <c r="R155" s="7">
        <f t="shared" si="258"/>
        <v>0</v>
      </c>
      <c r="S155" s="7">
        <f t="shared" si="258"/>
        <v>0</v>
      </c>
      <c r="T155" s="7">
        <f t="shared" si="258"/>
        <v>0</v>
      </c>
      <c r="U155" s="7">
        <f t="shared" si="258"/>
        <v>0</v>
      </c>
      <c r="V155" s="7">
        <f t="shared" si="258"/>
        <v>0</v>
      </c>
      <c r="W155" s="7">
        <f t="shared" si="258"/>
        <v>0</v>
      </c>
      <c r="X155" s="7">
        <f t="shared" si="258"/>
        <v>0</v>
      </c>
      <c r="Y155" s="7">
        <f t="shared" si="258"/>
        <v>0</v>
      </c>
      <c r="Z155" s="7">
        <f t="shared" si="258"/>
        <v>0</v>
      </c>
      <c r="AC155" s="7">
        <f t="shared" ref="AC155:AJ155" si="259">IFERROR(AC154/$AJ$154,0)</f>
        <v>0</v>
      </c>
      <c r="AD155" s="7">
        <f t="shared" si="259"/>
        <v>0</v>
      </c>
      <c r="AE155" s="7">
        <f t="shared" si="259"/>
        <v>0</v>
      </c>
      <c r="AF155" s="7">
        <f t="shared" si="259"/>
        <v>0</v>
      </c>
      <c r="AG155" s="7">
        <f t="shared" si="259"/>
        <v>0</v>
      </c>
      <c r="AH155" s="7">
        <f t="shared" si="259"/>
        <v>0</v>
      </c>
      <c r="AI155" s="7">
        <f t="shared" si="259"/>
        <v>0</v>
      </c>
      <c r="AJ155" s="7">
        <f t="shared" si="259"/>
        <v>0</v>
      </c>
    </row>
    <row r="156" spans="1:83">
      <c r="AH156"/>
      <c r="AI156" s="305"/>
    </row>
    <row r="157" spans="1:83" ht="13.8">
      <c r="K157" s="884" t="s">
        <v>427</v>
      </c>
      <c r="L157" s="885"/>
      <c r="M157" s="885"/>
      <c r="N157" s="885"/>
      <c r="O157" s="885"/>
      <c r="P157" s="885"/>
      <c r="Q157" s="885"/>
      <c r="R157" s="885"/>
      <c r="S157" s="885"/>
      <c r="T157" s="885"/>
      <c r="U157" s="885"/>
      <c r="V157" s="885"/>
      <c r="W157" s="885"/>
      <c r="X157" s="885"/>
      <c r="Y157" s="885"/>
      <c r="Z157" s="885"/>
      <c r="AA157" s="885"/>
      <c r="AB157" s="885"/>
      <c r="AC157" s="799"/>
      <c r="AH157"/>
      <c r="AI157" s="305"/>
    </row>
    <row r="158" spans="1:83" ht="41.4">
      <c r="K158" s="295" t="s">
        <v>449</v>
      </c>
      <c r="L158" s="295" t="s">
        <v>450</v>
      </c>
      <c r="M158" s="295" t="s">
        <v>451</v>
      </c>
      <c r="N158" s="295" t="s">
        <v>452</v>
      </c>
      <c r="O158" s="295" t="s">
        <v>453</v>
      </c>
      <c r="P158" s="295" t="s">
        <v>454</v>
      </c>
      <c r="Q158" s="295" t="s">
        <v>455</v>
      </c>
      <c r="R158" s="295" t="s">
        <v>456</v>
      </c>
      <c r="S158" s="295" t="s">
        <v>457</v>
      </c>
      <c r="T158" s="295" t="s">
        <v>458</v>
      </c>
      <c r="U158" s="295" t="s">
        <v>459</v>
      </c>
      <c r="V158" s="295" t="s">
        <v>460</v>
      </c>
      <c r="W158" s="295" t="s">
        <v>461</v>
      </c>
      <c r="X158" s="295" t="s">
        <v>462</v>
      </c>
      <c r="Y158" s="295" t="s">
        <v>463</v>
      </c>
      <c r="Z158" s="295" t="s">
        <v>464</v>
      </c>
      <c r="AA158" s="295" t="s">
        <v>424</v>
      </c>
      <c r="AB158" s="295" t="s">
        <v>425</v>
      </c>
    </row>
    <row r="159" spans="1:83">
      <c r="K159" s="272">
        <f>BD149</f>
        <v>0</v>
      </c>
      <c r="L159" s="272">
        <f t="shared" ref="L159:Z159" si="260">BE149</f>
        <v>0</v>
      </c>
      <c r="M159" s="272">
        <f t="shared" si="260"/>
        <v>0</v>
      </c>
      <c r="N159" s="272">
        <f t="shared" si="260"/>
        <v>0</v>
      </c>
      <c r="O159" s="272">
        <f t="shared" si="260"/>
        <v>0</v>
      </c>
      <c r="P159" s="272">
        <f t="shared" si="260"/>
        <v>0</v>
      </c>
      <c r="Q159" s="272">
        <f t="shared" si="260"/>
        <v>0</v>
      </c>
      <c r="R159" s="272">
        <f t="shared" si="260"/>
        <v>0</v>
      </c>
      <c r="S159" s="272">
        <f t="shared" si="260"/>
        <v>0</v>
      </c>
      <c r="T159" s="272">
        <f t="shared" si="260"/>
        <v>0</v>
      </c>
      <c r="U159" s="272">
        <f t="shared" si="260"/>
        <v>0</v>
      </c>
      <c r="V159" s="272">
        <f t="shared" si="260"/>
        <v>0</v>
      </c>
      <c r="W159" s="272">
        <f t="shared" si="260"/>
        <v>0</v>
      </c>
      <c r="X159" s="272">
        <f t="shared" si="260"/>
        <v>0</v>
      </c>
      <c r="Y159" s="272">
        <f t="shared" si="260"/>
        <v>0</v>
      </c>
      <c r="Z159" s="272">
        <f t="shared" si="260"/>
        <v>0</v>
      </c>
      <c r="AA159" s="272">
        <f>BT149</f>
        <v>0</v>
      </c>
      <c r="AB159" s="272">
        <f>BU149</f>
        <v>0</v>
      </c>
    </row>
  </sheetData>
  <protectedRanges>
    <protectedRange password="CDC4" sqref="X1:AG1 B1:D1 F1:J1" name="Prises PU"/>
    <protectedRange password="CDC4" sqref="AK124" name="Prises PU_1"/>
    <protectedRange password="CDC4" sqref="AN124:AZ148" name="Prises PU_2"/>
    <protectedRange password="CDC4" sqref="BA124:BB124" name="Prises PU_3"/>
    <protectedRange password="CDC4" sqref="BA134:BB134" name="Prises PU_4"/>
    <protectedRange password="CDC4" sqref="AL134" name="Prises PU_5"/>
    <protectedRange password="CDC4" sqref="AK135:AK148" name="Prises PU_8"/>
    <protectedRange password="CDC4" sqref="AM134" name="Prises PU_9"/>
    <protectedRange password="CDC4" sqref="AP111:BB122" name="Prises PU_10"/>
    <protectedRange password="CDC4" sqref="AO112:AO122" name="Prises PU_11"/>
    <protectedRange password="CDC4" sqref="AK111:AN111" name="Prises PU_12"/>
    <protectedRange password="CDC4" sqref="AK112:AM122" name="Prises PU_13"/>
    <protectedRange password="CDC4" sqref="AK97:AL110" name="Prises PU_14"/>
    <protectedRange password="CDC4" sqref="AN97:AZ110" name="Prises PU_15"/>
    <protectedRange password="CDC4" sqref="BA97:BB97" name="Prises PU_16"/>
    <protectedRange password="CDC4" sqref="AK93:AZ95" name="Prises PU_17"/>
    <protectedRange password="CDC4" sqref="AO29:AZ35 AK62:AQ62 AO21:AO23 AP22:AP23 AL9 AM56 AL61:AM61 AK60 AN24 AP39:AZ54 BA64:BB64 AS25:AZ26 AO39:AO53 AN39:AN49 AM53:AM54 AL54 AK49:AK54 AM47:AM48 AK46:AL46 AK42:AK43 AM39:AM45 AL39 AK40 BA39:BB41 BA45:BB45 AT17:AZ17 AM25:AR25 AK26 BA19:BB19 AK35 AN9:AZ16 AK17:AR17 BB11 BB6 AM15:AM16 AN29:AN33 AM32 AM29:AM30 AL31 AK29:AK32 AK36:AZ37 BB3:BB4 AM28:BB28 AN56:AZ61 BB9 AM9:AM13 AQ19:AQ23 AN19:AP20 AR64:AZ92 AL3:BA6 BA9:BA17 AR19:AZ24 AS62:AZ62" name="Prises PU_18"/>
    <protectedRange password="CDC4" sqref="AP91" name="Prises PU_19"/>
    <protectedRange password="CDC4" sqref="AK92:AO92" name="Prises PU_20"/>
    <protectedRange password="CDC4" sqref="AK78:AM91" name="Prises PU_21"/>
    <protectedRange password="CDC4" sqref="AM77" name="Prises PU_22"/>
    <protectedRange password="CDC4" sqref="AK69:AK77" name="Prises PU_23"/>
    <protectedRange password="CDC4" sqref="AL72:AL75" name="Prises PU_24"/>
    <protectedRange password="CDC4" sqref="AM69:AM71" name="Prises PU_25"/>
    <protectedRange password="CDC4" sqref="AM74" name="Prises PU_26"/>
    <protectedRange password="CDC4" sqref="AQ78:AQ90" name="Prises PU_27"/>
    <protectedRange password="CDC4" sqref="AO78:AO90" name="Prises PU_28"/>
    <protectedRange password="CDC4" sqref="AO75:AQ77" name="Prises PU_29"/>
    <protectedRange password="CDC4" sqref="AP64:AQ74" name="Prises PU_30"/>
    <protectedRange password="CDC4" sqref="AO64:AO72" name="Prises PU_31"/>
    <protectedRange password="CDC4" sqref="AN64:AN71" name="Prises PU_32"/>
    <protectedRange password="CDC4" sqref="AM64" name="Prises PU_33"/>
    <protectedRange password="CDC4" sqref="AK65:AK67" name="Prises PU_34"/>
    <protectedRange password="CDC4" sqref="AK7:BA8" name="Prises PU_18_1"/>
  </protectedRanges>
  <mergeCells count="15">
    <mergeCell ref="K157:AB157"/>
    <mergeCell ref="J1:AG1"/>
    <mergeCell ref="A3:A17"/>
    <mergeCell ref="A19:A26"/>
    <mergeCell ref="A28:A37"/>
    <mergeCell ref="A39:A54"/>
    <mergeCell ref="A56:A62"/>
    <mergeCell ref="A114:A122"/>
    <mergeCell ref="A137:A148"/>
    <mergeCell ref="K151:Z151"/>
    <mergeCell ref="AC151:AJ151"/>
    <mergeCell ref="A64:A95"/>
    <mergeCell ref="A97:A112"/>
    <mergeCell ref="A124:A135"/>
    <mergeCell ref="B151:E151"/>
  </mergeCells>
  <phoneticPr fontId="7" type="noConversion"/>
  <conditionalFormatting sqref="AC3:AI17 AC19:AI26 AC28:AI37 AC39:AI54 AC56:AI62 AC64:AI95 AC97:AI112 AC114:AI122 AC124:AI135 AC137:AI148">
    <cfRule type="containsBlanks" dxfId="16" priority="11">
      <formula>LEN(TRIM(AC3))=0</formula>
    </cfRule>
  </conditionalFormatting>
  <conditionalFormatting sqref="AK64:BA95">
    <cfRule type="containsBlanks" dxfId="15" priority="5">
      <formula>LEN(TRIM(AK64))=0</formula>
    </cfRule>
  </conditionalFormatting>
  <conditionalFormatting sqref="AK3:BB17">
    <cfRule type="containsBlanks" dxfId="14" priority="10">
      <formula>LEN(TRIM(AK3))=0</formula>
    </cfRule>
  </conditionalFormatting>
  <conditionalFormatting sqref="AK19:BB26">
    <cfRule type="containsBlanks" dxfId="13" priority="9">
      <formula>LEN(TRIM(AK19))=0</formula>
    </cfRule>
  </conditionalFormatting>
  <conditionalFormatting sqref="AK28:BB37">
    <cfRule type="containsBlanks" dxfId="12" priority="8">
      <formula>LEN(TRIM(AK28))=0</formula>
    </cfRule>
  </conditionalFormatting>
  <conditionalFormatting sqref="AK39:BB54">
    <cfRule type="containsBlanks" dxfId="11" priority="7">
      <formula>LEN(TRIM(AK39))=0</formula>
    </cfRule>
  </conditionalFormatting>
  <conditionalFormatting sqref="AK56:BB62">
    <cfRule type="containsBlanks" dxfId="10" priority="6">
      <formula>LEN(TRIM(AK56))=0</formula>
    </cfRule>
  </conditionalFormatting>
  <conditionalFormatting sqref="AK97:BB112">
    <cfRule type="containsBlanks" dxfId="9" priority="4">
      <formula>LEN(TRIM(AK97))=0</formula>
    </cfRule>
  </conditionalFormatting>
  <conditionalFormatting sqref="AK114:BB122">
    <cfRule type="containsBlanks" dxfId="8" priority="2">
      <formula>LEN(TRIM(AK114))=0</formula>
    </cfRule>
  </conditionalFormatting>
  <conditionalFormatting sqref="AK124:BB135">
    <cfRule type="containsBlanks" dxfId="7" priority="3">
      <formula>LEN(TRIM(AK124))=0</formula>
    </cfRule>
  </conditionalFormatting>
  <conditionalFormatting sqref="AK137:BB148">
    <cfRule type="containsBlanks" dxfId="6" priority="1">
      <formula>LEN(TRIM(AK137))=0</formula>
    </cfRule>
  </conditionalFormatting>
  <hyperlinks>
    <hyperlink ref="D21" r:id="rId1" display="https://volxholds.com/product/4b" xr:uid="{911F3200-4AEA-48F2-9246-89D02EE6580F}"/>
    <hyperlink ref="D23" r:id="rId2" display="https://volxholds.com/product/5b" xr:uid="{D6FF1D56-418F-454E-861F-133E0D7B2BC0}"/>
    <hyperlink ref="D4" r:id="rId3" display="https://volxholds.com/product/zen" xr:uid="{7E328697-80DA-44A4-9D94-E1F5E196DFBC}"/>
  </hyperlinks>
  <pageMargins left="0.70866141732283472" right="0.70866141732283472" top="0.74803149606299213" bottom="0.74803149606299213" header="0.31496062992125984" footer="0.31496062992125984"/>
  <pageSetup paperSize="9" scale="39" fitToWidth="2" fitToHeight="10" orientation="landscape" horizontalDpi="1200" verticalDpi="1200"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DEF0-2F6C-4DCC-985A-F37FFB80975A}">
  <sheetPr>
    <tabColor rgb="FF92D050"/>
    <pageSetUpPr fitToPage="1"/>
  </sheetPr>
  <dimension ref="A1:CD100"/>
  <sheetViews>
    <sheetView zoomScaleNormal="100" workbookViewId="0">
      <pane xSplit="2" ySplit="2" topLeftCell="C3" activePane="bottomRight" state="frozen"/>
      <selection activeCell="A28" sqref="A28"/>
      <selection pane="topRight" activeCell="A28" sqref="A28"/>
      <selection pane="bottomLeft" activeCell="A28" sqref="A28"/>
      <selection pane="bottomRight" activeCell="C1" sqref="C1:D1048576"/>
    </sheetView>
  </sheetViews>
  <sheetFormatPr baseColWidth="10" defaultColWidth="11.44140625" defaultRowHeight="13.2"/>
  <cols>
    <col min="2" max="2" width="21.6640625" bestFit="1" customWidth="1"/>
    <col min="3" max="3" width="21.6640625" hidden="1" customWidth="1"/>
    <col min="4" max="4" width="39.33203125" hidden="1" customWidth="1"/>
    <col min="5" max="5" width="16.88671875" customWidth="1"/>
    <col min="6" max="6" width="13" bestFit="1" customWidth="1"/>
    <col min="7" max="7" width="12.6640625" bestFit="1" customWidth="1"/>
    <col min="8" max="8" width="11.33203125" customWidth="1"/>
    <col min="9" max="9" width="11.6640625" customWidth="1"/>
    <col min="10" max="10" width="11" bestFit="1" customWidth="1"/>
    <col min="11" max="12" width="11.44140625" customWidth="1"/>
    <col min="13" max="13" width="9.109375" customWidth="1"/>
    <col min="14" max="14" width="11.33203125" customWidth="1"/>
    <col min="15" max="15" width="11.44140625" customWidth="1"/>
    <col min="16" max="16" width="10.6640625" customWidth="1"/>
    <col min="17" max="17" width="10.33203125" customWidth="1"/>
    <col min="18" max="18" width="9.6640625" customWidth="1"/>
    <col min="19" max="19" width="8.88671875" customWidth="1"/>
    <col min="20" max="20" width="7.6640625" customWidth="1"/>
    <col min="21" max="21" width="9" customWidth="1"/>
    <col min="22" max="22" width="10.33203125" customWidth="1"/>
    <col min="23" max="23" width="10.6640625" customWidth="1"/>
    <col min="24" max="24" width="20.6640625" customWidth="1"/>
    <col min="25" max="25" width="11.21875" customWidth="1"/>
    <col min="26" max="26" width="9.44140625" customWidth="1"/>
    <col min="27" max="33" width="11.44140625" customWidth="1"/>
    <col min="34" max="34" width="9.44140625" customWidth="1"/>
    <col min="36" max="52" width="11.44140625" customWidth="1"/>
    <col min="53" max="53" width="5.33203125" customWidth="1"/>
    <col min="54" max="83" width="11.44140625" customWidth="1"/>
  </cols>
  <sheetData>
    <row r="1" spans="1:82" ht="61.35" customHeight="1" thickBot="1">
      <c r="F1" s="396"/>
      <c r="G1" s="396"/>
      <c r="H1" s="396"/>
      <c r="I1" s="396"/>
      <c r="J1" s="923" t="s">
        <v>387</v>
      </c>
      <c r="K1" s="923"/>
      <c r="L1" s="923"/>
      <c r="M1" s="923"/>
      <c r="N1" s="923"/>
      <c r="O1" s="923"/>
      <c r="P1" s="923"/>
      <c r="Q1" s="923"/>
      <c r="R1" s="923"/>
      <c r="S1" s="923"/>
      <c r="T1" s="923"/>
      <c r="U1" s="923"/>
      <c r="V1" s="923"/>
      <c r="W1" s="923"/>
      <c r="X1" s="923"/>
      <c r="Y1" s="923"/>
      <c r="Z1" s="923"/>
      <c r="AA1" s="923"/>
      <c r="AB1" s="923"/>
      <c r="AC1" s="923"/>
      <c r="AD1" s="923"/>
      <c r="AE1" s="923"/>
      <c r="AF1" s="923"/>
      <c r="AG1" s="923"/>
      <c r="BA1" s="235"/>
      <c r="BB1" s="235"/>
      <c r="BC1" s="235"/>
      <c r="BD1" s="235"/>
      <c r="BE1" s="235"/>
      <c r="BF1" s="235"/>
      <c r="BG1" s="235"/>
      <c r="BH1" s="235"/>
      <c r="BI1" s="235"/>
      <c r="BJ1" s="235"/>
      <c r="BK1" s="235"/>
      <c r="BL1" s="235"/>
      <c r="BM1" s="235"/>
      <c r="BN1" s="235"/>
      <c r="BO1" s="235"/>
      <c r="BP1" s="235"/>
      <c r="BQ1" s="235"/>
    </row>
    <row r="2" spans="1:82" s="294" customFormat="1" ht="57.75" customHeight="1" thickBot="1">
      <c r="A2" s="390" t="s">
        <v>162</v>
      </c>
      <c r="B2" s="390" t="s">
        <v>496</v>
      </c>
      <c r="C2" s="390" t="s">
        <v>496</v>
      </c>
      <c r="D2" s="390"/>
      <c r="E2" s="390" t="s">
        <v>287</v>
      </c>
      <c r="F2" s="390" t="s">
        <v>310</v>
      </c>
      <c r="G2" s="380" t="s">
        <v>30</v>
      </c>
      <c r="H2" s="380" t="s">
        <v>174</v>
      </c>
      <c r="I2" s="380" t="s">
        <v>505</v>
      </c>
      <c r="J2" s="380" t="s">
        <v>169</v>
      </c>
      <c r="K2" s="280" t="s">
        <v>204</v>
      </c>
      <c r="L2" s="281" t="s">
        <v>205</v>
      </c>
      <c r="M2" s="282" t="s">
        <v>231</v>
      </c>
      <c r="N2" s="381" t="s">
        <v>206</v>
      </c>
      <c r="O2" s="284" t="s">
        <v>207</v>
      </c>
      <c r="P2" s="285" t="s">
        <v>208</v>
      </c>
      <c r="Q2" s="286" t="s">
        <v>209</v>
      </c>
      <c r="R2" s="287" t="s">
        <v>211</v>
      </c>
      <c r="S2" s="288" t="s">
        <v>212</v>
      </c>
      <c r="T2" s="289" t="s">
        <v>213</v>
      </c>
      <c r="U2" s="290" t="s">
        <v>215</v>
      </c>
      <c r="V2" s="347" t="s">
        <v>214</v>
      </c>
      <c r="W2" s="291" t="s">
        <v>216</v>
      </c>
      <c r="X2" s="372" t="s">
        <v>170</v>
      </c>
      <c r="Y2" s="372" t="s">
        <v>160</v>
      </c>
      <c r="Z2" s="372" t="s">
        <v>202</v>
      </c>
      <c r="AA2" s="295" t="s">
        <v>152</v>
      </c>
      <c r="AB2" s="295" t="s">
        <v>153</v>
      </c>
      <c r="AC2" s="295" t="s">
        <v>154</v>
      </c>
      <c r="AD2" s="295" t="s">
        <v>155</v>
      </c>
      <c r="AE2" s="295" t="s">
        <v>156</v>
      </c>
      <c r="AF2" s="295" t="s">
        <v>157</v>
      </c>
      <c r="AG2" s="295" t="s">
        <v>158</v>
      </c>
      <c r="AI2" s="295" t="s">
        <v>449</v>
      </c>
      <c r="AJ2" s="295" t="s">
        <v>450</v>
      </c>
      <c r="AK2" s="295" t="s">
        <v>451</v>
      </c>
      <c r="AL2" s="295" t="s">
        <v>452</v>
      </c>
      <c r="AM2" s="295" t="s">
        <v>453</v>
      </c>
      <c r="AN2" s="295" t="s">
        <v>454</v>
      </c>
      <c r="AO2" s="295" t="s">
        <v>455</v>
      </c>
      <c r="AP2" s="295" t="s">
        <v>456</v>
      </c>
      <c r="AQ2" s="295" t="s">
        <v>457</v>
      </c>
      <c r="AR2" s="295" t="s">
        <v>458</v>
      </c>
      <c r="AS2" s="295" t="s">
        <v>459</v>
      </c>
      <c r="AT2" s="295" t="s">
        <v>460</v>
      </c>
      <c r="AU2" s="295" t="s">
        <v>461</v>
      </c>
      <c r="AV2" s="295" t="s">
        <v>462</v>
      </c>
      <c r="AW2" s="295" t="s">
        <v>463</v>
      </c>
      <c r="AX2" s="295" t="s">
        <v>464</v>
      </c>
      <c r="AY2" s="295" t="s">
        <v>440</v>
      </c>
      <c r="AZ2" s="295" t="s">
        <v>424</v>
      </c>
      <c r="BB2" s="295" t="s">
        <v>449</v>
      </c>
      <c r="BC2" s="295" t="s">
        <v>450</v>
      </c>
      <c r="BD2" s="295" t="s">
        <v>451</v>
      </c>
      <c r="BE2" s="295" t="s">
        <v>452</v>
      </c>
      <c r="BF2" s="295" t="s">
        <v>453</v>
      </c>
      <c r="BG2" s="295" t="s">
        <v>454</v>
      </c>
      <c r="BH2" s="295" t="s">
        <v>455</v>
      </c>
      <c r="BI2" s="295" t="s">
        <v>456</v>
      </c>
      <c r="BJ2" s="295" t="s">
        <v>457</v>
      </c>
      <c r="BK2" s="295" t="s">
        <v>458</v>
      </c>
      <c r="BL2" s="295" t="s">
        <v>459</v>
      </c>
      <c r="BM2" s="295" t="s">
        <v>460</v>
      </c>
      <c r="BN2" s="295" t="s">
        <v>461</v>
      </c>
      <c r="BO2" s="295" t="s">
        <v>462</v>
      </c>
      <c r="BP2" s="295" t="s">
        <v>463</v>
      </c>
      <c r="BQ2" s="295" t="s">
        <v>464</v>
      </c>
      <c r="BR2" s="295" t="s">
        <v>440</v>
      </c>
      <c r="BS2" s="295" t="s">
        <v>424</v>
      </c>
      <c r="BX2" s="295" t="s">
        <v>152</v>
      </c>
      <c r="BY2" s="295" t="s">
        <v>153</v>
      </c>
      <c r="BZ2" s="295" t="s">
        <v>154</v>
      </c>
      <c r="CA2" s="295" t="s">
        <v>155</v>
      </c>
      <c r="CB2" s="295" t="s">
        <v>156</v>
      </c>
      <c r="CC2" s="295" t="s">
        <v>157</v>
      </c>
      <c r="CD2" s="295" t="s">
        <v>158</v>
      </c>
    </row>
    <row r="3" spans="1:82" s="303" customFormat="1" ht="15.75" customHeight="1">
      <c r="A3" s="924" t="s">
        <v>374</v>
      </c>
      <c r="B3" s="653" t="str">
        <f>HYPERLINK(D3,C3)</f>
        <v>Applik 2 PE</v>
      </c>
      <c r="C3" s="397" t="s">
        <v>399</v>
      </c>
      <c r="D3" s="210" t="s">
        <v>668</v>
      </c>
      <c r="E3" s="398" t="s">
        <v>24</v>
      </c>
      <c r="F3" s="314" t="s">
        <v>332</v>
      </c>
      <c r="G3" s="398" t="s">
        <v>31</v>
      </c>
      <c r="H3" s="300">
        <v>6</v>
      </c>
      <c r="I3" s="300">
        <v>2.23</v>
      </c>
      <c r="J3" s="507">
        <v>62.5</v>
      </c>
      <c r="K3" s="41"/>
      <c r="L3" s="42"/>
      <c r="M3" s="43"/>
      <c r="N3" s="44"/>
      <c r="O3" s="45"/>
      <c r="P3" s="46"/>
      <c r="Q3" s="47"/>
      <c r="R3" s="48"/>
      <c r="S3" s="110"/>
      <c r="T3" s="50"/>
      <c r="U3" s="51"/>
      <c r="V3" s="52"/>
      <c r="W3" s="53"/>
      <c r="X3" s="101">
        <f t="shared" ref="X3:X30" si="0">SUM(K3:W3)*J3</f>
        <v>0</v>
      </c>
      <c r="Y3" s="112">
        <f t="shared" ref="Y3:Y48" si="1">SUM(K3:W3)*H3</f>
        <v>0</v>
      </c>
      <c r="Z3" s="352">
        <f t="shared" ref="Z3:Z30" si="2">SUM(K3:W3)</f>
        <v>0</v>
      </c>
      <c r="AA3" s="251" t="str">
        <f t="shared" ref="AA3:AG48" si="3">IF(BX3="","",BX3*$Z3)</f>
        <v/>
      </c>
      <c r="AB3" s="272" t="str">
        <f t="shared" ref="AB3:AB48" si="4">IF(BY3="","",BY3*$Z3)</f>
        <v/>
      </c>
      <c r="AC3" s="272" t="str">
        <f t="shared" ref="AC3:AC48" si="5">IF(BZ3="","",BZ3*$Z3)</f>
        <v/>
      </c>
      <c r="AD3" s="272">
        <f t="shared" ref="AD3:AD48" si="6">IF(CA3="","",CA3*$Z3)</f>
        <v>0</v>
      </c>
      <c r="AE3" s="272" t="str">
        <f t="shared" ref="AE3:AE48" si="7">IF(CB3="","",CB3*$Z3)</f>
        <v/>
      </c>
      <c r="AF3" s="272" t="str">
        <f t="shared" ref="AF3:AF48" si="8">IF(CC3="","",CC3*$Z3)</f>
        <v/>
      </c>
      <c r="AG3" s="272" t="str">
        <f t="shared" ref="AG3:AG48" si="9">IF(CD3="","",CD3*$Z3)</f>
        <v/>
      </c>
      <c r="AH3" s="671"/>
      <c r="AI3" s="399"/>
      <c r="AJ3" s="352">
        <v>6</v>
      </c>
      <c r="AK3" s="399"/>
      <c r="AL3" s="399"/>
      <c r="AM3" s="399"/>
      <c r="AN3" s="399"/>
      <c r="AO3" s="399"/>
      <c r="AP3" s="399"/>
      <c r="AQ3" s="399"/>
      <c r="AR3" s="399"/>
      <c r="AS3" s="399"/>
      <c r="AT3" s="399"/>
      <c r="AU3" s="399"/>
      <c r="AV3" s="399"/>
      <c r="AW3" s="399"/>
      <c r="AX3" s="399"/>
      <c r="AY3" s="399"/>
      <c r="AZ3" s="352">
        <v>12</v>
      </c>
      <c r="BB3" s="352" t="str">
        <f t="shared" ref="BB3:BB31" si="10">IF(AI3="","",$Z3*AI3)</f>
        <v/>
      </c>
      <c r="BC3" s="352">
        <f t="shared" ref="BC3:BC31" si="11">IF(AJ3="","",$Z3*AJ3)</f>
        <v>0</v>
      </c>
      <c r="BD3" s="352" t="str">
        <f t="shared" ref="BD3:BD31" si="12">IF(AK3="","",$Z3*AK3)</f>
        <v/>
      </c>
      <c r="BE3" s="352" t="str">
        <f t="shared" ref="BE3:BE31" si="13">IF(AL3="","",$Z3*AL3)</f>
        <v/>
      </c>
      <c r="BF3" s="352" t="str">
        <f t="shared" ref="BF3:BF31" si="14">IF(AM3="","",$Z3*AM3)</f>
        <v/>
      </c>
      <c r="BG3" s="352" t="str">
        <f t="shared" ref="BG3:BG31" si="15">IF(AN3="","",$Z3*AN3)</f>
        <v/>
      </c>
      <c r="BH3" s="352" t="str">
        <f t="shared" ref="BH3:BH31" si="16">IF(AO3="","",$Z3*AO3)</f>
        <v/>
      </c>
      <c r="BI3" s="352" t="str">
        <f t="shared" ref="BI3:BI31" si="17">IF(AP3="","",$Z3*AP3)</f>
        <v/>
      </c>
      <c r="BJ3" s="352" t="str">
        <f t="shared" ref="BJ3:BJ31" si="18">IF(AQ3="","",$Z3*AQ3)</f>
        <v/>
      </c>
      <c r="BK3" s="352" t="str">
        <f t="shared" ref="BK3:BK31" si="19">IF(AR3="","",$Z3*AR3)</f>
        <v/>
      </c>
      <c r="BL3" s="352" t="str">
        <f t="shared" ref="BL3:BL31" si="20">IF(AS3="","",$Z3*AS3)</f>
        <v/>
      </c>
      <c r="BM3" s="352" t="str">
        <f t="shared" ref="BM3:BM31" si="21">IF(AT3="","",$Z3*AT3)</f>
        <v/>
      </c>
      <c r="BN3" s="352" t="str">
        <f t="shared" ref="BN3:BN31" si="22">IF(AU3="","",$Z3*AU3)</f>
        <v/>
      </c>
      <c r="BO3" s="352" t="str">
        <f t="shared" ref="BO3:BO31" si="23">IF(AV3="","",$Z3*AV3)</f>
        <v/>
      </c>
      <c r="BP3" s="352" t="str">
        <f t="shared" ref="BP3:BP31" si="24">IF(AW3="","",$Z3*AW3)</f>
        <v/>
      </c>
      <c r="BQ3" s="352" t="str">
        <f t="shared" ref="BQ3:BQ31" si="25">IF(AX3="","",$Z3*AX3)</f>
        <v/>
      </c>
      <c r="BR3" s="352" t="str">
        <f t="shared" ref="BR3:BR31" si="26">IF(AY3="","",$Z3*AY3)</f>
        <v/>
      </c>
      <c r="BS3" s="352">
        <f t="shared" ref="BS3:BS31" si="27">IF(AZ3="","",$Z3*AZ3)</f>
        <v>0</v>
      </c>
      <c r="BX3" s="272"/>
      <c r="BY3" s="272"/>
      <c r="BZ3" s="272"/>
      <c r="CA3" s="272">
        <f>6</f>
        <v>6</v>
      </c>
      <c r="CB3" s="272"/>
      <c r="CC3" s="272"/>
      <c r="CD3" s="272"/>
    </row>
    <row r="4" spans="1:82" s="303" customFormat="1" ht="15.75" customHeight="1">
      <c r="A4" s="925"/>
      <c r="B4" s="653" t="str">
        <f t="shared" ref="B4:B84" si="28">HYPERLINK(D4,C4)</f>
        <v>Bac Flowers 2</v>
      </c>
      <c r="C4" s="397" t="s">
        <v>388</v>
      </c>
      <c r="D4" s="210" t="s">
        <v>669</v>
      </c>
      <c r="E4" s="398" t="s">
        <v>26</v>
      </c>
      <c r="F4" s="314" t="s">
        <v>332</v>
      </c>
      <c r="G4" s="398" t="s">
        <v>64</v>
      </c>
      <c r="H4" s="300">
        <v>4</v>
      </c>
      <c r="I4" s="300">
        <v>7.3</v>
      </c>
      <c r="J4" s="507">
        <v>410</v>
      </c>
      <c r="K4" s="41"/>
      <c r="L4" s="42"/>
      <c r="M4" s="43"/>
      <c r="N4" s="44"/>
      <c r="O4" s="45"/>
      <c r="P4" s="46"/>
      <c r="Q4" s="47"/>
      <c r="R4" s="48"/>
      <c r="S4" s="110"/>
      <c r="T4" s="50"/>
      <c r="U4" s="51"/>
      <c r="V4" s="407"/>
      <c r="W4" s="53"/>
      <c r="X4" s="101">
        <f t="shared" si="0"/>
        <v>0</v>
      </c>
      <c r="Y4" s="112">
        <f t="shared" si="1"/>
        <v>0</v>
      </c>
      <c r="Z4" s="352">
        <f t="shared" si="2"/>
        <v>0</v>
      </c>
      <c r="AA4" s="251" t="str">
        <f t="shared" si="3"/>
        <v/>
      </c>
      <c r="AB4" s="272" t="str">
        <f t="shared" si="4"/>
        <v/>
      </c>
      <c r="AC4" s="272" t="str">
        <f t="shared" si="5"/>
        <v/>
      </c>
      <c r="AD4" s="272" t="str">
        <f t="shared" si="6"/>
        <v/>
      </c>
      <c r="AE4" s="272" t="str">
        <f t="shared" si="7"/>
        <v/>
      </c>
      <c r="AF4" s="272">
        <f t="shared" si="8"/>
        <v>0</v>
      </c>
      <c r="AG4" s="272" t="str">
        <f t="shared" si="9"/>
        <v/>
      </c>
      <c r="AH4" s="671"/>
      <c r="AI4" s="399"/>
      <c r="AJ4" s="399"/>
      <c r="AK4" s="399"/>
      <c r="AL4" s="399"/>
      <c r="AM4" s="399"/>
      <c r="AN4" s="399"/>
      <c r="AO4" s="399"/>
      <c r="AP4" s="352">
        <v>4</v>
      </c>
      <c r="AQ4" s="399"/>
      <c r="AR4" s="399"/>
      <c r="AS4" s="399"/>
      <c r="AT4" s="399"/>
      <c r="AU4" s="399"/>
      <c r="AV4" s="399"/>
      <c r="AW4" s="399"/>
      <c r="AX4" s="399"/>
      <c r="AY4" s="399"/>
      <c r="AZ4" s="352">
        <v>16</v>
      </c>
      <c r="BB4" s="352" t="str">
        <f t="shared" si="10"/>
        <v/>
      </c>
      <c r="BC4" s="352" t="str">
        <f t="shared" si="11"/>
        <v/>
      </c>
      <c r="BD4" s="352" t="str">
        <f t="shared" si="12"/>
        <v/>
      </c>
      <c r="BE4" s="352" t="str">
        <f t="shared" si="13"/>
        <v/>
      </c>
      <c r="BF4" s="352" t="str">
        <f t="shared" si="14"/>
        <v/>
      </c>
      <c r="BG4" s="352" t="str">
        <f t="shared" si="15"/>
        <v/>
      </c>
      <c r="BH4" s="352" t="str">
        <f t="shared" si="16"/>
        <v/>
      </c>
      <c r="BI4" s="352">
        <f t="shared" si="17"/>
        <v>0</v>
      </c>
      <c r="BJ4" s="352" t="str">
        <f t="shared" si="18"/>
        <v/>
      </c>
      <c r="BK4" s="352" t="str">
        <f t="shared" si="19"/>
        <v/>
      </c>
      <c r="BL4" s="352" t="str">
        <f t="shared" si="20"/>
        <v/>
      </c>
      <c r="BM4" s="352" t="str">
        <f t="shared" si="21"/>
        <v/>
      </c>
      <c r="BN4" s="352" t="str">
        <f t="shared" si="22"/>
        <v/>
      </c>
      <c r="BO4" s="352" t="str">
        <f t="shared" si="23"/>
        <v/>
      </c>
      <c r="BP4" s="352" t="str">
        <f t="shared" si="24"/>
        <v/>
      </c>
      <c r="BQ4" s="352" t="str">
        <f t="shared" si="25"/>
        <v/>
      </c>
      <c r="BR4" s="352" t="str">
        <f t="shared" si="26"/>
        <v/>
      </c>
      <c r="BS4" s="352">
        <f t="shared" si="27"/>
        <v>0</v>
      </c>
      <c r="BX4" s="272"/>
      <c r="BY4" s="272"/>
      <c r="BZ4" s="272"/>
      <c r="CA4" s="272"/>
      <c r="CB4" s="272"/>
      <c r="CC4" s="272">
        <v>4</v>
      </c>
      <c r="CD4" s="272"/>
    </row>
    <row r="5" spans="1:82" s="303" customFormat="1" ht="15.75" customHeight="1">
      <c r="A5" s="925"/>
      <c r="B5" s="653" t="str">
        <f t="shared" si="28"/>
        <v>Bac Flowers 3</v>
      </c>
      <c r="C5" s="397" t="s">
        <v>389</v>
      </c>
      <c r="D5" s="210" t="s">
        <v>670</v>
      </c>
      <c r="E5" s="398" t="s">
        <v>25</v>
      </c>
      <c r="F5" s="314" t="s">
        <v>332</v>
      </c>
      <c r="G5" s="398" t="s">
        <v>63</v>
      </c>
      <c r="H5" s="300">
        <v>4</v>
      </c>
      <c r="I5" s="300">
        <v>3.87</v>
      </c>
      <c r="J5" s="507">
        <v>205</v>
      </c>
      <c r="K5" s="41"/>
      <c r="L5" s="42"/>
      <c r="M5" s="43"/>
      <c r="N5" s="44"/>
      <c r="O5" s="45"/>
      <c r="P5" s="46"/>
      <c r="Q5" s="47"/>
      <c r="R5" s="48"/>
      <c r="S5" s="110"/>
      <c r="T5" s="50"/>
      <c r="U5" s="51"/>
      <c r="V5" s="407"/>
      <c r="W5" s="53"/>
      <c r="X5" s="101">
        <f t="shared" si="0"/>
        <v>0</v>
      </c>
      <c r="Y5" s="112">
        <f t="shared" si="1"/>
        <v>0</v>
      </c>
      <c r="Z5" s="352">
        <f t="shared" si="2"/>
        <v>0</v>
      </c>
      <c r="AA5" s="251" t="str">
        <f t="shared" si="3"/>
        <v/>
      </c>
      <c r="AB5" s="272" t="str">
        <f t="shared" si="4"/>
        <v/>
      </c>
      <c r="AC5" s="272" t="str">
        <f t="shared" si="5"/>
        <v/>
      </c>
      <c r="AD5" s="272" t="str">
        <f t="shared" si="6"/>
        <v/>
      </c>
      <c r="AE5" s="272">
        <f t="shared" si="7"/>
        <v>0</v>
      </c>
      <c r="AF5" s="272" t="str">
        <f t="shared" si="8"/>
        <v/>
      </c>
      <c r="AG5" s="272" t="str">
        <f t="shared" si="9"/>
        <v/>
      </c>
      <c r="AH5" s="671"/>
      <c r="AI5" s="399"/>
      <c r="AJ5" s="399"/>
      <c r="AK5" s="352">
        <v>2</v>
      </c>
      <c r="AL5" s="352">
        <v>2</v>
      </c>
      <c r="AM5" s="399"/>
      <c r="AN5" s="399"/>
      <c r="AO5" s="399"/>
      <c r="AP5" s="399"/>
      <c r="AQ5" s="399"/>
      <c r="AR5" s="399"/>
      <c r="AS5" s="399"/>
      <c r="AT5" s="399"/>
      <c r="AU5" s="399"/>
      <c r="AV5" s="399"/>
      <c r="AW5" s="399"/>
      <c r="AX5" s="399"/>
      <c r="AY5" s="399"/>
      <c r="AZ5" s="352">
        <v>15</v>
      </c>
      <c r="BB5" s="352" t="str">
        <f t="shared" si="10"/>
        <v/>
      </c>
      <c r="BC5" s="352" t="str">
        <f t="shared" si="11"/>
        <v/>
      </c>
      <c r="BD5" s="352">
        <f t="shared" si="12"/>
        <v>0</v>
      </c>
      <c r="BE5" s="352">
        <f t="shared" si="13"/>
        <v>0</v>
      </c>
      <c r="BF5" s="352" t="str">
        <f t="shared" si="14"/>
        <v/>
      </c>
      <c r="BG5" s="352" t="str">
        <f t="shared" si="15"/>
        <v/>
      </c>
      <c r="BH5" s="352" t="str">
        <f t="shared" si="16"/>
        <v/>
      </c>
      <c r="BI5" s="352" t="str">
        <f t="shared" si="17"/>
        <v/>
      </c>
      <c r="BJ5" s="352" t="str">
        <f t="shared" si="18"/>
        <v/>
      </c>
      <c r="BK5" s="352" t="str">
        <f t="shared" si="19"/>
        <v/>
      </c>
      <c r="BL5" s="352" t="str">
        <f t="shared" si="20"/>
        <v/>
      </c>
      <c r="BM5" s="352" t="str">
        <f t="shared" si="21"/>
        <v/>
      </c>
      <c r="BN5" s="352" t="str">
        <f t="shared" si="22"/>
        <v/>
      </c>
      <c r="BO5" s="352" t="str">
        <f t="shared" si="23"/>
        <v/>
      </c>
      <c r="BP5" s="352" t="str">
        <f t="shared" si="24"/>
        <v/>
      </c>
      <c r="BQ5" s="352" t="str">
        <f t="shared" si="25"/>
        <v/>
      </c>
      <c r="BR5" s="352" t="str">
        <f t="shared" si="26"/>
        <v/>
      </c>
      <c r="BS5" s="352">
        <f t="shared" si="27"/>
        <v>0</v>
      </c>
      <c r="BX5" s="272"/>
      <c r="BY5" s="272"/>
      <c r="BZ5" s="272"/>
      <c r="CA5" s="272"/>
      <c r="CB5" s="272">
        <v>4</v>
      </c>
      <c r="CC5" s="272"/>
      <c r="CD5" s="272"/>
    </row>
    <row r="6" spans="1:82" s="303" customFormat="1" ht="15.75" customHeight="1">
      <c r="A6" s="925"/>
      <c r="B6" s="653" t="str">
        <f t="shared" si="28"/>
        <v>Bac Flowers 4</v>
      </c>
      <c r="C6" s="397" t="s">
        <v>390</v>
      </c>
      <c r="D6" s="210" t="s">
        <v>671</v>
      </c>
      <c r="E6" s="398" t="s">
        <v>25</v>
      </c>
      <c r="F6" s="314" t="s">
        <v>332</v>
      </c>
      <c r="G6" s="398" t="s">
        <v>63</v>
      </c>
      <c r="H6" s="300">
        <v>4</v>
      </c>
      <c r="I6" s="300">
        <v>3.53</v>
      </c>
      <c r="J6" s="507">
        <v>185</v>
      </c>
      <c r="K6" s="41"/>
      <c r="L6" s="42"/>
      <c r="M6" s="43"/>
      <c r="N6" s="44"/>
      <c r="O6" s="45"/>
      <c r="P6" s="46"/>
      <c r="Q6" s="47"/>
      <c r="R6" s="48"/>
      <c r="S6" s="110"/>
      <c r="T6" s="50"/>
      <c r="U6" s="51"/>
      <c r="V6" s="407"/>
      <c r="W6" s="53"/>
      <c r="X6" s="101">
        <f t="shared" si="0"/>
        <v>0</v>
      </c>
      <c r="Y6" s="112">
        <f t="shared" si="1"/>
        <v>0</v>
      </c>
      <c r="Z6" s="352">
        <f t="shared" si="2"/>
        <v>0</v>
      </c>
      <c r="AA6" s="251" t="str">
        <f t="shared" si="3"/>
        <v/>
      </c>
      <c r="AB6" s="272" t="str">
        <f t="shared" si="4"/>
        <v/>
      </c>
      <c r="AC6" s="272" t="str">
        <f t="shared" si="5"/>
        <v/>
      </c>
      <c r="AD6" s="272" t="str">
        <f t="shared" si="6"/>
        <v/>
      </c>
      <c r="AE6" s="272">
        <f t="shared" si="7"/>
        <v>0</v>
      </c>
      <c r="AF6" s="272" t="str">
        <f t="shared" si="8"/>
        <v/>
      </c>
      <c r="AG6" s="272" t="str">
        <f t="shared" si="9"/>
        <v/>
      </c>
      <c r="AH6" s="671"/>
      <c r="AI6" s="399"/>
      <c r="AJ6" s="399"/>
      <c r="AK6" s="352">
        <v>2</v>
      </c>
      <c r="AL6" s="352">
        <v>2</v>
      </c>
      <c r="AM6" s="399"/>
      <c r="AN6" s="399"/>
      <c r="AO6" s="399"/>
      <c r="AP6" s="399"/>
      <c r="AQ6" s="399"/>
      <c r="AR6" s="399"/>
      <c r="AS6" s="399"/>
      <c r="AT6" s="399"/>
      <c r="AU6" s="399"/>
      <c r="AV6" s="399"/>
      <c r="AW6" s="399"/>
      <c r="AX6" s="399"/>
      <c r="AY6" s="399"/>
      <c r="AZ6" s="352">
        <v>15</v>
      </c>
      <c r="BB6" s="352" t="str">
        <f t="shared" si="10"/>
        <v/>
      </c>
      <c r="BC6" s="352" t="str">
        <f t="shared" si="11"/>
        <v/>
      </c>
      <c r="BD6" s="352">
        <f t="shared" si="12"/>
        <v>0</v>
      </c>
      <c r="BE6" s="352">
        <f t="shared" si="13"/>
        <v>0</v>
      </c>
      <c r="BF6" s="352" t="str">
        <f t="shared" si="14"/>
        <v/>
      </c>
      <c r="BG6" s="352" t="str">
        <f t="shared" si="15"/>
        <v/>
      </c>
      <c r="BH6" s="352" t="str">
        <f t="shared" si="16"/>
        <v/>
      </c>
      <c r="BI6" s="352" t="str">
        <f t="shared" si="17"/>
        <v/>
      </c>
      <c r="BJ6" s="352" t="str">
        <f t="shared" si="18"/>
        <v/>
      </c>
      <c r="BK6" s="352" t="str">
        <f t="shared" si="19"/>
        <v/>
      </c>
      <c r="BL6" s="352" t="str">
        <f t="shared" si="20"/>
        <v/>
      </c>
      <c r="BM6" s="352" t="str">
        <f t="shared" si="21"/>
        <v/>
      </c>
      <c r="BN6" s="352" t="str">
        <f t="shared" si="22"/>
        <v/>
      </c>
      <c r="BO6" s="352" t="str">
        <f t="shared" si="23"/>
        <v/>
      </c>
      <c r="BP6" s="352" t="str">
        <f t="shared" si="24"/>
        <v/>
      </c>
      <c r="BQ6" s="352" t="str">
        <f t="shared" si="25"/>
        <v/>
      </c>
      <c r="BR6" s="352" t="str">
        <f t="shared" si="26"/>
        <v/>
      </c>
      <c r="BS6" s="352">
        <f t="shared" si="27"/>
        <v>0</v>
      </c>
      <c r="BX6" s="272"/>
      <c r="BY6" s="272"/>
      <c r="BZ6" s="272"/>
      <c r="CA6" s="272"/>
      <c r="CB6" s="272">
        <v>4</v>
      </c>
      <c r="CC6" s="272"/>
      <c r="CD6" s="272"/>
    </row>
    <row r="7" spans="1:82" s="303" customFormat="1" ht="15.75" customHeight="1">
      <c r="A7" s="925"/>
      <c r="B7" s="653" t="str">
        <f t="shared" si="28"/>
        <v>Bac Flowers 5</v>
      </c>
      <c r="C7" s="397" t="s">
        <v>391</v>
      </c>
      <c r="D7" s="210" t="s">
        <v>672</v>
      </c>
      <c r="E7" s="398" t="s">
        <v>24</v>
      </c>
      <c r="F7" s="314" t="s">
        <v>332</v>
      </c>
      <c r="G7" s="398" t="s">
        <v>63</v>
      </c>
      <c r="H7" s="300">
        <v>6</v>
      </c>
      <c r="I7" s="300">
        <v>1.97</v>
      </c>
      <c r="J7" s="507">
        <v>110</v>
      </c>
      <c r="K7" s="41"/>
      <c r="L7" s="42"/>
      <c r="M7" s="43"/>
      <c r="N7" s="44"/>
      <c r="O7" s="45"/>
      <c r="P7" s="46"/>
      <c r="Q7" s="47"/>
      <c r="R7" s="48"/>
      <c r="S7" s="110"/>
      <c r="T7" s="50"/>
      <c r="U7" s="51"/>
      <c r="V7" s="407"/>
      <c r="W7" s="53"/>
      <c r="X7" s="101">
        <f t="shared" si="0"/>
        <v>0</v>
      </c>
      <c r="Y7" s="112">
        <f t="shared" si="1"/>
        <v>0</v>
      </c>
      <c r="Z7" s="352">
        <f t="shared" si="2"/>
        <v>0</v>
      </c>
      <c r="AA7" s="251" t="str">
        <f t="shared" si="3"/>
        <v/>
      </c>
      <c r="AB7" s="272" t="str">
        <f t="shared" si="4"/>
        <v/>
      </c>
      <c r="AC7" s="272" t="str">
        <f t="shared" si="5"/>
        <v/>
      </c>
      <c r="AD7" s="272">
        <f t="shared" si="6"/>
        <v>0</v>
      </c>
      <c r="AE7" s="272" t="str">
        <f t="shared" si="7"/>
        <v/>
      </c>
      <c r="AF7" s="272" t="str">
        <f t="shared" si="8"/>
        <v/>
      </c>
      <c r="AG7" s="272" t="str">
        <f t="shared" si="9"/>
        <v/>
      </c>
      <c r="AH7" s="671"/>
      <c r="AI7" s="399"/>
      <c r="AJ7" s="399"/>
      <c r="AK7" s="352">
        <v>3</v>
      </c>
      <c r="AL7" s="352">
        <v>2</v>
      </c>
      <c r="AM7" s="399"/>
      <c r="AN7" s="399"/>
      <c r="AO7" s="399"/>
      <c r="AP7" s="399"/>
      <c r="AQ7" s="399"/>
      <c r="AR7" s="399"/>
      <c r="AS7" s="399"/>
      <c r="AT7" s="399"/>
      <c r="AU7" s="399"/>
      <c r="AV7" s="399"/>
      <c r="AW7" s="399"/>
      <c r="AX7" s="399"/>
      <c r="AY7" s="399"/>
      <c r="AZ7" s="352">
        <v>12</v>
      </c>
      <c r="BB7" s="352" t="str">
        <f t="shared" si="10"/>
        <v/>
      </c>
      <c r="BC7" s="352" t="str">
        <f t="shared" si="11"/>
        <v/>
      </c>
      <c r="BD7" s="352">
        <f t="shared" si="12"/>
        <v>0</v>
      </c>
      <c r="BE7" s="352">
        <f t="shared" si="13"/>
        <v>0</v>
      </c>
      <c r="BF7" s="352" t="str">
        <f t="shared" si="14"/>
        <v/>
      </c>
      <c r="BG7" s="352" t="str">
        <f t="shared" si="15"/>
        <v/>
      </c>
      <c r="BH7" s="352" t="str">
        <f t="shared" si="16"/>
        <v/>
      </c>
      <c r="BI7" s="352" t="str">
        <f t="shared" si="17"/>
        <v/>
      </c>
      <c r="BJ7" s="352" t="str">
        <f t="shared" si="18"/>
        <v/>
      </c>
      <c r="BK7" s="352" t="str">
        <f t="shared" si="19"/>
        <v/>
      </c>
      <c r="BL7" s="352" t="str">
        <f t="shared" si="20"/>
        <v/>
      </c>
      <c r="BM7" s="352" t="str">
        <f t="shared" si="21"/>
        <v/>
      </c>
      <c r="BN7" s="352" t="str">
        <f t="shared" si="22"/>
        <v/>
      </c>
      <c r="BO7" s="352" t="str">
        <f t="shared" si="23"/>
        <v/>
      </c>
      <c r="BP7" s="352" t="str">
        <f t="shared" si="24"/>
        <v/>
      </c>
      <c r="BQ7" s="352" t="str">
        <f t="shared" si="25"/>
        <v/>
      </c>
      <c r="BR7" s="352" t="str">
        <f t="shared" si="26"/>
        <v/>
      </c>
      <c r="BS7" s="352">
        <f t="shared" si="27"/>
        <v>0</v>
      </c>
      <c r="BX7" s="272"/>
      <c r="BY7" s="272"/>
      <c r="BZ7" s="272"/>
      <c r="CA7" s="272">
        <v>6</v>
      </c>
      <c r="CB7" s="272"/>
      <c r="CC7" s="272"/>
      <c r="CD7" s="272"/>
    </row>
    <row r="8" spans="1:82" s="303" customFormat="1" ht="15.75" customHeight="1">
      <c r="A8" s="925"/>
      <c r="B8" s="653" t="str">
        <f t="shared" si="28"/>
        <v>Bac Flowers 6</v>
      </c>
      <c r="C8" s="397" t="s">
        <v>392</v>
      </c>
      <c r="D8" s="210" t="s">
        <v>673</v>
      </c>
      <c r="E8" s="398" t="s">
        <v>24</v>
      </c>
      <c r="F8" s="314" t="s">
        <v>332</v>
      </c>
      <c r="G8" s="398" t="s">
        <v>63</v>
      </c>
      <c r="H8" s="300">
        <v>6</v>
      </c>
      <c r="I8" s="300">
        <v>4.9000000000000004</v>
      </c>
      <c r="J8" s="507">
        <v>260</v>
      </c>
      <c r="K8" s="41"/>
      <c r="L8" s="42"/>
      <c r="M8" s="43"/>
      <c r="N8" s="44"/>
      <c r="O8" s="45"/>
      <c r="P8" s="46"/>
      <c r="Q8" s="47"/>
      <c r="R8" s="48"/>
      <c r="S8" s="110"/>
      <c r="T8" s="50"/>
      <c r="U8" s="51"/>
      <c r="V8" s="407"/>
      <c r="W8" s="53"/>
      <c r="X8" s="101">
        <f t="shared" si="0"/>
        <v>0</v>
      </c>
      <c r="Y8" s="112">
        <f t="shared" si="1"/>
        <v>0</v>
      </c>
      <c r="Z8" s="352">
        <f t="shared" si="2"/>
        <v>0</v>
      </c>
      <c r="AA8" s="251" t="str">
        <f t="shared" si="3"/>
        <v/>
      </c>
      <c r="AB8" s="272" t="str">
        <f t="shared" si="4"/>
        <v/>
      </c>
      <c r="AC8" s="272" t="str">
        <f t="shared" si="5"/>
        <v/>
      </c>
      <c r="AD8" s="272">
        <f t="shared" si="6"/>
        <v>0</v>
      </c>
      <c r="AE8" s="272" t="str">
        <f t="shared" si="7"/>
        <v/>
      </c>
      <c r="AF8" s="272" t="str">
        <f t="shared" si="8"/>
        <v/>
      </c>
      <c r="AG8" s="272" t="str">
        <f t="shared" si="9"/>
        <v/>
      </c>
      <c r="AH8" s="671"/>
      <c r="AI8" s="399"/>
      <c r="AJ8" s="399"/>
      <c r="AK8" s="399"/>
      <c r="AL8" s="352">
        <v>6</v>
      </c>
      <c r="AM8" s="399"/>
      <c r="AN8" s="399"/>
      <c r="AO8" s="399"/>
      <c r="AP8" s="399"/>
      <c r="AQ8" s="399"/>
      <c r="AR8" s="399"/>
      <c r="AS8" s="399"/>
      <c r="AT8" s="399"/>
      <c r="AU8" s="399"/>
      <c r="AV8" s="399"/>
      <c r="AW8" s="399"/>
      <c r="AX8" s="399"/>
      <c r="AY8" s="399"/>
      <c r="AZ8" s="352">
        <v>18</v>
      </c>
      <c r="BB8" s="352" t="str">
        <f t="shared" si="10"/>
        <v/>
      </c>
      <c r="BC8" s="352" t="str">
        <f t="shared" si="11"/>
        <v/>
      </c>
      <c r="BD8" s="352" t="str">
        <f t="shared" si="12"/>
        <v/>
      </c>
      <c r="BE8" s="352">
        <f t="shared" si="13"/>
        <v>0</v>
      </c>
      <c r="BF8" s="352" t="str">
        <f t="shared" si="14"/>
        <v/>
      </c>
      <c r="BG8" s="352" t="str">
        <f t="shared" si="15"/>
        <v/>
      </c>
      <c r="BH8" s="352" t="str">
        <f t="shared" si="16"/>
        <v/>
      </c>
      <c r="BI8" s="352" t="str">
        <f t="shared" si="17"/>
        <v/>
      </c>
      <c r="BJ8" s="352" t="str">
        <f t="shared" si="18"/>
        <v/>
      </c>
      <c r="BK8" s="352" t="str">
        <f t="shared" si="19"/>
        <v/>
      </c>
      <c r="BL8" s="352" t="str">
        <f t="shared" si="20"/>
        <v/>
      </c>
      <c r="BM8" s="352" t="str">
        <f t="shared" si="21"/>
        <v/>
      </c>
      <c r="BN8" s="352" t="str">
        <f t="shared" si="22"/>
        <v/>
      </c>
      <c r="BO8" s="352" t="str">
        <f t="shared" si="23"/>
        <v/>
      </c>
      <c r="BP8" s="352" t="str">
        <f t="shared" si="24"/>
        <v/>
      </c>
      <c r="BQ8" s="352" t="str">
        <f t="shared" si="25"/>
        <v/>
      </c>
      <c r="BR8" s="352" t="str">
        <f t="shared" si="26"/>
        <v/>
      </c>
      <c r="BS8" s="352">
        <f t="shared" si="27"/>
        <v>0</v>
      </c>
      <c r="BX8" s="272"/>
      <c r="BY8" s="272"/>
      <c r="BZ8" s="272"/>
      <c r="CA8" s="272">
        <v>6</v>
      </c>
      <c r="CB8" s="272"/>
      <c r="CC8" s="272"/>
      <c r="CD8" s="272"/>
    </row>
    <row r="9" spans="1:82" s="303" customFormat="1" ht="15.75" customHeight="1">
      <c r="A9" s="925"/>
      <c r="B9" s="653" t="str">
        <f t="shared" si="28"/>
        <v>Kifeet 2</v>
      </c>
      <c r="C9" s="397" t="s">
        <v>393</v>
      </c>
      <c r="D9" s="210" t="s">
        <v>674</v>
      </c>
      <c r="E9" s="398" t="s">
        <v>21</v>
      </c>
      <c r="F9" s="314" t="s">
        <v>332</v>
      </c>
      <c r="G9" s="398" t="s">
        <v>31</v>
      </c>
      <c r="H9" s="300">
        <v>10</v>
      </c>
      <c r="I9" s="300">
        <v>0.26</v>
      </c>
      <c r="J9" s="507">
        <v>32.5</v>
      </c>
      <c r="K9" s="41"/>
      <c r="L9" s="42"/>
      <c r="M9" s="43"/>
      <c r="N9" s="44"/>
      <c r="O9" s="45"/>
      <c r="P9" s="46"/>
      <c r="Q9" s="47"/>
      <c r="R9" s="48"/>
      <c r="S9" s="110"/>
      <c r="T9" s="50"/>
      <c r="U9" s="51"/>
      <c r="V9" s="407"/>
      <c r="W9" s="53"/>
      <c r="X9" s="101">
        <f t="shared" si="0"/>
        <v>0</v>
      </c>
      <c r="Y9" s="112">
        <f t="shared" si="1"/>
        <v>0</v>
      </c>
      <c r="Z9" s="352">
        <f t="shared" si="2"/>
        <v>0</v>
      </c>
      <c r="AA9" s="251">
        <f t="shared" si="3"/>
        <v>0</v>
      </c>
      <c r="AB9" s="272" t="str">
        <f t="shared" si="4"/>
        <v/>
      </c>
      <c r="AC9" s="272" t="str">
        <f t="shared" si="5"/>
        <v/>
      </c>
      <c r="AD9" s="272" t="str">
        <f t="shared" si="6"/>
        <v/>
      </c>
      <c r="AE9" s="272" t="str">
        <f t="shared" si="7"/>
        <v/>
      </c>
      <c r="AF9" s="272" t="str">
        <f t="shared" si="8"/>
        <v/>
      </c>
      <c r="AG9" s="272" t="str">
        <f t="shared" si="9"/>
        <v/>
      </c>
      <c r="AH9" s="671"/>
      <c r="AI9" s="399"/>
      <c r="AJ9" s="399"/>
      <c r="AK9" s="399"/>
      <c r="AL9" s="399"/>
      <c r="AM9" s="399"/>
      <c r="AN9" s="399"/>
      <c r="AO9" s="399"/>
      <c r="AP9" s="399"/>
      <c r="AQ9" s="399"/>
      <c r="AR9" s="399"/>
      <c r="AS9" s="399"/>
      <c r="AT9" s="399"/>
      <c r="AU9" s="399"/>
      <c r="AV9" s="399"/>
      <c r="AW9" s="399"/>
      <c r="AX9" s="399"/>
      <c r="AY9" s="399"/>
      <c r="AZ9" s="352">
        <v>20</v>
      </c>
      <c r="BB9" s="352" t="str">
        <f t="shared" si="10"/>
        <v/>
      </c>
      <c r="BC9" s="352" t="str">
        <f t="shared" si="11"/>
        <v/>
      </c>
      <c r="BD9" s="352" t="str">
        <f t="shared" si="12"/>
        <v/>
      </c>
      <c r="BE9" s="352" t="str">
        <f t="shared" si="13"/>
        <v/>
      </c>
      <c r="BF9" s="352" t="str">
        <f t="shared" si="14"/>
        <v/>
      </c>
      <c r="BG9" s="352" t="str">
        <f t="shared" si="15"/>
        <v/>
      </c>
      <c r="BH9" s="352" t="str">
        <f t="shared" si="16"/>
        <v/>
      </c>
      <c r="BI9" s="352" t="str">
        <f t="shared" si="17"/>
        <v/>
      </c>
      <c r="BJ9" s="352" t="str">
        <f t="shared" si="18"/>
        <v/>
      </c>
      <c r="BK9" s="352" t="str">
        <f t="shared" si="19"/>
        <v/>
      </c>
      <c r="BL9" s="352" t="str">
        <f t="shared" si="20"/>
        <v/>
      </c>
      <c r="BM9" s="352" t="str">
        <f t="shared" si="21"/>
        <v/>
      </c>
      <c r="BN9" s="352" t="str">
        <f t="shared" si="22"/>
        <v/>
      </c>
      <c r="BO9" s="352" t="str">
        <f t="shared" si="23"/>
        <v/>
      </c>
      <c r="BP9" s="352" t="str">
        <f t="shared" si="24"/>
        <v/>
      </c>
      <c r="BQ9" s="352" t="str">
        <f t="shared" si="25"/>
        <v/>
      </c>
      <c r="BR9" s="352" t="str">
        <f t="shared" si="26"/>
        <v/>
      </c>
      <c r="BS9" s="352">
        <f t="shared" si="27"/>
        <v>0</v>
      </c>
      <c r="BX9" s="272">
        <v>10</v>
      </c>
      <c r="BY9" s="272"/>
      <c r="BZ9" s="272"/>
      <c r="CA9" s="272"/>
      <c r="CB9" s="272"/>
      <c r="CC9" s="272"/>
      <c r="CD9" s="272"/>
    </row>
    <row r="10" spans="1:82" s="303" customFormat="1" ht="15.75" customHeight="1">
      <c r="A10" s="925"/>
      <c r="B10" s="653" t="str">
        <f t="shared" si="28"/>
        <v>Minima</v>
      </c>
      <c r="C10" s="397" t="s">
        <v>394</v>
      </c>
      <c r="D10" s="210" t="s">
        <v>675</v>
      </c>
      <c r="E10" s="398" t="s">
        <v>23</v>
      </c>
      <c r="F10" s="314" t="s">
        <v>332</v>
      </c>
      <c r="G10" s="398" t="s">
        <v>31</v>
      </c>
      <c r="H10" s="300">
        <v>6</v>
      </c>
      <c r="I10" s="300">
        <v>0.45</v>
      </c>
      <c r="J10" s="507">
        <v>45</v>
      </c>
      <c r="K10" s="41"/>
      <c r="L10" s="42"/>
      <c r="M10" s="43"/>
      <c r="N10" s="44"/>
      <c r="O10" s="45"/>
      <c r="P10" s="46"/>
      <c r="Q10" s="47"/>
      <c r="R10" s="48"/>
      <c r="S10" s="110"/>
      <c r="T10" s="50"/>
      <c r="U10" s="51"/>
      <c r="V10" s="407"/>
      <c r="W10" s="53"/>
      <c r="X10" s="101">
        <f t="shared" si="0"/>
        <v>0</v>
      </c>
      <c r="Y10" s="112">
        <f t="shared" si="1"/>
        <v>0</v>
      </c>
      <c r="Z10" s="352">
        <f t="shared" si="2"/>
        <v>0</v>
      </c>
      <c r="AA10" s="251" t="str">
        <f t="shared" si="3"/>
        <v/>
      </c>
      <c r="AB10" s="272" t="str">
        <f t="shared" si="4"/>
        <v/>
      </c>
      <c r="AC10" s="272">
        <f t="shared" si="5"/>
        <v>0</v>
      </c>
      <c r="AD10" s="272" t="str">
        <f t="shared" si="6"/>
        <v/>
      </c>
      <c r="AE10" s="272" t="str">
        <f t="shared" si="7"/>
        <v/>
      </c>
      <c r="AF10" s="272" t="str">
        <f t="shared" si="8"/>
        <v/>
      </c>
      <c r="AG10" s="272" t="str">
        <f t="shared" si="9"/>
        <v/>
      </c>
      <c r="AH10" s="671"/>
      <c r="AI10" s="399"/>
      <c r="AJ10" s="399"/>
      <c r="AK10" s="399"/>
      <c r="AL10" s="399"/>
      <c r="AM10" s="399"/>
      <c r="AN10" s="399"/>
      <c r="AO10" s="399"/>
      <c r="AP10" s="399"/>
      <c r="AQ10" s="399"/>
      <c r="AR10" s="399"/>
      <c r="AS10" s="399"/>
      <c r="AT10" s="399"/>
      <c r="AU10" s="399"/>
      <c r="AV10" s="399"/>
      <c r="AW10" s="399"/>
      <c r="AX10" s="399"/>
      <c r="AY10" s="399"/>
      <c r="AZ10" s="352">
        <v>12</v>
      </c>
      <c r="BB10" s="352" t="str">
        <f t="shared" si="10"/>
        <v/>
      </c>
      <c r="BC10" s="352" t="str">
        <f t="shared" si="11"/>
        <v/>
      </c>
      <c r="BD10" s="352" t="str">
        <f t="shared" si="12"/>
        <v/>
      </c>
      <c r="BE10" s="352" t="str">
        <f t="shared" si="13"/>
        <v/>
      </c>
      <c r="BF10" s="352" t="str">
        <f t="shared" si="14"/>
        <v/>
      </c>
      <c r="BG10" s="352" t="str">
        <f t="shared" si="15"/>
        <v/>
      </c>
      <c r="BH10" s="352" t="str">
        <f t="shared" si="16"/>
        <v/>
      </c>
      <c r="BI10" s="352" t="str">
        <f t="shared" si="17"/>
        <v/>
      </c>
      <c r="BJ10" s="352" t="str">
        <f t="shared" si="18"/>
        <v/>
      </c>
      <c r="BK10" s="352" t="str">
        <f t="shared" si="19"/>
        <v/>
      </c>
      <c r="BL10" s="352" t="str">
        <f t="shared" si="20"/>
        <v/>
      </c>
      <c r="BM10" s="352" t="str">
        <f t="shared" si="21"/>
        <v/>
      </c>
      <c r="BN10" s="352" t="str">
        <f t="shared" si="22"/>
        <v/>
      </c>
      <c r="BO10" s="352" t="str">
        <f t="shared" si="23"/>
        <v/>
      </c>
      <c r="BP10" s="352" t="str">
        <f t="shared" si="24"/>
        <v/>
      </c>
      <c r="BQ10" s="352" t="str">
        <f t="shared" si="25"/>
        <v/>
      </c>
      <c r="BR10" s="352" t="str">
        <f t="shared" si="26"/>
        <v/>
      </c>
      <c r="BS10" s="352">
        <f t="shared" si="27"/>
        <v>0</v>
      </c>
      <c r="BX10" s="272"/>
      <c r="BY10" s="272"/>
      <c r="BZ10" s="272">
        <v>6</v>
      </c>
      <c r="CA10" s="272"/>
      <c r="CB10" s="272"/>
      <c r="CC10" s="272"/>
      <c r="CD10" s="272"/>
    </row>
    <row r="11" spans="1:82" s="303" customFormat="1" ht="15.75" customHeight="1">
      <c r="A11" s="925"/>
      <c r="B11" s="653" t="str">
        <f t="shared" si="28"/>
        <v>Sonic PE</v>
      </c>
      <c r="C11" s="397" t="s">
        <v>398</v>
      </c>
      <c r="D11" s="210" t="s">
        <v>676</v>
      </c>
      <c r="E11" s="398" t="s">
        <v>25</v>
      </c>
      <c r="F11" s="314" t="s">
        <v>332</v>
      </c>
      <c r="G11" s="398" t="s">
        <v>69</v>
      </c>
      <c r="H11" s="300">
        <v>6</v>
      </c>
      <c r="I11" s="300">
        <v>8.1999999999999993</v>
      </c>
      <c r="J11" s="507">
        <v>215</v>
      </c>
      <c r="K11" s="41"/>
      <c r="L11" s="42"/>
      <c r="M11" s="43"/>
      <c r="N11" s="44"/>
      <c r="O11" s="45"/>
      <c r="P11" s="46"/>
      <c r="Q11" s="47"/>
      <c r="R11" s="48"/>
      <c r="S11" s="110"/>
      <c r="T11" s="50"/>
      <c r="U11" s="51"/>
      <c r="V11" s="52"/>
      <c r="W11" s="53"/>
      <c r="X11" s="101">
        <f t="shared" si="0"/>
        <v>0</v>
      </c>
      <c r="Y11" s="112">
        <f t="shared" si="1"/>
        <v>0</v>
      </c>
      <c r="Z11" s="352">
        <f t="shared" si="2"/>
        <v>0</v>
      </c>
      <c r="AA11" s="251" t="str">
        <f t="shared" si="3"/>
        <v/>
      </c>
      <c r="AB11" s="272" t="str">
        <f t="shared" si="4"/>
        <v/>
      </c>
      <c r="AC11" s="272" t="str">
        <f t="shared" si="5"/>
        <v/>
      </c>
      <c r="AD11" s="272" t="str">
        <f t="shared" si="6"/>
        <v/>
      </c>
      <c r="AE11" s="272">
        <f t="shared" si="7"/>
        <v>0</v>
      </c>
      <c r="AF11" s="272" t="str">
        <f t="shared" si="8"/>
        <v/>
      </c>
      <c r="AG11" s="272" t="str">
        <f t="shared" si="9"/>
        <v/>
      </c>
      <c r="AH11" s="671"/>
      <c r="AI11" s="399"/>
      <c r="AJ11" s="399"/>
      <c r="AK11" s="352">
        <v>2</v>
      </c>
      <c r="AL11" s="352">
        <v>1</v>
      </c>
      <c r="AM11" s="352">
        <v>3</v>
      </c>
      <c r="AN11" s="399"/>
      <c r="AO11" s="399"/>
      <c r="AP11" s="399"/>
      <c r="AQ11" s="399"/>
      <c r="AR11" s="399"/>
      <c r="AS11" s="399"/>
      <c r="AT11" s="399"/>
      <c r="AU11" s="399"/>
      <c r="AV11" s="399"/>
      <c r="AW11" s="399"/>
      <c r="AX11" s="399"/>
      <c r="AY11" s="399"/>
      <c r="AZ11" s="352">
        <v>18</v>
      </c>
      <c r="BB11" s="352" t="str">
        <f t="shared" si="10"/>
        <v/>
      </c>
      <c r="BC11" s="352" t="str">
        <f t="shared" si="11"/>
        <v/>
      </c>
      <c r="BD11" s="352">
        <f t="shared" si="12"/>
        <v>0</v>
      </c>
      <c r="BE11" s="352">
        <f t="shared" si="13"/>
        <v>0</v>
      </c>
      <c r="BF11" s="352">
        <f t="shared" si="14"/>
        <v>0</v>
      </c>
      <c r="BG11" s="352" t="str">
        <f t="shared" si="15"/>
        <v/>
      </c>
      <c r="BH11" s="352" t="str">
        <f t="shared" si="16"/>
        <v/>
      </c>
      <c r="BI11" s="352" t="str">
        <f t="shared" si="17"/>
        <v/>
      </c>
      <c r="BJ11" s="352" t="str">
        <f t="shared" si="18"/>
        <v/>
      </c>
      <c r="BK11" s="352" t="str">
        <f t="shared" si="19"/>
        <v/>
      </c>
      <c r="BL11" s="352" t="str">
        <f t="shared" si="20"/>
        <v/>
      </c>
      <c r="BM11" s="352" t="str">
        <f t="shared" si="21"/>
        <v/>
      </c>
      <c r="BN11" s="352" t="str">
        <f t="shared" si="22"/>
        <v/>
      </c>
      <c r="BO11" s="352" t="str">
        <f t="shared" si="23"/>
        <v/>
      </c>
      <c r="BP11" s="352" t="str">
        <f t="shared" si="24"/>
        <v/>
      </c>
      <c r="BQ11" s="352" t="str">
        <f t="shared" si="25"/>
        <v/>
      </c>
      <c r="BR11" s="352" t="str">
        <f t="shared" si="26"/>
        <v/>
      </c>
      <c r="BS11" s="352">
        <f t="shared" si="27"/>
        <v>0</v>
      </c>
      <c r="BX11" s="272"/>
      <c r="BY11" s="272"/>
      <c r="BZ11" s="272"/>
      <c r="CA11" s="272"/>
      <c r="CB11" s="272">
        <v>6</v>
      </c>
      <c r="CC11" s="272"/>
      <c r="CD11" s="272"/>
    </row>
    <row r="12" spans="1:82" s="303" customFormat="1" ht="15.75" customHeight="1">
      <c r="A12" s="925"/>
      <c r="B12" s="653" t="str">
        <f t="shared" si="28"/>
        <v>Pudding PE</v>
      </c>
      <c r="C12" s="397" t="s">
        <v>397</v>
      </c>
      <c r="D12" s="210" t="s">
        <v>677</v>
      </c>
      <c r="E12" s="398" t="s">
        <v>24</v>
      </c>
      <c r="F12" s="314" t="s">
        <v>332</v>
      </c>
      <c r="G12" s="398" t="s">
        <v>64</v>
      </c>
      <c r="H12" s="300">
        <v>6</v>
      </c>
      <c r="I12" s="300">
        <v>5.7</v>
      </c>
      <c r="J12" s="507">
        <v>150</v>
      </c>
      <c r="K12" s="41"/>
      <c r="L12" s="42"/>
      <c r="M12" s="43"/>
      <c r="N12" s="44"/>
      <c r="O12" s="45"/>
      <c r="P12" s="46"/>
      <c r="Q12" s="47"/>
      <c r="R12" s="48"/>
      <c r="S12" s="110"/>
      <c r="T12" s="50"/>
      <c r="U12" s="51"/>
      <c r="V12" s="52"/>
      <c r="W12" s="53"/>
      <c r="X12" s="101">
        <f t="shared" si="0"/>
        <v>0</v>
      </c>
      <c r="Y12" s="112">
        <f t="shared" si="1"/>
        <v>0</v>
      </c>
      <c r="Z12" s="352">
        <f t="shared" si="2"/>
        <v>0</v>
      </c>
      <c r="AA12" s="251" t="str">
        <f t="shared" si="3"/>
        <v/>
      </c>
      <c r="AB12" s="272" t="str">
        <f t="shared" si="4"/>
        <v/>
      </c>
      <c r="AC12" s="272" t="str">
        <f t="shared" si="5"/>
        <v/>
      </c>
      <c r="AD12" s="272">
        <f t="shared" si="6"/>
        <v>0</v>
      </c>
      <c r="AE12" s="272" t="str">
        <f t="shared" si="7"/>
        <v/>
      </c>
      <c r="AF12" s="272" t="str">
        <f t="shared" si="8"/>
        <v/>
      </c>
      <c r="AG12" s="272" t="str">
        <f t="shared" si="9"/>
        <v/>
      </c>
      <c r="AH12" s="671"/>
      <c r="AI12" s="399"/>
      <c r="AJ12" s="399"/>
      <c r="AK12" s="399"/>
      <c r="AL12" s="399"/>
      <c r="AM12" s="352">
        <v>1</v>
      </c>
      <c r="AN12" s="352">
        <v>5</v>
      </c>
      <c r="AO12" s="399"/>
      <c r="AP12" s="399"/>
      <c r="AQ12" s="399"/>
      <c r="AR12" s="399"/>
      <c r="AS12" s="399"/>
      <c r="AT12" s="399"/>
      <c r="AU12" s="399"/>
      <c r="AV12" s="399"/>
      <c r="AW12" s="399"/>
      <c r="AX12" s="399"/>
      <c r="AY12" s="399"/>
      <c r="AZ12" s="352">
        <v>18</v>
      </c>
      <c r="BB12" s="352" t="str">
        <f t="shared" si="10"/>
        <v/>
      </c>
      <c r="BC12" s="352" t="str">
        <f t="shared" si="11"/>
        <v/>
      </c>
      <c r="BD12" s="352" t="str">
        <f t="shared" si="12"/>
        <v/>
      </c>
      <c r="BE12" s="352" t="str">
        <f t="shared" si="13"/>
        <v/>
      </c>
      <c r="BF12" s="352">
        <f t="shared" si="14"/>
        <v>0</v>
      </c>
      <c r="BG12" s="352">
        <f t="shared" si="15"/>
        <v>0</v>
      </c>
      <c r="BH12" s="352" t="str">
        <f t="shared" si="16"/>
        <v/>
      </c>
      <c r="BI12" s="352" t="str">
        <f t="shared" si="17"/>
        <v/>
      </c>
      <c r="BJ12" s="352" t="str">
        <f t="shared" si="18"/>
        <v/>
      </c>
      <c r="BK12" s="352" t="str">
        <f t="shared" si="19"/>
        <v/>
      </c>
      <c r="BL12" s="352" t="str">
        <f t="shared" si="20"/>
        <v/>
      </c>
      <c r="BM12" s="352" t="str">
        <f t="shared" si="21"/>
        <v/>
      </c>
      <c r="BN12" s="352" t="str">
        <f t="shared" si="22"/>
        <v/>
      </c>
      <c r="BO12" s="352" t="str">
        <f t="shared" si="23"/>
        <v/>
      </c>
      <c r="BP12" s="352" t="str">
        <f t="shared" si="24"/>
        <v/>
      </c>
      <c r="BQ12" s="352" t="str">
        <f t="shared" si="25"/>
        <v/>
      </c>
      <c r="BR12" s="352" t="str">
        <f t="shared" si="26"/>
        <v/>
      </c>
      <c r="BS12" s="352">
        <f t="shared" si="27"/>
        <v>0</v>
      </c>
      <c r="BX12" s="272"/>
      <c r="BY12" s="272"/>
      <c r="BZ12" s="272"/>
      <c r="CA12" s="272">
        <v>6</v>
      </c>
      <c r="CB12" s="272"/>
      <c r="CC12" s="272"/>
      <c r="CD12" s="272"/>
    </row>
    <row r="13" spans="1:82" s="303" customFormat="1" ht="15.75" customHeight="1">
      <c r="A13" s="925"/>
      <c r="B13" s="653" t="str">
        <f t="shared" si="28"/>
        <v>Fantom M PE</v>
      </c>
      <c r="C13" s="397" t="s">
        <v>396</v>
      </c>
      <c r="D13" s="210" t="s">
        <v>678</v>
      </c>
      <c r="E13" s="398" t="s">
        <v>23</v>
      </c>
      <c r="F13" s="314" t="s">
        <v>332</v>
      </c>
      <c r="G13" s="398" t="s">
        <v>32</v>
      </c>
      <c r="H13" s="300">
        <v>6</v>
      </c>
      <c r="I13" s="300">
        <v>1.3</v>
      </c>
      <c r="J13" s="507">
        <v>45</v>
      </c>
      <c r="K13" s="41"/>
      <c r="L13" s="42"/>
      <c r="M13" s="43"/>
      <c r="N13" s="44"/>
      <c r="O13" s="45"/>
      <c r="P13" s="46"/>
      <c r="Q13" s="47"/>
      <c r="R13" s="48"/>
      <c r="S13" s="110"/>
      <c r="T13" s="50"/>
      <c r="U13" s="51"/>
      <c r="V13" s="52"/>
      <c r="W13" s="53"/>
      <c r="X13" s="101">
        <f t="shared" si="0"/>
        <v>0</v>
      </c>
      <c r="Y13" s="112">
        <f t="shared" si="1"/>
        <v>0</v>
      </c>
      <c r="Z13" s="352">
        <f t="shared" si="2"/>
        <v>0</v>
      </c>
      <c r="AA13" s="251" t="str">
        <f t="shared" si="3"/>
        <v/>
      </c>
      <c r="AB13" s="272" t="str">
        <f t="shared" si="4"/>
        <v/>
      </c>
      <c r="AC13" s="272">
        <f t="shared" si="5"/>
        <v>0</v>
      </c>
      <c r="AD13" s="272" t="str">
        <f t="shared" si="6"/>
        <v/>
      </c>
      <c r="AE13" s="272" t="str">
        <f t="shared" si="7"/>
        <v/>
      </c>
      <c r="AF13" s="272" t="str">
        <f t="shared" si="8"/>
        <v/>
      </c>
      <c r="AG13" s="272" t="str">
        <f t="shared" si="9"/>
        <v/>
      </c>
      <c r="AH13" s="671"/>
      <c r="AI13" s="399"/>
      <c r="AJ13" s="352">
        <v>6</v>
      </c>
      <c r="AK13" s="399"/>
      <c r="AL13" s="399"/>
      <c r="AM13" s="399"/>
      <c r="AN13" s="399"/>
      <c r="AO13" s="399"/>
      <c r="AP13" s="399"/>
      <c r="AQ13" s="399"/>
      <c r="AR13" s="399"/>
      <c r="AS13" s="399"/>
      <c r="AT13" s="399"/>
      <c r="AU13" s="399"/>
      <c r="AV13" s="399"/>
      <c r="AW13" s="399"/>
      <c r="AX13" s="399"/>
      <c r="AY13" s="399"/>
      <c r="AZ13" s="352">
        <v>6</v>
      </c>
      <c r="BB13" s="352" t="str">
        <f t="shared" si="10"/>
        <v/>
      </c>
      <c r="BC13" s="352">
        <f t="shared" si="11"/>
        <v>0</v>
      </c>
      <c r="BD13" s="352" t="str">
        <f t="shared" si="12"/>
        <v/>
      </c>
      <c r="BE13" s="352" t="str">
        <f t="shared" si="13"/>
        <v/>
      </c>
      <c r="BF13" s="352" t="str">
        <f t="shared" si="14"/>
        <v/>
      </c>
      <c r="BG13" s="352" t="str">
        <f t="shared" si="15"/>
        <v/>
      </c>
      <c r="BH13" s="352" t="str">
        <f t="shared" si="16"/>
        <v/>
      </c>
      <c r="BI13" s="352" t="str">
        <f t="shared" si="17"/>
        <v/>
      </c>
      <c r="BJ13" s="352" t="str">
        <f t="shared" si="18"/>
        <v/>
      </c>
      <c r="BK13" s="352" t="str">
        <f t="shared" si="19"/>
        <v/>
      </c>
      <c r="BL13" s="352" t="str">
        <f t="shared" si="20"/>
        <v/>
      </c>
      <c r="BM13" s="352" t="str">
        <f t="shared" si="21"/>
        <v/>
      </c>
      <c r="BN13" s="352" t="str">
        <f t="shared" si="22"/>
        <v/>
      </c>
      <c r="BO13" s="352" t="str">
        <f t="shared" si="23"/>
        <v/>
      </c>
      <c r="BP13" s="352" t="str">
        <f t="shared" si="24"/>
        <v/>
      </c>
      <c r="BQ13" s="352" t="str">
        <f t="shared" si="25"/>
        <v/>
      </c>
      <c r="BR13" s="352" t="str">
        <f t="shared" si="26"/>
        <v/>
      </c>
      <c r="BS13" s="352">
        <f t="shared" si="27"/>
        <v>0</v>
      </c>
      <c r="BX13" s="272"/>
      <c r="BY13" s="272"/>
      <c r="BZ13" s="272">
        <v>6</v>
      </c>
      <c r="CA13" s="272"/>
      <c r="CB13" s="272"/>
      <c r="CC13" s="272"/>
      <c r="CD13" s="272"/>
    </row>
    <row r="14" spans="1:82" s="303" customFormat="1" ht="15.75" customHeight="1">
      <c r="A14" s="925"/>
      <c r="B14" s="653" t="str">
        <f t="shared" si="28"/>
        <v>Fantom XXL PE</v>
      </c>
      <c r="C14" s="397" t="s">
        <v>395</v>
      </c>
      <c r="D14" s="210" t="s">
        <v>1143</v>
      </c>
      <c r="E14" s="398" t="s">
        <v>26</v>
      </c>
      <c r="F14" s="314" t="s">
        <v>332</v>
      </c>
      <c r="G14" s="398" t="s">
        <v>123</v>
      </c>
      <c r="H14" s="300">
        <v>2</v>
      </c>
      <c r="I14" s="300">
        <v>6</v>
      </c>
      <c r="J14" s="507">
        <v>185</v>
      </c>
      <c r="K14" s="41"/>
      <c r="L14" s="42"/>
      <c r="M14" s="43"/>
      <c r="N14" s="44"/>
      <c r="O14" s="45"/>
      <c r="P14" s="46"/>
      <c r="Q14" s="47"/>
      <c r="R14" s="48"/>
      <c r="S14" s="110"/>
      <c r="T14" s="50"/>
      <c r="U14" s="51"/>
      <c r="V14" s="52"/>
      <c r="W14" s="53"/>
      <c r="X14" s="101">
        <f t="shared" si="0"/>
        <v>0</v>
      </c>
      <c r="Y14" s="112">
        <f t="shared" si="1"/>
        <v>0</v>
      </c>
      <c r="Z14" s="352">
        <f t="shared" si="2"/>
        <v>0</v>
      </c>
      <c r="AA14" s="251" t="str">
        <f t="shared" si="3"/>
        <v/>
      </c>
      <c r="AB14" s="272" t="str">
        <f t="shared" si="4"/>
        <v/>
      </c>
      <c r="AC14" s="272" t="str">
        <f t="shared" si="5"/>
        <v/>
      </c>
      <c r="AD14" s="272" t="str">
        <f t="shared" si="6"/>
        <v/>
      </c>
      <c r="AE14" s="272" t="str">
        <f t="shared" si="7"/>
        <v/>
      </c>
      <c r="AF14" s="272">
        <f t="shared" si="8"/>
        <v>0</v>
      </c>
      <c r="AG14" s="272" t="str">
        <f t="shared" si="9"/>
        <v/>
      </c>
      <c r="AH14" s="671"/>
      <c r="AI14" s="399"/>
      <c r="AJ14" s="399"/>
      <c r="AK14" s="399"/>
      <c r="AL14" s="399"/>
      <c r="AM14" s="399"/>
      <c r="AN14" s="399"/>
      <c r="AO14" s="399"/>
      <c r="AP14" s="399"/>
      <c r="AQ14" s="399"/>
      <c r="AR14" s="399"/>
      <c r="AS14" s="399"/>
      <c r="AT14" s="399"/>
      <c r="AU14" s="399"/>
      <c r="AV14" s="399"/>
      <c r="AW14" s="399"/>
      <c r="AX14" s="399"/>
      <c r="AY14" s="399"/>
      <c r="AZ14" s="352">
        <v>8</v>
      </c>
      <c r="BB14" s="352" t="str">
        <f t="shared" si="10"/>
        <v/>
      </c>
      <c r="BC14" s="352" t="str">
        <f t="shared" si="11"/>
        <v/>
      </c>
      <c r="BD14" s="352" t="str">
        <f t="shared" si="12"/>
        <v/>
      </c>
      <c r="BE14" s="352" t="str">
        <f t="shared" si="13"/>
        <v/>
      </c>
      <c r="BF14" s="352" t="str">
        <f t="shared" si="14"/>
        <v/>
      </c>
      <c r="BG14" s="352" t="str">
        <f t="shared" si="15"/>
        <v/>
      </c>
      <c r="BH14" s="352" t="str">
        <f t="shared" si="16"/>
        <v/>
      </c>
      <c r="BI14" s="352" t="str">
        <f t="shared" si="17"/>
        <v/>
      </c>
      <c r="BJ14" s="352" t="str">
        <f t="shared" si="18"/>
        <v/>
      </c>
      <c r="BK14" s="352" t="str">
        <f t="shared" si="19"/>
        <v/>
      </c>
      <c r="BL14" s="352" t="str">
        <f t="shared" si="20"/>
        <v/>
      </c>
      <c r="BM14" s="352" t="str">
        <f t="shared" si="21"/>
        <v/>
      </c>
      <c r="BN14" s="352" t="str">
        <f t="shared" si="22"/>
        <v/>
      </c>
      <c r="BO14" s="352" t="str">
        <f t="shared" si="23"/>
        <v/>
      </c>
      <c r="BP14" s="352" t="str">
        <f t="shared" si="24"/>
        <v/>
      </c>
      <c r="BQ14" s="352" t="str">
        <f t="shared" si="25"/>
        <v/>
      </c>
      <c r="BR14" s="352" t="str">
        <f t="shared" si="26"/>
        <v/>
      </c>
      <c r="BS14" s="352">
        <f t="shared" si="27"/>
        <v>0</v>
      </c>
      <c r="BX14" s="272"/>
      <c r="BY14" s="272"/>
      <c r="BZ14" s="272"/>
      <c r="CA14" s="272"/>
      <c r="CB14" s="272"/>
      <c r="CC14" s="272">
        <v>2</v>
      </c>
      <c r="CD14" s="272"/>
    </row>
    <row r="15" spans="1:82" s="303" customFormat="1" ht="15.75" customHeight="1">
      <c r="A15" s="925"/>
      <c r="B15" s="653" t="str">
        <f t="shared" si="28"/>
        <v>Bac Flower 2 Dual</v>
      </c>
      <c r="C15" s="397" t="s">
        <v>1108</v>
      </c>
      <c r="D15" s="210" t="s">
        <v>669</v>
      </c>
      <c r="E15" s="398" t="s">
        <v>26</v>
      </c>
      <c r="F15" s="314"/>
      <c r="G15" s="398" t="s">
        <v>64</v>
      </c>
      <c r="H15" s="300">
        <v>4</v>
      </c>
      <c r="I15" s="300">
        <v>7.3</v>
      </c>
      <c r="J15" s="507">
        <v>435</v>
      </c>
      <c r="K15" s="41"/>
      <c r="L15" s="42"/>
      <c r="M15" s="845"/>
      <c r="N15" s="44"/>
      <c r="O15" s="45"/>
      <c r="P15" s="46"/>
      <c r="Q15" s="47"/>
      <c r="R15" s="48"/>
      <c r="S15" s="110"/>
      <c r="T15" s="50"/>
      <c r="U15" s="51"/>
      <c r="V15" s="407"/>
      <c r="W15" s="53"/>
      <c r="X15" s="101">
        <f t="shared" si="0"/>
        <v>0</v>
      </c>
      <c r="Y15" s="112">
        <f t="shared" si="1"/>
        <v>0</v>
      </c>
      <c r="Z15" s="352">
        <f t="shared" si="2"/>
        <v>0</v>
      </c>
      <c r="AA15" s="251" t="str">
        <f t="shared" si="3"/>
        <v/>
      </c>
      <c r="AB15" s="272" t="str">
        <f t="shared" si="3"/>
        <v/>
      </c>
      <c r="AC15" s="272" t="str">
        <f t="shared" si="3"/>
        <v/>
      </c>
      <c r="AD15" s="272" t="str">
        <f t="shared" si="3"/>
        <v/>
      </c>
      <c r="AE15" s="272" t="str">
        <f t="shared" si="3"/>
        <v/>
      </c>
      <c r="AF15" s="272">
        <f t="shared" si="3"/>
        <v>0</v>
      </c>
      <c r="AG15" s="676" t="str">
        <f t="shared" si="3"/>
        <v/>
      </c>
      <c r="AH15" s="671"/>
      <c r="AI15" s="272"/>
      <c r="AJ15" s="272"/>
      <c r="AK15" s="272"/>
      <c r="AL15" s="272"/>
      <c r="AM15" s="272"/>
      <c r="AN15" s="272"/>
      <c r="AO15" s="272"/>
      <c r="AP15" s="272">
        <v>4</v>
      </c>
      <c r="AQ15" s="272"/>
      <c r="AR15" s="272"/>
      <c r="AS15" s="272"/>
      <c r="AT15" s="272"/>
      <c r="AU15" s="272"/>
      <c r="AV15" s="272"/>
      <c r="AW15" s="272"/>
      <c r="AX15" s="272"/>
      <c r="AY15" s="272"/>
      <c r="AZ15" s="272">
        <v>16</v>
      </c>
      <c r="BB15" s="352" t="str">
        <f t="shared" si="10"/>
        <v/>
      </c>
      <c r="BC15" s="352" t="str">
        <f t="shared" si="11"/>
        <v/>
      </c>
      <c r="BD15" s="352" t="str">
        <f t="shared" si="12"/>
        <v/>
      </c>
      <c r="BE15" s="352" t="str">
        <f t="shared" si="13"/>
        <v/>
      </c>
      <c r="BF15" s="352" t="str">
        <f t="shared" si="14"/>
        <v/>
      </c>
      <c r="BG15" s="352" t="str">
        <f t="shared" si="15"/>
        <v/>
      </c>
      <c r="BH15" s="352" t="str">
        <f t="shared" si="16"/>
        <v/>
      </c>
      <c r="BI15" s="352">
        <f t="shared" si="17"/>
        <v>0</v>
      </c>
      <c r="BJ15" s="352" t="str">
        <f t="shared" si="18"/>
        <v/>
      </c>
      <c r="BK15" s="352" t="str">
        <f t="shared" si="19"/>
        <v/>
      </c>
      <c r="BL15" s="352" t="str">
        <f t="shared" si="20"/>
        <v/>
      </c>
      <c r="BM15" s="352" t="str">
        <f t="shared" si="21"/>
        <v/>
      </c>
      <c r="BN15" s="352" t="str">
        <f t="shared" si="22"/>
        <v/>
      </c>
      <c r="BO15" s="352" t="str">
        <f t="shared" si="23"/>
        <v/>
      </c>
      <c r="BP15" s="352" t="str">
        <f t="shared" si="24"/>
        <v/>
      </c>
      <c r="BQ15" s="352" t="str">
        <f t="shared" si="25"/>
        <v/>
      </c>
      <c r="BR15" s="352" t="str">
        <f t="shared" si="26"/>
        <v/>
      </c>
      <c r="BS15" s="352">
        <f t="shared" si="27"/>
        <v>0</v>
      </c>
      <c r="BX15" s="272"/>
      <c r="BY15" s="272"/>
      <c r="BZ15" s="272"/>
      <c r="CA15" s="272"/>
      <c r="CB15" s="272"/>
      <c r="CC15" s="272">
        <v>4</v>
      </c>
      <c r="CD15" s="272"/>
    </row>
    <row r="16" spans="1:82" s="303" customFormat="1" ht="15.75" customHeight="1">
      <c r="A16" s="925"/>
      <c r="B16" s="653" t="str">
        <f t="shared" si="28"/>
        <v>Bac Flower 3 Dual</v>
      </c>
      <c r="C16" s="397" t="s">
        <v>1109</v>
      </c>
      <c r="D16" s="210" t="s">
        <v>670</v>
      </c>
      <c r="E16" s="398" t="s">
        <v>25</v>
      </c>
      <c r="F16" s="314"/>
      <c r="G16" s="398" t="s">
        <v>63</v>
      </c>
      <c r="H16" s="300">
        <v>4</v>
      </c>
      <c r="I16" s="300">
        <v>3.87</v>
      </c>
      <c r="J16" s="507">
        <v>220</v>
      </c>
      <c r="K16" s="41"/>
      <c r="L16" s="42"/>
      <c r="M16" s="845"/>
      <c r="N16" s="44"/>
      <c r="O16" s="45"/>
      <c r="P16" s="46"/>
      <c r="Q16" s="47"/>
      <c r="R16" s="48"/>
      <c r="S16" s="110"/>
      <c r="T16" s="50"/>
      <c r="U16" s="51"/>
      <c r="V16" s="407"/>
      <c r="W16" s="53"/>
      <c r="X16" s="101">
        <f t="shared" si="0"/>
        <v>0</v>
      </c>
      <c r="Y16" s="112">
        <f t="shared" si="1"/>
        <v>0</v>
      </c>
      <c r="Z16" s="352">
        <f t="shared" si="2"/>
        <v>0</v>
      </c>
      <c r="AA16" s="251" t="str">
        <f t="shared" si="3"/>
        <v/>
      </c>
      <c r="AB16" s="272" t="str">
        <f t="shared" si="3"/>
        <v/>
      </c>
      <c r="AC16" s="272" t="str">
        <f t="shared" si="3"/>
        <v/>
      </c>
      <c r="AD16" s="272" t="str">
        <f t="shared" si="3"/>
        <v/>
      </c>
      <c r="AE16" s="272">
        <f t="shared" si="3"/>
        <v>0</v>
      </c>
      <c r="AF16" s="272" t="str">
        <f t="shared" si="3"/>
        <v/>
      </c>
      <c r="AG16" s="676" t="str">
        <f t="shared" si="3"/>
        <v/>
      </c>
      <c r="AH16" s="671"/>
      <c r="AI16" s="272"/>
      <c r="AJ16" s="272"/>
      <c r="AK16" s="272">
        <v>2</v>
      </c>
      <c r="AL16" s="272">
        <v>2</v>
      </c>
      <c r="AM16" s="272"/>
      <c r="AN16" s="272"/>
      <c r="AO16" s="272"/>
      <c r="AP16" s="272"/>
      <c r="AQ16" s="272"/>
      <c r="AR16" s="272"/>
      <c r="AS16" s="272"/>
      <c r="AT16" s="272"/>
      <c r="AU16" s="272"/>
      <c r="AV16" s="272"/>
      <c r="AW16" s="272"/>
      <c r="AX16" s="272"/>
      <c r="AY16" s="272"/>
      <c r="AZ16" s="272">
        <v>15</v>
      </c>
      <c r="BB16" s="352" t="str">
        <f t="shared" si="10"/>
        <v/>
      </c>
      <c r="BC16" s="352" t="str">
        <f t="shared" si="11"/>
        <v/>
      </c>
      <c r="BD16" s="352">
        <f t="shared" si="12"/>
        <v>0</v>
      </c>
      <c r="BE16" s="352">
        <f t="shared" si="13"/>
        <v>0</v>
      </c>
      <c r="BF16" s="352" t="str">
        <f t="shared" si="14"/>
        <v/>
      </c>
      <c r="BG16" s="352" t="str">
        <f t="shared" si="15"/>
        <v/>
      </c>
      <c r="BH16" s="352" t="str">
        <f t="shared" si="16"/>
        <v/>
      </c>
      <c r="BI16" s="352" t="str">
        <f t="shared" si="17"/>
        <v/>
      </c>
      <c r="BJ16" s="352" t="str">
        <f t="shared" si="18"/>
        <v/>
      </c>
      <c r="BK16" s="352" t="str">
        <f t="shared" si="19"/>
        <v/>
      </c>
      <c r="BL16" s="352" t="str">
        <f t="shared" si="20"/>
        <v/>
      </c>
      <c r="BM16" s="352" t="str">
        <f t="shared" si="21"/>
        <v/>
      </c>
      <c r="BN16" s="352" t="str">
        <f t="shared" si="22"/>
        <v/>
      </c>
      <c r="BO16" s="352" t="str">
        <f t="shared" si="23"/>
        <v/>
      </c>
      <c r="BP16" s="352" t="str">
        <f t="shared" si="24"/>
        <v/>
      </c>
      <c r="BQ16" s="352" t="str">
        <f t="shared" si="25"/>
        <v/>
      </c>
      <c r="BR16" s="352" t="str">
        <f t="shared" si="26"/>
        <v/>
      </c>
      <c r="BS16" s="352">
        <f t="shared" si="27"/>
        <v>0</v>
      </c>
      <c r="BX16" s="272"/>
      <c r="BY16" s="272"/>
      <c r="BZ16" s="272"/>
      <c r="CA16" s="272"/>
      <c r="CB16" s="272">
        <v>4</v>
      </c>
      <c r="CC16" s="272"/>
      <c r="CD16" s="272"/>
    </row>
    <row r="17" spans="1:82" s="303" customFormat="1" ht="15.75" customHeight="1">
      <c r="A17" s="925"/>
      <c r="B17" s="653" t="str">
        <f t="shared" si="28"/>
        <v>Bac Flower 4 Dual</v>
      </c>
      <c r="C17" s="397" t="s">
        <v>1110</v>
      </c>
      <c r="D17" s="210" t="s">
        <v>671</v>
      </c>
      <c r="E17" s="398" t="s">
        <v>25</v>
      </c>
      <c r="F17" s="314"/>
      <c r="G17" s="398" t="s">
        <v>63</v>
      </c>
      <c r="H17" s="300">
        <v>4</v>
      </c>
      <c r="I17" s="300">
        <v>3.53</v>
      </c>
      <c r="J17" s="507">
        <v>205</v>
      </c>
      <c r="K17" s="41"/>
      <c r="L17" s="42"/>
      <c r="M17" s="845"/>
      <c r="N17" s="44"/>
      <c r="O17" s="45"/>
      <c r="P17" s="46"/>
      <c r="Q17" s="47"/>
      <c r="R17" s="48"/>
      <c r="S17" s="110"/>
      <c r="T17" s="50"/>
      <c r="U17" s="51"/>
      <c r="V17" s="407"/>
      <c r="W17" s="53"/>
      <c r="X17" s="101">
        <f t="shared" si="0"/>
        <v>0</v>
      </c>
      <c r="Y17" s="112">
        <f t="shared" si="1"/>
        <v>0</v>
      </c>
      <c r="Z17" s="352">
        <f t="shared" si="2"/>
        <v>0</v>
      </c>
      <c r="AA17" s="251" t="str">
        <f t="shared" si="3"/>
        <v/>
      </c>
      <c r="AB17" s="272" t="str">
        <f t="shared" si="3"/>
        <v/>
      </c>
      <c r="AC17" s="272" t="str">
        <f t="shared" si="3"/>
        <v/>
      </c>
      <c r="AD17" s="272" t="str">
        <f t="shared" si="3"/>
        <v/>
      </c>
      <c r="AE17" s="272">
        <f t="shared" si="3"/>
        <v>0</v>
      </c>
      <c r="AF17" s="272" t="str">
        <f t="shared" si="3"/>
        <v/>
      </c>
      <c r="AG17" s="676" t="str">
        <f t="shared" si="3"/>
        <v/>
      </c>
      <c r="AH17" s="671"/>
      <c r="AI17" s="272"/>
      <c r="AJ17" s="272"/>
      <c r="AK17" s="272">
        <v>2</v>
      </c>
      <c r="AL17" s="272">
        <v>2</v>
      </c>
      <c r="AM17" s="272"/>
      <c r="AN17" s="272"/>
      <c r="AO17" s="272"/>
      <c r="AP17" s="272"/>
      <c r="AQ17" s="272"/>
      <c r="AR17" s="272"/>
      <c r="AS17" s="272"/>
      <c r="AT17" s="272"/>
      <c r="AU17" s="272"/>
      <c r="AV17" s="272"/>
      <c r="AW17" s="272"/>
      <c r="AX17" s="272"/>
      <c r="AY17" s="272"/>
      <c r="AZ17" s="272">
        <v>15</v>
      </c>
      <c r="BB17" s="352" t="str">
        <f t="shared" si="10"/>
        <v/>
      </c>
      <c r="BC17" s="352" t="str">
        <f t="shared" si="11"/>
        <v/>
      </c>
      <c r="BD17" s="352">
        <f t="shared" si="12"/>
        <v>0</v>
      </c>
      <c r="BE17" s="352">
        <f t="shared" si="13"/>
        <v>0</v>
      </c>
      <c r="BF17" s="352" t="str">
        <f t="shared" si="14"/>
        <v/>
      </c>
      <c r="BG17" s="352" t="str">
        <f t="shared" si="15"/>
        <v/>
      </c>
      <c r="BH17" s="352" t="str">
        <f t="shared" si="16"/>
        <v/>
      </c>
      <c r="BI17" s="352" t="str">
        <f t="shared" si="17"/>
        <v/>
      </c>
      <c r="BJ17" s="352" t="str">
        <f t="shared" si="18"/>
        <v/>
      </c>
      <c r="BK17" s="352" t="str">
        <f t="shared" si="19"/>
        <v/>
      </c>
      <c r="BL17" s="352" t="str">
        <f t="shared" si="20"/>
        <v/>
      </c>
      <c r="BM17" s="352" t="str">
        <f t="shared" si="21"/>
        <v/>
      </c>
      <c r="BN17" s="352" t="str">
        <f t="shared" si="22"/>
        <v/>
      </c>
      <c r="BO17" s="352" t="str">
        <f t="shared" si="23"/>
        <v/>
      </c>
      <c r="BP17" s="352" t="str">
        <f t="shared" si="24"/>
        <v/>
      </c>
      <c r="BQ17" s="352" t="str">
        <f t="shared" si="25"/>
        <v/>
      </c>
      <c r="BR17" s="352" t="str">
        <f t="shared" si="26"/>
        <v/>
      </c>
      <c r="BS17" s="352">
        <f t="shared" si="27"/>
        <v>0</v>
      </c>
      <c r="BX17" s="272"/>
      <c r="BY17" s="272"/>
      <c r="BZ17" s="272"/>
      <c r="CA17" s="272"/>
      <c r="CB17" s="272">
        <v>4</v>
      </c>
      <c r="CC17" s="272"/>
      <c r="CD17" s="272"/>
    </row>
    <row r="18" spans="1:82" s="303" customFormat="1" ht="15.75" customHeight="1">
      <c r="A18" s="925"/>
      <c r="B18" s="653" t="str">
        <f t="shared" si="28"/>
        <v>Bac Flower 5 Dual</v>
      </c>
      <c r="C18" s="397" t="s">
        <v>1111</v>
      </c>
      <c r="D18" s="210" t="s">
        <v>672</v>
      </c>
      <c r="E18" s="398" t="s">
        <v>24</v>
      </c>
      <c r="F18" s="314"/>
      <c r="G18" s="398" t="s">
        <v>63</v>
      </c>
      <c r="H18" s="300">
        <v>6</v>
      </c>
      <c r="I18" s="300">
        <v>1.97</v>
      </c>
      <c r="J18" s="507">
        <v>122.5</v>
      </c>
      <c r="K18" s="41"/>
      <c r="L18" s="42"/>
      <c r="M18" s="845"/>
      <c r="N18" s="44"/>
      <c r="O18" s="45"/>
      <c r="P18" s="46"/>
      <c r="Q18" s="47"/>
      <c r="R18" s="48"/>
      <c r="S18" s="110"/>
      <c r="T18" s="50"/>
      <c r="U18" s="51"/>
      <c r="V18" s="407"/>
      <c r="W18" s="53"/>
      <c r="X18" s="101">
        <f t="shared" si="0"/>
        <v>0</v>
      </c>
      <c r="Y18" s="112">
        <f t="shared" si="1"/>
        <v>0</v>
      </c>
      <c r="Z18" s="352">
        <f t="shared" si="2"/>
        <v>0</v>
      </c>
      <c r="AA18" s="251" t="str">
        <f t="shared" si="3"/>
        <v/>
      </c>
      <c r="AB18" s="272" t="str">
        <f t="shared" si="3"/>
        <v/>
      </c>
      <c r="AC18" s="272" t="str">
        <f t="shared" si="3"/>
        <v/>
      </c>
      <c r="AD18" s="272">
        <f t="shared" si="3"/>
        <v>0</v>
      </c>
      <c r="AE18" s="272" t="str">
        <f t="shared" si="3"/>
        <v/>
      </c>
      <c r="AF18" s="272" t="str">
        <f t="shared" si="3"/>
        <v/>
      </c>
      <c r="AG18" s="676" t="str">
        <f t="shared" si="3"/>
        <v/>
      </c>
      <c r="AH18" s="671"/>
      <c r="AI18" s="272"/>
      <c r="AJ18" s="272"/>
      <c r="AK18" s="272">
        <v>3</v>
      </c>
      <c r="AL18" s="272">
        <v>2</v>
      </c>
      <c r="AM18" s="272"/>
      <c r="AN18" s="272"/>
      <c r="AO18" s="272"/>
      <c r="AP18" s="272"/>
      <c r="AQ18" s="272"/>
      <c r="AR18" s="272"/>
      <c r="AS18" s="272"/>
      <c r="AT18" s="272"/>
      <c r="AU18" s="272"/>
      <c r="AV18" s="272"/>
      <c r="AW18" s="272"/>
      <c r="AX18" s="272"/>
      <c r="AY18" s="272"/>
      <c r="AZ18" s="272">
        <v>12</v>
      </c>
      <c r="BB18" s="352" t="str">
        <f t="shared" si="10"/>
        <v/>
      </c>
      <c r="BC18" s="352" t="str">
        <f t="shared" si="11"/>
        <v/>
      </c>
      <c r="BD18" s="352">
        <f t="shared" si="12"/>
        <v>0</v>
      </c>
      <c r="BE18" s="352">
        <f t="shared" si="13"/>
        <v>0</v>
      </c>
      <c r="BF18" s="352" t="str">
        <f t="shared" si="14"/>
        <v/>
      </c>
      <c r="BG18" s="352" t="str">
        <f t="shared" si="15"/>
        <v/>
      </c>
      <c r="BH18" s="352" t="str">
        <f t="shared" si="16"/>
        <v/>
      </c>
      <c r="BI18" s="352" t="str">
        <f t="shared" si="17"/>
        <v/>
      </c>
      <c r="BJ18" s="352" t="str">
        <f t="shared" si="18"/>
        <v/>
      </c>
      <c r="BK18" s="352" t="str">
        <f t="shared" si="19"/>
        <v/>
      </c>
      <c r="BL18" s="352" t="str">
        <f t="shared" si="20"/>
        <v/>
      </c>
      <c r="BM18" s="352" t="str">
        <f t="shared" si="21"/>
        <v/>
      </c>
      <c r="BN18" s="352" t="str">
        <f t="shared" si="22"/>
        <v/>
      </c>
      <c r="BO18" s="352" t="str">
        <f t="shared" si="23"/>
        <v/>
      </c>
      <c r="BP18" s="352" t="str">
        <f t="shared" si="24"/>
        <v/>
      </c>
      <c r="BQ18" s="352" t="str">
        <f t="shared" si="25"/>
        <v/>
      </c>
      <c r="BR18" s="352" t="str">
        <f t="shared" si="26"/>
        <v/>
      </c>
      <c r="BS18" s="352">
        <f t="shared" si="27"/>
        <v>0</v>
      </c>
      <c r="BX18" s="272"/>
      <c r="BY18" s="272"/>
      <c r="BZ18" s="272"/>
      <c r="CA18" s="272">
        <v>6</v>
      </c>
      <c r="CB18" s="272"/>
      <c r="CC18" s="272"/>
      <c r="CD18" s="272"/>
    </row>
    <row r="19" spans="1:82" s="303" customFormat="1" ht="15.75" customHeight="1">
      <c r="A19" s="925"/>
      <c r="B19" s="653" t="str">
        <f t="shared" si="28"/>
        <v>Bac Flower 6 Dual</v>
      </c>
      <c r="C19" s="397" t="s">
        <v>1112</v>
      </c>
      <c r="D19" s="210" t="s">
        <v>673</v>
      </c>
      <c r="E19" s="398" t="s">
        <v>24</v>
      </c>
      <c r="F19" s="314"/>
      <c r="G19" s="398" t="s">
        <v>63</v>
      </c>
      <c r="H19" s="300">
        <v>6</v>
      </c>
      <c r="I19" s="300">
        <v>4.9000000000000004</v>
      </c>
      <c r="J19" s="507">
        <v>280</v>
      </c>
      <c r="K19" s="41"/>
      <c r="L19" s="42"/>
      <c r="M19" s="845"/>
      <c r="N19" s="44"/>
      <c r="O19" s="45"/>
      <c r="P19" s="46"/>
      <c r="Q19" s="47"/>
      <c r="R19" s="48"/>
      <c r="S19" s="110"/>
      <c r="T19" s="50"/>
      <c r="U19" s="51"/>
      <c r="V19" s="407"/>
      <c r="W19" s="53"/>
      <c r="X19" s="101">
        <f t="shared" si="0"/>
        <v>0</v>
      </c>
      <c r="Y19" s="112">
        <f t="shared" si="1"/>
        <v>0</v>
      </c>
      <c r="Z19" s="352">
        <f t="shared" si="2"/>
        <v>0</v>
      </c>
      <c r="AA19" s="251" t="str">
        <f t="shared" si="3"/>
        <v/>
      </c>
      <c r="AB19" s="272" t="str">
        <f t="shared" si="3"/>
        <v/>
      </c>
      <c r="AC19" s="272" t="str">
        <f t="shared" si="3"/>
        <v/>
      </c>
      <c r="AD19" s="272">
        <f t="shared" si="3"/>
        <v>0</v>
      </c>
      <c r="AE19" s="272" t="str">
        <f t="shared" si="3"/>
        <v/>
      </c>
      <c r="AF19" s="272" t="str">
        <f t="shared" si="3"/>
        <v/>
      </c>
      <c r="AG19" s="676" t="str">
        <f t="shared" si="3"/>
        <v/>
      </c>
      <c r="AH19" s="671"/>
      <c r="AI19" s="272"/>
      <c r="AJ19" s="272"/>
      <c r="AK19" s="272"/>
      <c r="AL19" s="272">
        <v>6</v>
      </c>
      <c r="AM19" s="272"/>
      <c r="AN19" s="272"/>
      <c r="AO19" s="272"/>
      <c r="AP19" s="272"/>
      <c r="AQ19" s="272"/>
      <c r="AR19" s="272"/>
      <c r="AS19" s="272"/>
      <c r="AT19" s="272"/>
      <c r="AU19" s="272"/>
      <c r="AV19" s="272"/>
      <c r="AW19" s="272"/>
      <c r="AX19" s="272"/>
      <c r="AY19" s="272"/>
      <c r="AZ19" s="272">
        <v>18</v>
      </c>
      <c r="BB19" s="352" t="str">
        <f t="shared" si="10"/>
        <v/>
      </c>
      <c r="BC19" s="352" t="str">
        <f t="shared" si="11"/>
        <v/>
      </c>
      <c r="BD19" s="352" t="str">
        <f t="shared" si="12"/>
        <v/>
      </c>
      <c r="BE19" s="352">
        <f t="shared" si="13"/>
        <v>0</v>
      </c>
      <c r="BF19" s="352" t="str">
        <f t="shared" si="14"/>
        <v/>
      </c>
      <c r="BG19" s="352" t="str">
        <f t="shared" si="15"/>
        <v/>
      </c>
      <c r="BH19" s="352" t="str">
        <f t="shared" si="16"/>
        <v/>
      </c>
      <c r="BI19" s="352" t="str">
        <f t="shared" si="17"/>
        <v/>
      </c>
      <c r="BJ19" s="352" t="str">
        <f t="shared" si="18"/>
        <v/>
      </c>
      <c r="BK19" s="352" t="str">
        <f t="shared" si="19"/>
        <v/>
      </c>
      <c r="BL19" s="352" t="str">
        <f t="shared" si="20"/>
        <v/>
      </c>
      <c r="BM19" s="352" t="str">
        <f t="shared" si="21"/>
        <v/>
      </c>
      <c r="BN19" s="352" t="str">
        <f t="shared" si="22"/>
        <v/>
      </c>
      <c r="BO19" s="352" t="str">
        <f t="shared" si="23"/>
        <v/>
      </c>
      <c r="BP19" s="352" t="str">
        <f t="shared" si="24"/>
        <v/>
      </c>
      <c r="BQ19" s="352" t="str">
        <f t="shared" si="25"/>
        <v/>
      </c>
      <c r="BR19" s="352" t="str">
        <f t="shared" si="26"/>
        <v/>
      </c>
      <c r="BS19" s="352">
        <f t="shared" si="27"/>
        <v>0</v>
      </c>
      <c r="BX19" s="272"/>
      <c r="BY19" s="272"/>
      <c r="BZ19" s="272"/>
      <c r="CA19" s="272">
        <v>6</v>
      </c>
      <c r="CB19" s="272"/>
      <c r="CC19" s="272"/>
      <c r="CD19" s="272"/>
    </row>
    <row r="20" spans="1:82" s="303" customFormat="1" ht="15.75" customHeight="1">
      <c r="A20" s="925"/>
      <c r="B20" s="653" t="str">
        <f t="shared" si="28"/>
        <v>So big</v>
      </c>
      <c r="C20" s="397" t="s">
        <v>1113</v>
      </c>
      <c r="D20" s="210" t="s">
        <v>1114</v>
      </c>
      <c r="E20" s="398" t="s">
        <v>26</v>
      </c>
      <c r="F20" s="314"/>
      <c r="G20" s="398" t="s">
        <v>67</v>
      </c>
      <c r="H20" s="300">
        <v>2</v>
      </c>
      <c r="I20" s="300">
        <v>7.6</v>
      </c>
      <c r="J20" s="507">
        <v>160</v>
      </c>
      <c r="K20" s="41"/>
      <c r="L20" s="42"/>
      <c r="M20" s="845"/>
      <c r="N20" s="44"/>
      <c r="O20" s="45"/>
      <c r="P20" s="46"/>
      <c r="Q20" s="47"/>
      <c r="R20" s="48"/>
      <c r="S20" s="110"/>
      <c r="T20" s="50"/>
      <c r="U20" s="51"/>
      <c r="V20" s="407"/>
      <c r="W20" s="53"/>
      <c r="X20" s="101">
        <f t="shared" si="0"/>
        <v>0</v>
      </c>
      <c r="Y20" s="112">
        <f t="shared" si="1"/>
        <v>0</v>
      </c>
      <c r="Z20" s="352">
        <f t="shared" si="2"/>
        <v>0</v>
      </c>
      <c r="AA20" s="251" t="str">
        <f t="shared" si="3"/>
        <v/>
      </c>
      <c r="AB20" s="272" t="str">
        <f t="shared" si="3"/>
        <v/>
      </c>
      <c r="AC20" s="272" t="str">
        <f t="shared" si="3"/>
        <v/>
      </c>
      <c r="AD20" s="272" t="str">
        <f t="shared" si="3"/>
        <v/>
      </c>
      <c r="AE20" s="272" t="str">
        <f t="shared" si="3"/>
        <v/>
      </c>
      <c r="AF20" s="272">
        <f t="shared" si="3"/>
        <v>0</v>
      </c>
      <c r="AG20" s="676" t="str">
        <f t="shared" si="3"/>
        <v/>
      </c>
      <c r="AH20" s="671"/>
      <c r="AI20" s="272"/>
      <c r="AJ20" s="272"/>
      <c r="AK20" s="272"/>
      <c r="AL20" s="272"/>
      <c r="AM20" s="272"/>
      <c r="AN20" s="272"/>
      <c r="AO20" s="272"/>
      <c r="AP20" s="272"/>
      <c r="AQ20" s="272"/>
      <c r="AR20" s="272"/>
      <c r="AS20" s="272"/>
      <c r="AT20" s="272"/>
      <c r="AU20" s="272"/>
      <c r="AV20" s="272"/>
      <c r="AW20" s="272"/>
      <c r="AX20" s="272"/>
      <c r="AY20" s="272"/>
      <c r="AZ20" s="272">
        <v>10</v>
      </c>
      <c r="BB20" s="352"/>
      <c r="BC20" s="352"/>
      <c r="BD20" s="352"/>
      <c r="BE20" s="352"/>
      <c r="BF20" s="352"/>
      <c r="BG20" s="352"/>
      <c r="BH20" s="352"/>
      <c r="BI20" s="352"/>
      <c r="BJ20" s="352"/>
      <c r="BK20" s="352"/>
      <c r="BL20" s="352"/>
      <c r="BM20" s="352"/>
      <c r="BN20" s="352"/>
      <c r="BO20" s="352"/>
      <c r="BP20" s="352"/>
      <c r="BQ20" s="352"/>
      <c r="BR20" s="352"/>
      <c r="BS20" s="352">
        <f t="shared" si="27"/>
        <v>0</v>
      </c>
      <c r="BX20" s="272"/>
      <c r="BY20" s="272"/>
      <c r="BZ20" s="272"/>
      <c r="CA20" s="272"/>
      <c r="CB20" s="272"/>
      <c r="CC20" s="272">
        <v>2</v>
      </c>
      <c r="CD20" s="272"/>
    </row>
    <row r="21" spans="1:82" s="303" customFormat="1" ht="15.75" customHeight="1">
      <c r="A21" s="925"/>
      <c r="B21" s="653" t="str">
        <f t="shared" si="28"/>
        <v>Big bro</v>
      </c>
      <c r="C21" s="397" t="s">
        <v>1115</v>
      </c>
      <c r="D21" s="210" t="s">
        <v>1116</v>
      </c>
      <c r="E21" s="398" t="s">
        <v>26</v>
      </c>
      <c r="F21" s="314"/>
      <c r="G21" s="398" t="s">
        <v>67</v>
      </c>
      <c r="H21" s="300">
        <v>4</v>
      </c>
      <c r="I21" s="300">
        <v>15.25</v>
      </c>
      <c r="J21" s="507">
        <v>850</v>
      </c>
      <c r="K21" s="41"/>
      <c r="L21" s="42"/>
      <c r="M21" s="845"/>
      <c r="N21" s="44"/>
      <c r="O21" s="45"/>
      <c r="P21" s="46"/>
      <c r="Q21" s="47"/>
      <c r="R21" s="48"/>
      <c r="S21" s="110"/>
      <c r="T21" s="50"/>
      <c r="U21" s="51"/>
      <c r="V21" s="407"/>
      <c r="W21" s="53"/>
      <c r="X21" s="101">
        <f t="shared" si="0"/>
        <v>0</v>
      </c>
      <c r="Y21" s="112">
        <f t="shared" si="1"/>
        <v>0</v>
      </c>
      <c r="Z21" s="352">
        <f t="shared" si="2"/>
        <v>0</v>
      </c>
      <c r="AA21" s="251"/>
      <c r="AB21" s="272"/>
      <c r="AC21" s="272"/>
      <c r="AD21" s="272"/>
      <c r="AE21" s="272"/>
      <c r="AF21" s="272"/>
      <c r="AG21" s="676">
        <f>4*Z21</f>
        <v>0</v>
      </c>
      <c r="AH21" s="671"/>
      <c r="AI21" s="272"/>
      <c r="AJ21" s="272"/>
      <c r="AK21" s="272"/>
      <c r="AL21" s="272"/>
      <c r="AM21" s="272"/>
      <c r="AN21" s="272">
        <v>1</v>
      </c>
      <c r="AO21" s="272">
        <v>2</v>
      </c>
      <c r="AP21" s="272">
        <v>1</v>
      </c>
      <c r="AQ21" s="272"/>
      <c r="AR21" s="272"/>
      <c r="AS21" s="272"/>
      <c r="AT21" s="272"/>
      <c r="AU21" s="272"/>
      <c r="AV21" s="272"/>
      <c r="AW21" s="272"/>
      <c r="AX21" s="272"/>
      <c r="AY21" s="272"/>
      <c r="AZ21" s="272">
        <v>16</v>
      </c>
      <c r="BB21" s="352" t="str">
        <f t="shared" si="10"/>
        <v/>
      </c>
      <c r="BC21" s="352" t="str">
        <f t="shared" si="11"/>
        <v/>
      </c>
      <c r="BD21" s="352" t="str">
        <f t="shared" si="12"/>
        <v/>
      </c>
      <c r="BE21" s="352" t="str">
        <f t="shared" si="13"/>
        <v/>
      </c>
      <c r="BF21" s="352" t="str">
        <f t="shared" si="14"/>
        <v/>
      </c>
      <c r="BG21" s="352">
        <f t="shared" si="15"/>
        <v>0</v>
      </c>
      <c r="BH21" s="352">
        <f t="shared" si="16"/>
        <v>0</v>
      </c>
      <c r="BI21" s="352">
        <f t="shared" si="17"/>
        <v>0</v>
      </c>
      <c r="BJ21" s="352" t="str">
        <f t="shared" si="18"/>
        <v/>
      </c>
      <c r="BK21" s="352" t="str">
        <f t="shared" si="19"/>
        <v/>
      </c>
      <c r="BL21" s="352" t="str">
        <f t="shared" si="20"/>
        <v/>
      </c>
      <c r="BM21" s="352" t="str">
        <f t="shared" si="21"/>
        <v/>
      </c>
      <c r="BN21" s="352" t="str">
        <f t="shared" si="22"/>
        <v/>
      </c>
      <c r="BO21" s="352" t="str">
        <f t="shared" si="23"/>
        <v/>
      </c>
      <c r="BP21" s="352" t="str">
        <f t="shared" si="24"/>
        <v/>
      </c>
      <c r="BQ21" s="352" t="str">
        <f t="shared" si="25"/>
        <v/>
      </c>
      <c r="BR21" s="352" t="str">
        <f t="shared" si="26"/>
        <v/>
      </c>
      <c r="BS21" s="352">
        <f t="shared" si="27"/>
        <v>0</v>
      </c>
      <c r="BX21" s="272"/>
      <c r="BY21" s="272"/>
      <c r="BZ21" s="272"/>
      <c r="CA21" s="272"/>
      <c r="CB21" s="272"/>
      <c r="CC21" s="272"/>
      <c r="CD21" s="272"/>
    </row>
    <row r="22" spans="1:82" s="303" customFormat="1" ht="15.75" customHeight="1">
      <c r="A22" s="925"/>
      <c r="B22" s="653" t="str">
        <f t="shared" si="28"/>
        <v>Big Tess</v>
      </c>
      <c r="C22" s="397" t="s">
        <v>1117</v>
      </c>
      <c r="D22" s="210" t="s">
        <v>1118</v>
      </c>
      <c r="E22" s="398" t="s">
        <v>26</v>
      </c>
      <c r="F22" s="314"/>
      <c r="G22" s="398" t="s">
        <v>67</v>
      </c>
      <c r="H22" s="300">
        <v>2</v>
      </c>
      <c r="I22" s="300">
        <v>7</v>
      </c>
      <c r="J22" s="507">
        <v>410</v>
      </c>
      <c r="K22" s="41"/>
      <c r="L22" s="42"/>
      <c r="M22" s="845"/>
      <c r="N22" s="44"/>
      <c r="O22" s="45"/>
      <c r="P22" s="46"/>
      <c r="Q22" s="47"/>
      <c r="R22" s="48"/>
      <c r="S22" s="110"/>
      <c r="T22" s="50"/>
      <c r="U22" s="51"/>
      <c r="V22" s="407"/>
      <c r="W22" s="53"/>
      <c r="X22" s="101">
        <f t="shared" si="0"/>
        <v>0</v>
      </c>
      <c r="Y22" s="112">
        <f t="shared" si="1"/>
        <v>0</v>
      </c>
      <c r="Z22" s="352">
        <f t="shared" si="2"/>
        <v>0</v>
      </c>
      <c r="AA22" s="251"/>
      <c r="AB22" s="272"/>
      <c r="AC22" s="272"/>
      <c r="AD22" s="272"/>
      <c r="AE22" s="272"/>
      <c r="AF22" s="272"/>
      <c r="AG22" s="676">
        <f>2*Z22</f>
        <v>0</v>
      </c>
      <c r="AH22" s="671"/>
      <c r="AI22" s="272"/>
      <c r="AJ22" s="272"/>
      <c r="AK22" s="272"/>
      <c r="AL22" s="272"/>
      <c r="AM22" s="272"/>
      <c r="AN22" s="272"/>
      <c r="AO22" s="272"/>
      <c r="AP22" s="272"/>
      <c r="AQ22" s="272"/>
      <c r="AR22" s="272">
        <v>2</v>
      </c>
      <c r="AS22" s="272"/>
      <c r="AT22" s="272"/>
      <c r="AU22" s="272"/>
      <c r="AV22" s="272"/>
      <c r="AW22" s="272"/>
      <c r="AX22" s="272"/>
      <c r="AY22" s="272"/>
      <c r="AZ22" s="272">
        <v>8</v>
      </c>
      <c r="BB22" s="352" t="str">
        <f t="shared" si="10"/>
        <v/>
      </c>
      <c r="BC22" s="352" t="str">
        <f t="shared" si="11"/>
        <v/>
      </c>
      <c r="BD22" s="352" t="str">
        <f t="shared" si="12"/>
        <v/>
      </c>
      <c r="BE22" s="352" t="str">
        <f t="shared" si="13"/>
        <v/>
      </c>
      <c r="BF22" s="352" t="str">
        <f t="shared" si="14"/>
        <v/>
      </c>
      <c r="BG22" s="352" t="str">
        <f t="shared" si="15"/>
        <v/>
      </c>
      <c r="BH22" s="352" t="str">
        <f t="shared" si="16"/>
        <v/>
      </c>
      <c r="BI22" s="352" t="str">
        <f t="shared" si="17"/>
        <v/>
      </c>
      <c r="BJ22" s="352" t="str">
        <f t="shared" si="18"/>
        <v/>
      </c>
      <c r="BK22" s="352">
        <f t="shared" si="19"/>
        <v>0</v>
      </c>
      <c r="BL22" s="352" t="str">
        <f t="shared" si="20"/>
        <v/>
      </c>
      <c r="BM22" s="352" t="str">
        <f t="shared" si="21"/>
        <v/>
      </c>
      <c r="BN22" s="352" t="str">
        <f t="shared" si="22"/>
        <v/>
      </c>
      <c r="BO22" s="352" t="str">
        <f t="shared" si="23"/>
        <v/>
      </c>
      <c r="BP22" s="352" t="str">
        <f t="shared" si="24"/>
        <v/>
      </c>
      <c r="BQ22" s="352" t="str">
        <f t="shared" si="25"/>
        <v/>
      </c>
      <c r="BR22" s="352" t="str">
        <f t="shared" si="26"/>
        <v/>
      </c>
      <c r="BS22" s="352">
        <f t="shared" si="27"/>
        <v>0</v>
      </c>
      <c r="BX22" s="272"/>
      <c r="BY22" s="272"/>
      <c r="BZ22" s="272"/>
      <c r="CA22" s="272"/>
      <c r="CB22" s="272"/>
      <c r="CC22" s="272"/>
      <c r="CD22" s="272"/>
    </row>
    <row r="23" spans="1:82" s="303" customFormat="1" ht="15.75" customHeight="1">
      <c r="A23" s="925"/>
      <c r="B23" s="653" t="str">
        <f t="shared" si="28"/>
        <v>Pure EVO1</v>
      </c>
      <c r="C23" s="397" t="s">
        <v>1119</v>
      </c>
      <c r="D23" s="210" t="s">
        <v>1120</v>
      </c>
      <c r="E23" s="398" t="s">
        <v>22</v>
      </c>
      <c r="F23" s="314"/>
      <c r="G23" s="398" t="s">
        <v>31</v>
      </c>
      <c r="H23" s="300">
        <v>10</v>
      </c>
      <c r="I23" s="300">
        <v>0.4</v>
      </c>
      <c r="J23" s="507">
        <v>30</v>
      </c>
      <c r="K23" s="41"/>
      <c r="L23" s="42"/>
      <c r="M23" s="845"/>
      <c r="N23" s="44"/>
      <c r="O23" s="45"/>
      <c r="P23" s="46"/>
      <c r="Q23" s="47"/>
      <c r="R23" s="48"/>
      <c r="S23" s="110"/>
      <c r="T23" s="50"/>
      <c r="U23" s="51"/>
      <c r="V23" s="52"/>
      <c r="W23" s="53"/>
      <c r="X23" s="101">
        <f t="shared" si="0"/>
        <v>0</v>
      </c>
      <c r="Y23" s="112">
        <f t="shared" si="1"/>
        <v>0</v>
      </c>
      <c r="Z23" s="352">
        <f t="shared" si="2"/>
        <v>0</v>
      </c>
      <c r="AA23" s="251"/>
      <c r="AB23" s="272">
        <f>10*Z23</f>
        <v>0</v>
      </c>
      <c r="AC23" s="272"/>
      <c r="AD23" s="272"/>
      <c r="AE23" s="272"/>
      <c r="AF23" s="272"/>
      <c r="AG23" s="676"/>
      <c r="AH23" s="671"/>
      <c r="AI23" s="272"/>
      <c r="AJ23" s="272"/>
      <c r="AK23" s="272"/>
      <c r="AL23" s="272"/>
      <c r="AM23" s="272"/>
      <c r="AN23" s="272"/>
      <c r="AO23" s="272"/>
      <c r="AP23" s="272"/>
      <c r="AQ23" s="272"/>
      <c r="AR23" s="272"/>
      <c r="AS23" s="272"/>
      <c r="AT23" s="272"/>
      <c r="AU23" s="272"/>
      <c r="AV23" s="272"/>
      <c r="AW23" s="272"/>
      <c r="AX23" s="272"/>
      <c r="AY23" s="272"/>
      <c r="AZ23" s="272">
        <v>20</v>
      </c>
      <c r="BB23" s="352" t="str">
        <f t="shared" si="10"/>
        <v/>
      </c>
      <c r="BC23" s="352" t="str">
        <f t="shared" si="11"/>
        <v/>
      </c>
      <c r="BD23" s="352" t="str">
        <f t="shared" si="12"/>
        <v/>
      </c>
      <c r="BE23" s="352" t="str">
        <f t="shared" si="13"/>
        <v/>
      </c>
      <c r="BF23" s="352" t="str">
        <f t="shared" si="14"/>
        <v/>
      </c>
      <c r="BG23" s="352" t="str">
        <f t="shared" si="15"/>
        <v/>
      </c>
      <c r="BH23" s="352" t="str">
        <f t="shared" si="16"/>
        <v/>
      </c>
      <c r="BI23" s="352" t="str">
        <f t="shared" si="17"/>
        <v/>
      </c>
      <c r="BJ23" s="352" t="str">
        <f t="shared" si="18"/>
        <v/>
      </c>
      <c r="BK23" s="352" t="str">
        <f t="shared" si="19"/>
        <v/>
      </c>
      <c r="BL23" s="352" t="str">
        <f t="shared" si="20"/>
        <v/>
      </c>
      <c r="BM23" s="352" t="str">
        <f t="shared" si="21"/>
        <v/>
      </c>
      <c r="BN23" s="352" t="str">
        <f t="shared" si="22"/>
        <v/>
      </c>
      <c r="BO23" s="352" t="str">
        <f t="shared" si="23"/>
        <v/>
      </c>
      <c r="BP23" s="352" t="str">
        <f t="shared" si="24"/>
        <v/>
      </c>
      <c r="BQ23" s="352" t="str">
        <f t="shared" si="25"/>
        <v/>
      </c>
      <c r="BR23" s="352" t="str">
        <f t="shared" si="26"/>
        <v/>
      </c>
      <c r="BS23" s="352">
        <f t="shared" si="27"/>
        <v>0</v>
      </c>
      <c r="BX23" s="272"/>
      <c r="BY23" s="272"/>
      <c r="BZ23" s="272"/>
      <c r="CA23" s="272"/>
      <c r="CB23" s="272"/>
      <c r="CC23" s="272"/>
      <c r="CD23" s="272"/>
    </row>
    <row r="24" spans="1:82" s="303" customFormat="1" ht="15.75" customHeight="1">
      <c r="A24" s="925"/>
      <c r="B24" s="653" t="str">
        <f t="shared" si="28"/>
        <v>Pure EVO2</v>
      </c>
      <c r="C24" s="397" t="s">
        <v>1121</v>
      </c>
      <c r="D24" s="210" t="s">
        <v>1122</v>
      </c>
      <c r="E24" s="398" t="s">
        <v>23</v>
      </c>
      <c r="F24" s="314"/>
      <c r="G24" s="398" t="s">
        <v>62</v>
      </c>
      <c r="H24" s="300">
        <v>8</v>
      </c>
      <c r="I24" s="300">
        <v>1.2</v>
      </c>
      <c r="J24" s="507">
        <v>42.5</v>
      </c>
      <c r="K24" s="41"/>
      <c r="L24" s="42"/>
      <c r="M24" s="845"/>
      <c r="N24" s="44"/>
      <c r="O24" s="45"/>
      <c r="P24" s="46"/>
      <c r="Q24" s="47"/>
      <c r="R24" s="48"/>
      <c r="S24" s="110"/>
      <c r="T24" s="50"/>
      <c r="U24" s="51"/>
      <c r="V24" s="52"/>
      <c r="W24" s="53"/>
      <c r="X24" s="101">
        <f t="shared" si="0"/>
        <v>0</v>
      </c>
      <c r="Y24" s="112">
        <f t="shared" si="1"/>
        <v>0</v>
      </c>
      <c r="Z24" s="352">
        <f t="shared" si="2"/>
        <v>0</v>
      </c>
      <c r="AA24" s="251"/>
      <c r="AB24" s="272"/>
      <c r="AC24" s="272">
        <f>8*Z24</f>
        <v>0</v>
      </c>
      <c r="AD24" s="272"/>
      <c r="AE24" s="272"/>
      <c r="AF24" s="272"/>
      <c r="AG24" s="676"/>
      <c r="AH24" s="671"/>
      <c r="AI24" s="272"/>
      <c r="AJ24" s="272">
        <v>8</v>
      </c>
      <c r="AK24" s="272"/>
      <c r="AL24" s="272"/>
      <c r="AM24" s="272"/>
      <c r="AN24" s="272"/>
      <c r="AO24" s="272"/>
      <c r="AP24" s="272"/>
      <c r="AQ24" s="272"/>
      <c r="AR24" s="272"/>
      <c r="AS24" s="272"/>
      <c r="AT24" s="272"/>
      <c r="AU24" s="272"/>
      <c r="AV24" s="272"/>
      <c r="AW24" s="272"/>
      <c r="AX24" s="272"/>
      <c r="AY24" s="272"/>
      <c r="AZ24" s="272">
        <v>16</v>
      </c>
      <c r="BB24" s="352" t="str">
        <f t="shared" si="10"/>
        <v/>
      </c>
      <c r="BC24" s="352">
        <f t="shared" si="11"/>
        <v>0</v>
      </c>
      <c r="BD24" s="352" t="str">
        <f t="shared" si="12"/>
        <v/>
      </c>
      <c r="BE24" s="352" t="str">
        <f t="shared" si="13"/>
        <v/>
      </c>
      <c r="BF24" s="352" t="str">
        <f t="shared" si="14"/>
        <v/>
      </c>
      <c r="BG24" s="352" t="str">
        <f t="shared" si="15"/>
        <v/>
      </c>
      <c r="BH24" s="352" t="str">
        <f t="shared" si="16"/>
        <v/>
      </c>
      <c r="BI24" s="352" t="str">
        <f t="shared" si="17"/>
        <v/>
      </c>
      <c r="BJ24" s="352" t="str">
        <f t="shared" si="18"/>
        <v/>
      </c>
      <c r="BK24" s="352" t="str">
        <f t="shared" si="19"/>
        <v/>
      </c>
      <c r="BL24" s="352" t="str">
        <f t="shared" si="20"/>
        <v/>
      </c>
      <c r="BM24" s="352" t="str">
        <f t="shared" si="21"/>
        <v/>
      </c>
      <c r="BN24" s="352" t="str">
        <f t="shared" si="22"/>
        <v/>
      </c>
      <c r="BO24" s="352" t="str">
        <f t="shared" si="23"/>
        <v/>
      </c>
      <c r="BP24" s="352" t="str">
        <f t="shared" si="24"/>
        <v/>
      </c>
      <c r="BQ24" s="352" t="str">
        <f t="shared" si="25"/>
        <v/>
      </c>
      <c r="BR24" s="352" t="str">
        <f t="shared" si="26"/>
        <v/>
      </c>
      <c r="BS24" s="352">
        <f t="shared" si="27"/>
        <v>0</v>
      </c>
      <c r="BX24" s="272"/>
      <c r="BY24" s="272"/>
      <c r="BZ24" s="272"/>
      <c r="CA24" s="272"/>
      <c r="CB24" s="272"/>
      <c r="CC24" s="272"/>
      <c r="CD24" s="272"/>
    </row>
    <row r="25" spans="1:82" s="303" customFormat="1" ht="15.75" customHeight="1">
      <c r="A25" s="925"/>
      <c r="B25" s="653" t="str">
        <f t="shared" si="28"/>
        <v>Pure EVO3</v>
      </c>
      <c r="C25" s="397" t="s">
        <v>1123</v>
      </c>
      <c r="D25" s="210" t="s">
        <v>1124</v>
      </c>
      <c r="E25" s="398" t="s">
        <v>24</v>
      </c>
      <c r="F25" s="314"/>
      <c r="G25" s="398" t="s">
        <v>62</v>
      </c>
      <c r="H25" s="300">
        <v>8</v>
      </c>
      <c r="I25" s="300">
        <v>3.5</v>
      </c>
      <c r="J25" s="507">
        <v>102.5</v>
      </c>
      <c r="K25" s="41"/>
      <c r="L25" s="42"/>
      <c r="M25" s="845"/>
      <c r="N25" s="44"/>
      <c r="O25" s="45"/>
      <c r="P25" s="46"/>
      <c r="Q25" s="47"/>
      <c r="R25" s="48"/>
      <c r="S25" s="110"/>
      <c r="T25" s="50"/>
      <c r="U25" s="51"/>
      <c r="V25" s="52"/>
      <c r="W25" s="53"/>
      <c r="X25" s="101">
        <f t="shared" si="0"/>
        <v>0</v>
      </c>
      <c r="Y25" s="112">
        <f t="shared" si="1"/>
        <v>0</v>
      </c>
      <c r="Z25" s="352">
        <f t="shared" si="2"/>
        <v>0</v>
      </c>
      <c r="AA25" s="251"/>
      <c r="AB25" s="272"/>
      <c r="AC25" s="272"/>
      <c r="AD25" s="272">
        <f>8*Z25</f>
        <v>0</v>
      </c>
      <c r="AE25" s="272"/>
      <c r="AF25" s="272"/>
      <c r="AG25" s="676"/>
      <c r="AH25" s="671"/>
      <c r="AI25" s="272"/>
      <c r="AJ25" s="272">
        <v>8</v>
      </c>
      <c r="AK25" s="272"/>
      <c r="AL25" s="272"/>
      <c r="AM25" s="272"/>
      <c r="AN25" s="272"/>
      <c r="AO25" s="272"/>
      <c r="AP25" s="272"/>
      <c r="AQ25" s="272"/>
      <c r="AR25" s="272"/>
      <c r="AS25" s="272"/>
      <c r="AT25" s="272"/>
      <c r="AU25" s="272"/>
      <c r="AV25" s="272"/>
      <c r="AW25" s="272"/>
      <c r="AX25" s="272"/>
      <c r="AY25" s="272"/>
      <c r="AZ25" s="272">
        <v>16</v>
      </c>
      <c r="BB25" s="352" t="str">
        <f t="shared" si="10"/>
        <v/>
      </c>
      <c r="BC25" s="352">
        <f t="shared" si="11"/>
        <v>0</v>
      </c>
      <c r="BD25" s="352" t="str">
        <f t="shared" si="12"/>
        <v/>
      </c>
      <c r="BE25" s="352" t="str">
        <f t="shared" si="13"/>
        <v/>
      </c>
      <c r="BF25" s="352" t="str">
        <f t="shared" si="14"/>
        <v/>
      </c>
      <c r="BG25" s="352" t="str">
        <f t="shared" si="15"/>
        <v/>
      </c>
      <c r="BH25" s="352" t="str">
        <f t="shared" si="16"/>
        <v/>
      </c>
      <c r="BI25" s="352" t="str">
        <f t="shared" si="17"/>
        <v/>
      </c>
      <c r="BJ25" s="352" t="str">
        <f t="shared" si="18"/>
        <v/>
      </c>
      <c r="BK25" s="352" t="str">
        <f t="shared" si="19"/>
        <v/>
      </c>
      <c r="BL25" s="352" t="str">
        <f t="shared" si="20"/>
        <v/>
      </c>
      <c r="BM25" s="352" t="str">
        <f t="shared" si="21"/>
        <v/>
      </c>
      <c r="BN25" s="352" t="str">
        <f t="shared" si="22"/>
        <v/>
      </c>
      <c r="BO25" s="352" t="str">
        <f t="shared" si="23"/>
        <v/>
      </c>
      <c r="BP25" s="352" t="str">
        <f t="shared" si="24"/>
        <v/>
      </c>
      <c r="BQ25" s="352" t="str">
        <f t="shared" si="25"/>
        <v/>
      </c>
      <c r="BR25" s="352" t="str">
        <f t="shared" si="26"/>
        <v/>
      </c>
      <c r="BS25" s="352">
        <f t="shared" si="27"/>
        <v>0</v>
      </c>
      <c r="BX25" s="272"/>
      <c r="BY25" s="272"/>
      <c r="BZ25" s="272"/>
      <c r="CA25" s="272"/>
      <c r="CB25" s="272"/>
      <c r="CC25" s="272"/>
      <c r="CD25" s="272"/>
    </row>
    <row r="26" spans="1:82" s="303" customFormat="1" ht="15.75" customHeight="1">
      <c r="A26" s="925"/>
      <c r="B26" s="653" t="str">
        <f t="shared" si="28"/>
        <v>Pure EVO4</v>
      </c>
      <c r="C26" s="397" t="s">
        <v>1125</v>
      </c>
      <c r="D26" s="210" t="s">
        <v>1126</v>
      </c>
      <c r="E26" s="398" t="s">
        <v>24</v>
      </c>
      <c r="F26" s="314"/>
      <c r="G26" s="398" t="s">
        <v>62</v>
      </c>
      <c r="H26" s="300">
        <v>8</v>
      </c>
      <c r="I26" s="300">
        <v>5.8</v>
      </c>
      <c r="J26" s="507">
        <v>150</v>
      </c>
      <c r="K26" s="41"/>
      <c r="L26" s="42"/>
      <c r="M26" s="845"/>
      <c r="N26" s="44"/>
      <c r="O26" s="45"/>
      <c r="P26" s="46"/>
      <c r="Q26" s="47"/>
      <c r="R26" s="48"/>
      <c r="S26" s="110"/>
      <c r="T26" s="50"/>
      <c r="U26" s="51"/>
      <c r="V26" s="52"/>
      <c r="W26" s="53"/>
      <c r="X26" s="101">
        <f t="shared" si="0"/>
        <v>0</v>
      </c>
      <c r="Y26" s="112">
        <f t="shared" si="1"/>
        <v>0</v>
      </c>
      <c r="Z26" s="352">
        <f t="shared" si="2"/>
        <v>0</v>
      </c>
      <c r="AA26" s="251"/>
      <c r="AB26" s="272"/>
      <c r="AC26" s="272"/>
      <c r="AD26" s="272">
        <f>8*Z26</f>
        <v>0</v>
      </c>
      <c r="AE26" s="272"/>
      <c r="AF26" s="272"/>
      <c r="AG26" s="676"/>
      <c r="AH26" s="671"/>
      <c r="AI26" s="272"/>
      <c r="AJ26" s="272">
        <v>5</v>
      </c>
      <c r="AK26" s="272"/>
      <c r="AL26" s="272"/>
      <c r="AM26" s="272"/>
      <c r="AN26" s="272"/>
      <c r="AO26" s="272"/>
      <c r="AP26" s="272"/>
      <c r="AQ26" s="272"/>
      <c r="AR26" s="272"/>
      <c r="AS26" s="272"/>
      <c r="AT26" s="272"/>
      <c r="AU26" s="272"/>
      <c r="AV26" s="272"/>
      <c r="AW26" s="272"/>
      <c r="AX26" s="272"/>
      <c r="AY26" s="272"/>
      <c r="AZ26" s="272">
        <v>16</v>
      </c>
      <c r="BB26" s="352" t="str">
        <f t="shared" si="10"/>
        <v/>
      </c>
      <c r="BC26" s="352">
        <f t="shared" si="11"/>
        <v>0</v>
      </c>
      <c r="BD26" s="352" t="str">
        <f t="shared" si="12"/>
        <v/>
      </c>
      <c r="BE26" s="352" t="str">
        <f t="shared" si="13"/>
        <v/>
      </c>
      <c r="BF26" s="352" t="str">
        <f t="shared" si="14"/>
        <v/>
      </c>
      <c r="BG26" s="352" t="str">
        <f t="shared" si="15"/>
        <v/>
      </c>
      <c r="BH26" s="352" t="str">
        <f t="shared" si="16"/>
        <v/>
      </c>
      <c r="BI26" s="352" t="str">
        <f t="shared" si="17"/>
        <v/>
      </c>
      <c r="BJ26" s="352" t="str">
        <f t="shared" si="18"/>
        <v/>
      </c>
      <c r="BK26" s="352" t="str">
        <f t="shared" si="19"/>
        <v/>
      </c>
      <c r="BL26" s="352" t="str">
        <f t="shared" si="20"/>
        <v/>
      </c>
      <c r="BM26" s="352" t="str">
        <f t="shared" si="21"/>
        <v/>
      </c>
      <c r="BN26" s="352" t="str">
        <f t="shared" si="22"/>
        <v/>
      </c>
      <c r="BO26" s="352" t="str">
        <f t="shared" si="23"/>
        <v/>
      </c>
      <c r="BP26" s="352" t="str">
        <f t="shared" si="24"/>
        <v/>
      </c>
      <c r="BQ26" s="352" t="str">
        <f t="shared" si="25"/>
        <v/>
      </c>
      <c r="BR26" s="352" t="str">
        <f t="shared" si="26"/>
        <v/>
      </c>
      <c r="BS26" s="352">
        <f t="shared" si="27"/>
        <v>0</v>
      </c>
      <c r="BX26" s="272"/>
      <c r="BY26" s="272"/>
      <c r="BZ26" s="272"/>
      <c r="CA26" s="272"/>
      <c r="CB26" s="272"/>
      <c r="CC26" s="272"/>
      <c r="CD26" s="272"/>
    </row>
    <row r="27" spans="1:82" s="303" customFormat="1" ht="15.75" customHeight="1">
      <c r="A27" s="925"/>
      <c r="B27" s="653" t="str">
        <f t="shared" si="28"/>
        <v>Master Jugs</v>
      </c>
      <c r="C27" s="397" t="s">
        <v>1127</v>
      </c>
      <c r="D27" s="210" t="s">
        <v>1128</v>
      </c>
      <c r="E27" s="398" t="s">
        <v>24</v>
      </c>
      <c r="F27" s="314"/>
      <c r="G27" s="398" t="s">
        <v>64</v>
      </c>
      <c r="H27" s="300">
        <v>4</v>
      </c>
      <c r="I27" s="300">
        <v>4.5</v>
      </c>
      <c r="J27" s="507">
        <v>115</v>
      </c>
      <c r="K27" s="41"/>
      <c r="L27" s="42"/>
      <c r="M27" s="845"/>
      <c r="N27" s="44"/>
      <c r="O27" s="45"/>
      <c r="P27" s="46"/>
      <c r="Q27" s="47"/>
      <c r="R27" s="48"/>
      <c r="S27" s="110"/>
      <c r="T27" s="50"/>
      <c r="U27" s="51"/>
      <c r="V27" s="52"/>
      <c r="W27" s="53"/>
      <c r="X27" s="101">
        <f t="shared" si="0"/>
        <v>0</v>
      </c>
      <c r="Y27" s="112">
        <f t="shared" si="1"/>
        <v>0</v>
      </c>
      <c r="Z27" s="352">
        <f t="shared" si="2"/>
        <v>0</v>
      </c>
      <c r="AA27" s="251"/>
      <c r="AB27" s="272"/>
      <c r="AC27" s="272"/>
      <c r="AD27" s="272">
        <f>4*Z27</f>
        <v>0</v>
      </c>
      <c r="AE27" s="272"/>
      <c r="AF27" s="272"/>
      <c r="AG27" s="676"/>
      <c r="AH27" s="671"/>
      <c r="AI27" s="272"/>
      <c r="AJ27" s="272"/>
      <c r="AK27" s="272"/>
      <c r="AL27" s="272"/>
      <c r="AM27" s="272">
        <v>4</v>
      </c>
      <c r="AN27" s="272"/>
      <c r="AO27" s="272"/>
      <c r="AP27" s="272"/>
      <c r="AQ27" s="272"/>
      <c r="AR27" s="272"/>
      <c r="AS27" s="272"/>
      <c r="AT27" s="272"/>
      <c r="AU27" s="272"/>
      <c r="AV27" s="272"/>
      <c r="AW27" s="272"/>
      <c r="AX27" s="272"/>
      <c r="AY27" s="272"/>
      <c r="AZ27" s="272">
        <v>8</v>
      </c>
      <c r="BB27" s="352" t="str">
        <f t="shared" si="10"/>
        <v/>
      </c>
      <c r="BC27" s="352" t="str">
        <f t="shared" si="11"/>
        <v/>
      </c>
      <c r="BD27" s="352" t="str">
        <f t="shared" si="12"/>
        <v/>
      </c>
      <c r="BE27" s="352" t="str">
        <f t="shared" si="13"/>
        <v/>
      </c>
      <c r="BF27" s="352">
        <f t="shared" si="14"/>
        <v>0</v>
      </c>
      <c r="BG27" s="352" t="str">
        <f t="shared" si="15"/>
        <v/>
      </c>
      <c r="BH27" s="352" t="str">
        <f t="shared" si="16"/>
        <v/>
      </c>
      <c r="BI27" s="352" t="str">
        <f t="shared" si="17"/>
        <v/>
      </c>
      <c r="BJ27" s="352" t="str">
        <f t="shared" si="18"/>
        <v/>
      </c>
      <c r="BK27" s="352" t="str">
        <f t="shared" si="19"/>
        <v/>
      </c>
      <c r="BL27" s="352" t="str">
        <f t="shared" si="20"/>
        <v/>
      </c>
      <c r="BM27" s="352" t="str">
        <f t="shared" si="21"/>
        <v/>
      </c>
      <c r="BN27" s="352" t="str">
        <f t="shared" si="22"/>
        <v/>
      </c>
      <c r="BO27" s="352" t="str">
        <f t="shared" si="23"/>
        <v/>
      </c>
      <c r="BP27" s="352" t="str">
        <f t="shared" si="24"/>
        <v/>
      </c>
      <c r="BQ27" s="352" t="str">
        <f t="shared" si="25"/>
        <v/>
      </c>
      <c r="BR27" s="352" t="str">
        <f t="shared" si="26"/>
        <v/>
      </c>
      <c r="BS27" s="352">
        <f t="shared" si="27"/>
        <v>0</v>
      </c>
      <c r="BX27" s="272"/>
      <c r="BY27" s="272"/>
      <c r="BZ27" s="272"/>
      <c r="CA27" s="272"/>
      <c r="CB27" s="272"/>
      <c r="CC27" s="272"/>
      <c r="CD27" s="272"/>
    </row>
    <row r="28" spans="1:82" s="303" customFormat="1" ht="15.75" customHeight="1">
      <c r="A28" s="925"/>
      <c r="B28" s="653" t="str">
        <f t="shared" si="28"/>
        <v>Kit Route</v>
      </c>
      <c r="C28" s="397" t="s">
        <v>1129</v>
      </c>
      <c r="D28" s="210" t="s">
        <v>1130</v>
      </c>
      <c r="E28" s="398" t="s">
        <v>22</v>
      </c>
      <c r="F28" s="314"/>
      <c r="G28" s="398" t="s">
        <v>32</v>
      </c>
      <c r="H28" s="300">
        <v>10</v>
      </c>
      <c r="I28" s="300">
        <v>0.7</v>
      </c>
      <c r="J28" s="507">
        <v>42.5</v>
      </c>
      <c r="K28" s="41"/>
      <c r="L28" s="42"/>
      <c r="M28" s="845"/>
      <c r="N28" s="44"/>
      <c r="O28" s="45"/>
      <c r="P28" s="46"/>
      <c r="Q28" s="47"/>
      <c r="R28" s="48"/>
      <c r="S28" s="110"/>
      <c r="T28" s="50"/>
      <c r="U28" s="51"/>
      <c r="V28" s="52"/>
      <c r="W28" s="53"/>
      <c r="X28" s="101">
        <f t="shared" si="0"/>
        <v>0</v>
      </c>
      <c r="Y28" s="112">
        <f t="shared" si="1"/>
        <v>0</v>
      </c>
      <c r="Z28" s="352">
        <f t="shared" si="2"/>
        <v>0</v>
      </c>
      <c r="AA28" s="251"/>
      <c r="AB28" s="272">
        <f>10*Z28</f>
        <v>0</v>
      </c>
      <c r="AC28" s="272"/>
      <c r="AD28" s="272"/>
      <c r="AE28" s="272"/>
      <c r="AF28" s="272"/>
      <c r="AG28" s="676"/>
      <c r="AH28" s="671"/>
      <c r="AI28" s="272"/>
      <c r="AJ28" s="272">
        <v>10</v>
      </c>
      <c r="AK28" s="272"/>
      <c r="AL28" s="272"/>
      <c r="AM28" s="272"/>
      <c r="AN28" s="272"/>
      <c r="AO28" s="272"/>
      <c r="AP28" s="272"/>
      <c r="AQ28" s="272"/>
      <c r="AR28" s="272"/>
      <c r="AS28" s="272"/>
      <c r="AT28" s="272"/>
      <c r="AU28" s="272"/>
      <c r="AV28" s="272"/>
      <c r="AW28" s="272"/>
      <c r="AX28" s="272"/>
      <c r="AY28" s="272"/>
      <c r="AZ28" s="272">
        <v>10</v>
      </c>
      <c r="BB28" s="352" t="str">
        <f t="shared" si="10"/>
        <v/>
      </c>
      <c r="BC28" s="352">
        <f t="shared" si="11"/>
        <v>0</v>
      </c>
      <c r="BD28" s="352" t="str">
        <f t="shared" si="12"/>
        <v/>
      </c>
      <c r="BE28" s="352" t="str">
        <f t="shared" si="13"/>
        <v/>
      </c>
      <c r="BF28" s="352" t="str">
        <f t="shared" si="14"/>
        <v/>
      </c>
      <c r="BG28" s="352" t="str">
        <f t="shared" si="15"/>
        <v/>
      </c>
      <c r="BH28" s="352" t="str">
        <f t="shared" si="16"/>
        <v/>
      </c>
      <c r="BI28" s="352" t="str">
        <f t="shared" si="17"/>
        <v/>
      </c>
      <c r="BJ28" s="352" t="str">
        <f t="shared" si="18"/>
        <v/>
      </c>
      <c r="BK28" s="352" t="str">
        <f t="shared" si="19"/>
        <v/>
      </c>
      <c r="BL28" s="352" t="str">
        <f t="shared" si="20"/>
        <v/>
      </c>
      <c r="BM28" s="352" t="str">
        <f t="shared" si="21"/>
        <v/>
      </c>
      <c r="BN28" s="352" t="str">
        <f t="shared" si="22"/>
        <v/>
      </c>
      <c r="BO28" s="352" t="str">
        <f t="shared" si="23"/>
        <v/>
      </c>
      <c r="BP28" s="352" t="str">
        <f t="shared" si="24"/>
        <v/>
      </c>
      <c r="BQ28" s="352" t="str">
        <f t="shared" si="25"/>
        <v/>
      </c>
      <c r="BR28" s="352" t="str">
        <f t="shared" si="26"/>
        <v/>
      </c>
      <c r="BS28" s="352">
        <f t="shared" si="27"/>
        <v>0</v>
      </c>
      <c r="BX28" s="272"/>
      <c r="BY28" s="272"/>
      <c r="BZ28" s="272"/>
      <c r="CA28" s="272"/>
      <c r="CB28" s="272"/>
      <c r="CC28" s="272"/>
      <c r="CD28" s="272"/>
    </row>
    <row r="29" spans="1:82" s="303" customFormat="1" ht="15.75" customHeight="1">
      <c r="A29" s="925"/>
      <c r="B29" s="653" t="str">
        <f t="shared" si="28"/>
        <v>Galette</v>
      </c>
      <c r="C29" s="227" t="s">
        <v>221</v>
      </c>
      <c r="D29" s="210" t="s">
        <v>679</v>
      </c>
      <c r="E29" s="398" t="s">
        <v>472</v>
      </c>
      <c r="F29" s="314"/>
      <c r="G29" s="398" t="s">
        <v>31</v>
      </c>
      <c r="H29" s="300">
        <v>18</v>
      </c>
      <c r="I29" s="300">
        <v>0.78</v>
      </c>
      <c r="J29" s="507">
        <v>87.5</v>
      </c>
      <c r="K29" s="41"/>
      <c r="L29" s="42"/>
      <c r="M29" s="43"/>
      <c r="N29" s="44"/>
      <c r="O29" s="45"/>
      <c r="P29" s="46"/>
      <c r="Q29" s="47"/>
      <c r="R29" s="48"/>
      <c r="S29" s="110"/>
      <c r="T29" s="50"/>
      <c r="U29" s="51"/>
      <c r="V29" s="407"/>
      <c r="W29" s="53"/>
      <c r="X29" s="101">
        <f t="shared" si="0"/>
        <v>0</v>
      </c>
      <c r="Y29" s="112">
        <f t="shared" si="1"/>
        <v>0</v>
      </c>
      <c r="Z29" s="352">
        <f t="shared" si="2"/>
        <v>0</v>
      </c>
      <c r="AA29" s="251">
        <f t="shared" si="3"/>
        <v>0</v>
      </c>
      <c r="AB29" s="272">
        <f t="shared" si="4"/>
        <v>0</v>
      </c>
      <c r="AC29" s="272" t="str">
        <f t="shared" si="5"/>
        <v/>
      </c>
      <c r="AD29" s="272" t="str">
        <f t="shared" si="6"/>
        <v/>
      </c>
      <c r="AE29" s="272" t="str">
        <f t="shared" si="7"/>
        <v/>
      </c>
      <c r="AF29" s="272" t="str">
        <f t="shared" si="8"/>
        <v/>
      </c>
      <c r="AG29" s="272" t="str">
        <f t="shared" si="9"/>
        <v/>
      </c>
      <c r="AH29" s="671"/>
      <c r="AI29" s="399"/>
      <c r="AJ29" s="399"/>
      <c r="AK29" s="399"/>
      <c r="AL29" s="399"/>
      <c r="AM29" s="399"/>
      <c r="AN29" s="399"/>
      <c r="AO29" s="399"/>
      <c r="AP29" s="399"/>
      <c r="AQ29" s="399"/>
      <c r="AR29" s="399"/>
      <c r="AS29" s="399"/>
      <c r="AT29" s="399"/>
      <c r="AU29" s="399"/>
      <c r="AV29" s="399"/>
      <c r="AW29" s="399"/>
      <c r="AX29" s="399"/>
      <c r="AY29" s="399"/>
      <c r="AZ29" s="352">
        <v>36</v>
      </c>
      <c r="BB29" s="352" t="str">
        <f t="shared" si="10"/>
        <v/>
      </c>
      <c r="BC29" s="352" t="str">
        <f t="shared" si="11"/>
        <v/>
      </c>
      <c r="BD29" s="352" t="str">
        <f t="shared" si="12"/>
        <v/>
      </c>
      <c r="BE29" s="352" t="str">
        <f t="shared" si="13"/>
        <v/>
      </c>
      <c r="BF29" s="352" t="str">
        <f t="shared" si="14"/>
        <v/>
      </c>
      <c r="BG29" s="352" t="str">
        <f t="shared" si="15"/>
        <v/>
      </c>
      <c r="BH29" s="352" t="str">
        <f t="shared" si="16"/>
        <v/>
      </c>
      <c r="BI29" s="352" t="str">
        <f t="shared" si="17"/>
        <v/>
      </c>
      <c r="BJ29" s="352" t="str">
        <f t="shared" si="18"/>
        <v/>
      </c>
      <c r="BK29" s="352" t="str">
        <f t="shared" si="19"/>
        <v/>
      </c>
      <c r="BL29" s="352" t="str">
        <f t="shared" si="20"/>
        <v/>
      </c>
      <c r="BM29" s="352" t="str">
        <f t="shared" si="21"/>
        <v/>
      </c>
      <c r="BN29" s="352" t="str">
        <f t="shared" si="22"/>
        <v/>
      </c>
      <c r="BO29" s="352" t="str">
        <f t="shared" si="23"/>
        <v/>
      </c>
      <c r="BP29" s="352" t="str">
        <f t="shared" si="24"/>
        <v/>
      </c>
      <c r="BQ29" s="352" t="str">
        <f t="shared" si="25"/>
        <v/>
      </c>
      <c r="BR29" s="352" t="str">
        <f t="shared" si="26"/>
        <v/>
      </c>
      <c r="BS29" s="352">
        <f t="shared" si="27"/>
        <v>0</v>
      </c>
      <c r="BX29" s="272">
        <v>9</v>
      </c>
      <c r="BY29" s="272">
        <v>9</v>
      </c>
      <c r="BZ29" s="272"/>
      <c r="CA29" s="272"/>
      <c r="CB29" s="272"/>
      <c r="CC29" s="272"/>
      <c r="CD29" s="272"/>
    </row>
    <row r="30" spans="1:82" s="303" customFormat="1" ht="16.5" customHeight="1">
      <c r="A30" s="925"/>
      <c r="B30" s="653" t="str">
        <f t="shared" si="28"/>
        <v>Santoko</v>
      </c>
      <c r="C30" s="227" t="s">
        <v>222</v>
      </c>
      <c r="D30" s="210" t="s">
        <v>680</v>
      </c>
      <c r="E30" s="398" t="s">
        <v>22</v>
      </c>
      <c r="F30" s="314"/>
      <c r="G30" s="398" t="s">
        <v>31</v>
      </c>
      <c r="H30" s="300">
        <v>6</v>
      </c>
      <c r="I30" s="300">
        <v>0.49</v>
      </c>
      <c r="J30" s="507">
        <v>50</v>
      </c>
      <c r="K30" s="41"/>
      <c r="L30" s="42"/>
      <c r="M30" s="43"/>
      <c r="N30" s="44"/>
      <c r="O30" s="45"/>
      <c r="P30" s="46"/>
      <c r="Q30" s="47"/>
      <c r="R30" s="48"/>
      <c r="S30" s="110"/>
      <c r="T30" s="50"/>
      <c r="U30" s="51"/>
      <c r="V30" s="407"/>
      <c r="W30" s="53"/>
      <c r="X30" s="101">
        <f t="shared" si="0"/>
        <v>0</v>
      </c>
      <c r="Y30" s="112">
        <f t="shared" si="1"/>
        <v>0</v>
      </c>
      <c r="Z30" s="352">
        <f t="shared" si="2"/>
        <v>0</v>
      </c>
      <c r="AA30" s="251" t="str">
        <f t="shared" si="3"/>
        <v/>
      </c>
      <c r="AB30" s="272">
        <f t="shared" si="4"/>
        <v>0</v>
      </c>
      <c r="AC30" s="272" t="str">
        <f t="shared" si="5"/>
        <v/>
      </c>
      <c r="AD30" s="272" t="str">
        <f t="shared" si="6"/>
        <v/>
      </c>
      <c r="AE30" s="272" t="str">
        <f t="shared" si="7"/>
        <v/>
      </c>
      <c r="AF30" s="272" t="str">
        <f t="shared" si="8"/>
        <v/>
      </c>
      <c r="AG30" s="272" t="str">
        <f t="shared" si="9"/>
        <v/>
      </c>
      <c r="AH30" s="671"/>
      <c r="AI30" s="399"/>
      <c r="AJ30" s="399"/>
      <c r="AK30" s="399"/>
      <c r="AL30" s="399"/>
      <c r="AM30" s="399"/>
      <c r="AN30" s="399"/>
      <c r="AO30" s="399"/>
      <c r="AP30" s="399"/>
      <c r="AQ30" s="399"/>
      <c r="AR30" s="399"/>
      <c r="AS30" s="399"/>
      <c r="AT30" s="399"/>
      <c r="AU30" s="399"/>
      <c r="AV30" s="399"/>
      <c r="AW30" s="399"/>
      <c r="AX30" s="399"/>
      <c r="AY30" s="399"/>
      <c r="AZ30" s="352">
        <v>12</v>
      </c>
      <c r="BB30" s="352" t="str">
        <f t="shared" si="10"/>
        <v/>
      </c>
      <c r="BC30" s="352" t="str">
        <f t="shared" si="11"/>
        <v/>
      </c>
      <c r="BD30" s="352" t="str">
        <f t="shared" si="12"/>
        <v/>
      </c>
      <c r="BE30" s="352" t="str">
        <f t="shared" si="13"/>
        <v/>
      </c>
      <c r="BF30" s="352" t="str">
        <f t="shared" si="14"/>
        <v/>
      </c>
      <c r="BG30" s="352" t="str">
        <f t="shared" si="15"/>
        <v/>
      </c>
      <c r="BH30" s="352" t="str">
        <f t="shared" si="16"/>
        <v/>
      </c>
      <c r="BI30" s="352" t="str">
        <f t="shared" si="17"/>
        <v/>
      </c>
      <c r="BJ30" s="352" t="str">
        <f t="shared" si="18"/>
        <v/>
      </c>
      <c r="BK30" s="352" t="str">
        <f t="shared" si="19"/>
        <v/>
      </c>
      <c r="BL30" s="352" t="str">
        <f t="shared" si="20"/>
        <v/>
      </c>
      <c r="BM30" s="352" t="str">
        <f t="shared" si="21"/>
        <v/>
      </c>
      <c r="BN30" s="352" t="str">
        <f t="shared" si="22"/>
        <v/>
      </c>
      <c r="BO30" s="352" t="str">
        <f t="shared" si="23"/>
        <v/>
      </c>
      <c r="BP30" s="352" t="str">
        <f t="shared" si="24"/>
        <v/>
      </c>
      <c r="BQ30" s="352" t="str">
        <f t="shared" si="25"/>
        <v/>
      </c>
      <c r="BR30" s="352" t="str">
        <f t="shared" si="26"/>
        <v/>
      </c>
      <c r="BS30" s="352">
        <f t="shared" si="27"/>
        <v>0</v>
      </c>
      <c r="BX30" s="272"/>
      <c r="BY30" s="272">
        <v>6</v>
      </c>
      <c r="BZ30" s="272"/>
      <c r="CA30" s="272"/>
      <c r="CB30" s="272"/>
      <c r="CC30" s="272"/>
      <c r="CD30" s="272"/>
    </row>
    <row r="31" spans="1:82" s="303" customFormat="1" ht="16.5" customHeight="1">
      <c r="A31" s="925"/>
      <c r="B31" s="653" t="str">
        <f t="shared" si="28"/>
        <v>FAMA</v>
      </c>
      <c r="C31" s="227" t="s">
        <v>1100</v>
      </c>
      <c r="D31" s="210" t="s">
        <v>1099</v>
      </c>
      <c r="E31" s="398" t="s">
        <v>26</v>
      </c>
      <c r="F31" s="314"/>
      <c r="G31" s="398" t="s">
        <v>68</v>
      </c>
      <c r="H31" s="300">
        <v>6</v>
      </c>
      <c r="I31" s="300">
        <v>14.6</v>
      </c>
      <c r="J31" s="507">
        <v>360</v>
      </c>
      <c r="K31" s="41"/>
      <c r="L31" s="42"/>
      <c r="M31" s="43"/>
      <c r="N31" s="44"/>
      <c r="O31" s="45"/>
      <c r="P31" s="46"/>
      <c r="Q31" s="47"/>
      <c r="R31" s="48"/>
      <c r="S31" s="110"/>
      <c r="T31" s="50"/>
      <c r="U31" s="51"/>
      <c r="V31" s="52"/>
      <c r="W31" s="53"/>
      <c r="X31" s="101">
        <f t="shared" ref="X31:X40" si="29">SUM(K31:W31)*J31</f>
        <v>0</v>
      </c>
      <c r="Y31" s="112">
        <f t="shared" si="1"/>
        <v>0</v>
      </c>
      <c r="Z31" s="352">
        <f t="shared" ref="Z31:Z40" si="30">SUM(K31:W31)</f>
        <v>0</v>
      </c>
      <c r="AA31" s="251" t="str">
        <f t="shared" si="3"/>
        <v/>
      </c>
      <c r="AB31" s="272" t="str">
        <f t="shared" si="4"/>
        <v/>
      </c>
      <c r="AC31" s="272" t="str">
        <f t="shared" si="5"/>
        <v/>
      </c>
      <c r="AD31" s="272" t="str">
        <f t="shared" si="6"/>
        <v/>
      </c>
      <c r="AE31" s="272" t="str">
        <f t="shared" si="7"/>
        <v/>
      </c>
      <c r="AF31" s="272">
        <f t="shared" si="8"/>
        <v>0</v>
      </c>
      <c r="AG31" s="272" t="str">
        <f t="shared" si="9"/>
        <v/>
      </c>
      <c r="AH31" s="671"/>
      <c r="AI31" s="399"/>
      <c r="AJ31" s="399"/>
      <c r="AK31" s="399"/>
      <c r="AL31" s="399"/>
      <c r="AM31" s="352">
        <v>6</v>
      </c>
      <c r="AN31" s="399"/>
      <c r="AO31" s="399"/>
      <c r="AP31" s="399"/>
      <c r="AQ31" s="399"/>
      <c r="AR31" s="399"/>
      <c r="AS31" s="399"/>
      <c r="AT31" s="399"/>
      <c r="AU31" s="399"/>
      <c r="AV31" s="399"/>
      <c r="AW31" s="399"/>
      <c r="AX31" s="399"/>
      <c r="AY31" s="399"/>
      <c r="AZ31" s="352">
        <v>18</v>
      </c>
      <c r="BB31" s="352" t="str">
        <f t="shared" si="10"/>
        <v/>
      </c>
      <c r="BC31" s="352" t="str">
        <f t="shared" si="11"/>
        <v/>
      </c>
      <c r="BD31" s="352" t="str">
        <f t="shared" si="12"/>
        <v/>
      </c>
      <c r="BE31" s="352" t="str">
        <f t="shared" si="13"/>
        <v/>
      </c>
      <c r="BF31" s="352">
        <f t="shared" si="14"/>
        <v>0</v>
      </c>
      <c r="BG31" s="352" t="str">
        <f t="shared" si="15"/>
        <v/>
      </c>
      <c r="BH31" s="352" t="str">
        <f t="shared" si="16"/>
        <v/>
      </c>
      <c r="BI31" s="352" t="str">
        <f t="shared" si="17"/>
        <v/>
      </c>
      <c r="BJ31" s="352" t="str">
        <f t="shared" si="18"/>
        <v/>
      </c>
      <c r="BK31" s="352" t="str">
        <f t="shared" si="19"/>
        <v/>
      </c>
      <c r="BL31" s="352" t="str">
        <f t="shared" si="20"/>
        <v/>
      </c>
      <c r="BM31" s="352" t="str">
        <f t="shared" si="21"/>
        <v/>
      </c>
      <c r="BN31" s="352" t="str">
        <f t="shared" si="22"/>
        <v/>
      </c>
      <c r="BO31" s="352" t="str">
        <f t="shared" si="23"/>
        <v/>
      </c>
      <c r="BP31" s="352" t="str">
        <f t="shared" si="24"/>
        <v/>
      </c>
      <c r="BQ31" s="352" t="str">
        <f t="shared" si="25"/>
        <v/>
      </c>
      <c r="BR31" s="352" t="str">
        <f t="shared" si="26"/>
        <v/>
      </c>
      <c r="BS31" s="352">
        <f t="shared" si="27"/>
        <v>0</v>
      </c>
      <c r="BX31" s="272"/>
      <c r="BY31" s="272"/>
      <c r="BZ31" s="272"/>
      <c r="CA31" s="272"/>
      <c r="CB31" s="272"/>
      <c r="CC31" s="272">
        <v>6</v>
      </c>
      <c r="CD31" s="272"/>
    </row>
    <row r="32" spans="1:82" s="303" customFormat="1" ht="16.5" customHeight="1">
      <c r="A32" s="925"/>
      <c r="B32" s="653" t="str">
        <f t="shared" si="28"/>
        <v>Zen bulle PE</v>
      </c>
      <c r="C32" s="227" t="s">
        <v>1102</v>
      </c>
      <c r="D32" s="210"/>
      <c r="E32" s="398" t="s">
        <v>22</v>
      </c>
      <c r="F32" s="314"/>
      <c r="G32" s="398" t="s">
        <v>31</v>
      </c>
      <c r="H32" s="300">
        <v>10</v>
      </c>
      <c r="I32" s="300">
        <v>0.8</v>
      </c>
      <c r="J32" s="507">
        <v>40</v>
      </c>
      <c r="K32" s="41"/>
      <c r="L32" s="42"/>
      <c r="M32" s="43"/>
      <c r="N32" s="44"/>
      <c r="O32" s="45"/>
      <c r="P32" s="46"/>
      <c r="Q32" s="47"/>
      <c r="R32" s="48"/>
      <c r="S32" s="110"/>
      <c r="T32" s="50"/>
      <c r="U32" s="51"/>
      <c r="V32" s="52"/>
      <c r="W32" s="53"/>
      <c r="X32" s="101">
        <f t="shared" si="29"/>
        <v>0</v>
      </c>
      <c r="Y32" s="112">
        <f t="shared" si="1"/>
        <v>0</v>
      </c>
      <c r="Z32" s="352">
        <f t="shared" si="30"/>
        <v>0</v>
      </c>
      <c r="AA32" s="251" t="str">
        <f t="shared" si="3"/>
        <v/>
      </c>
      <c r="AB32" s="272">
        <f t="shared" si="4"/>
        <v>0</v>
      </c>
      <c r="AC32" s="272" t="str">
        <f t="shared" si="5"/>
        <v/>
      </c>
      <c r="AD32" s="272" t="str">
        <f t="shared" si="6"/>
        <v/>
      </c>
      <c r="AE32" s="272" t="str">
        <f t="shared" si="7"/>
        <v/>
      </c>
      <c r="AF32" s="272" t="str">
        <f t="shared" si="8"/>
        <v/>
      </c>
      <c r="AG32" s="272" t="str">
        <f t="shared" si="9"/>
        <v/>
      </c>
      <c r="AH32" s="671"/>
      <c r="AI32" s="399"/>
      <c r="AJ32" s="399"/>
      <c r="AK32" s="399"/>
      <c r="AL32" s="399"/>
      <c r="AM32" s="399"/>
      <c r="AN32" s="399"/>
      <c r="AO32" s="399"/>
      <c r="AP32" s="399"/>
      <c r="AQ32" s="399"/>
      <c r="AR32" s="399"/>
      <c r="AS32" s="399"/>
      <c r="AT32" s="399"/>
      <c r="AU32" s="399"/>
      <c r="AV32" s="399"/>
      <c r="AW32" s="399"/>
      <c r="AX32" s="399"/>
      <c r="AY32" s="399"/>
      <c r="AZ32" s="352">
        <v>20</v>
      </c>
      <c r="BB32" s="352" t="str">
        <f t="shared" ref="BB32:BB33" si="31">IF(AI32="","",$Z32*AI32)</f>
        <v/>
      </c>
      <c r="BC32" s="352" t="str">
        <f t="shared" ref="BC32:BC33" si="32">IF(AJ32="","",$Z32*AJ32)</f>
        <v/>
      </c>
      <c r="BD32" s="352" t="str">
        <f t="shared" ref="BD32:BD33" si="33">IF(AK32="","",$Z32*AK32)</f>
        <v/>
      </c>
      <c r="BE32" s="352" t="str">
        <f t="shared" ref="BE32:BE33" si="34">IF(AL32="","",$Z32*AL32)</f>
        <v/>
      </c>
      <c r="BF32" s="352" t="str">
        <f t="shared" ref="BF32:BF33" si="35">IF(AM32="","",$Z32*AM32)</f>
        <v/>
      </c>
      <c r="BG32" s="352" t="str">
        <f t="shared" ref="BG32:BG33" si="36">IF(AN32="","",$Z32*AN32)</f>
        <v/>
      </c>
      <c r="BH32" s="352" t="str">
        <f t="shared" ref="BH32:BH33" si="37">IF(AO32="","",$Z32*AO32)</f>
        <v/>
      </c>
      <c r="BI32" s="352" t="str">
        <f t="shared" ref="BI32:BI33" si="38">IF(AP32="","",$Z32*AP32)</f>
        <v/>
      </c>
      <c r="BJ32" s="352" t="str">
        <f t="shared" ref="BJ32:BJ33" si="39">IF(AQ32="","",$Z32*AQ32)</f>
        <v/>
      </c>
      <c r="BK32" s="352" t="str">
        <f t="shared" ref="BK32:BK33" si="40">IF(AR32="","",$Z32*AR32)</f>
        <v/>
      </c>
      <c r="BL32" s="352" t="str">
        <f t="shared" ref="BL32:BL33" si="41">IF(AS32="","",$Z32*AS32)</f>
        <v/>
      </c>
      <c r="BM32" s="352" t="str">
        <f t="shared" ref="BM32:BM33" si="42">IF(AT32="","",$Z32*AT32)</f>
        <v/>
      </c>
      <c r="BN32" s="352" t="str">
        <f t="shared" ref="BN32:BN33" si="43">IF(AU32="","",$Z32*AU32)</f>
        <v/>
      </c>
      <c r="BO32" s="352" t="str">
        <f t="shared" ref="BO32:BO33" si="44">IF(AV32="","",$Z32*AV32)</f>
        <v/>
      </c>
      <c r="BP32" s="352" t="str">
        <f t="shared" ref="BP32:BP33" si="45">IF(AW32="","",$Z32*AW32)</f>
        <v/>
      </c>
      <c r="BQ32" s="352" t="str">
        <f t="shared" ref="BQ32:BQ33" si="46">IF(AX32="","",$Z32*AX32)</f>
        <v/>
      </c>
      <c r="BR32" s="352" t="str">
        <f t="shared" ref="BR32:BR33" si="47">IF(AY32="","",$Z32*AY32)</f>
        <v/>
      </c>
      <c r="BS32" s="352">
        <f t="shared" ref="BS32:BS33" si="48">IF(AZ32="","",$Z32*AZ32)</f>
        <v>0</v>
      </c>
      <c r="BX32" s="272"/>
      <c r="BY32" s="272">
        <v>10</v>
      </c>
      <c r="BZ32" s="272"/>
      <c r="CA32" s="272"/>
      <c r="CB32" s="272"/>
      <c r="CC32" s="272"/>
      <c r="CD32" s="272"/>
    </row>
    <row r="33" spans="1:82" s="303" customFormat="1" ht="16.5" customHeight="1">
      <c r="A33" s="925"/>
      <c r="B33" s="653" t="str">
        <f t="shared" si="28"/>
        <v>Zen bulle</v>
      </c>
      <c r="C33" s="227" t="s">
        <v>1101</v>
      </c>
      <c r="D33" s="210"/>
      <c r="E33" s="398" t="s">
        <v>22</v>
      </c>
      <c r="F33" s="314"/>
      <c r="G33" s="398" t="s">
        <v>31</v>
      </c>
      <c r="H33" s="300">
        <v>10</v>
      </c>
      <c r="I33" s="300">
        <v>0.6</v>
      </c>
      <c r="J33" s="507">
        <v>75</v>
      </c>
      <c r="K33" s="41"/>
      <c r="L33" s="42"/>
      <c r="M33" s="43"/>
      <c r="N33" s="44"/>
      <c r="O33" s="45"/>
      <c r="P33" s="46"/>
      <c r="Q33" s="47"/>
      <c r="R33" s="48"/>
      <c r="S33" s="110"/>
      <c r="T33" s="50"/>
      <c r="U33" s="51"/>
      <c r="V33" s="52"/>
      <c r="W33" s="53"/>
      <c r="X33" s="101">
        <f t="shared" si="29"/>
        <v>0</v>
      </c>
      <c r="Y33" s="112">
        <f t="shared" si="1"/>
        <v>0</v>
      </c>
      <c r="Z33" s="352">
        <f t="shared" si="30"/>
        <v>0</v>
      </c>
      <c r="AA33" s="251" t="str">
        <f t="shared" si="3"/>
        <v/>
      </c>
      <c r="AB33" s="272">
        <f t="shared" si="4"/>
        <v>0</v>
      </c>
      <c r="AC33" s="272" t="str">
        <f t="shared" si="5"/>
        <v/>
      </c>
      <c r="AD33" s="272" t="str">
        <f t="shared" si="6"/>
        <v/>
      </c>
      <c r="AE33" s="272" t="str">
        <f t="shared" si="7"/>
        <v/>
      </c>
      <c r="AF33" s="272" t="str">
        <f t="shared" si="8"/>
        <v/>
      </c>
      <c r="AG33" s="272" t="str">
        <f t="shared" si="9"/>
        <v/>
      </c>
      <c r="AH33" s="671"/>
      <c r="AI33" s="399"/>
      <c r="AJ33" s="399"/>
      <c r="AK33" s="399"/>
      <c r="AL33" s="399"/>
      <c r="AM33" s="399"/>
      <c r="AN33" s="399"/>
      <c r="AO33" s="399"/>
      <c r="AP33" s="399"/>
      <c r="AQ33" s="399"/>
      <c r="AR33" s="399"/>
      <c r="AS33" s="399"/>
      <c r="AT33" s="399"/>
      <c r="AU33" s="399"/>
      <c r="AV33" s="399"/>
      <c r="AW33" s="399"/>
      <c r="AX33" s="399"/>
      <c r="AY33" s="399"/>
      <c r="AZ33" s="352">
        <v>20</v>
      </c>
      <c r="BB33" s="352" t="str">
        <f t="shared" si="31"/>
        <v/>
      </c>
      <c r="BC33" s="352" t="str">
        <f t="shared" si="32"/>
        <v/>
      </c>
      <c r="BD33" s="352" t="str">
        <f t="shared" si="33"/>
        <v/>
      </c>
      <c r="BE33" s="352" t="str">
        <f t="shared" si="34"/>
        <v/>
      </c>
      <c r="BF33" s="352" t="str">
        <f t="shared" si="35"/>
        <v/>
      </c>
      <c r="BG33" s="352" t="str">
        <f t="shared" si="36"/>
        <v/>
      </c>
      <c r="BH33" s="352" t="str">
        <f t="shared" si="37"/>
        <v/>
      </c>
      <c r="BI33" s="352" t="str">
        <f t="shared" si="38"/>
        <v/>
      </c>
      <c r="BJ33" s="352" t="str">
        <f t="shared" si="39"/>
        <v/>
      </c>
      <c r="BK33" s="352" t="str">
        <f t="shared" si="40"/>
        <v/>
      </c>
      <c r="BL33" s="352" t="str">
        <f t="shared" si="41"/>
        <v/>
      </c>
      <c r="BM33" s="352" t="str">
        <f t="shared" si="42"/>
        <v/>
      </c>
      <c r="BN33" s="352" t="str">
        <f t="shared" si="43"/>
        <v/>
      </c>
      <c r="BO33" s="352" t="str">
        <f t="shared" si="44"/>
        <v/>
      </c>
      <c r="BP33" s="352" t="str">
        <f t="shared" si="45"/>
        <v/>
      </c>
      <c r="BQ33" s="352" t="str">
        <f t="shared" si="46"/>
        <v/>
      </c>
      <c r="BR33" s="352" t="str">
        <f t="shared" si="47"/>
        <v/>
      </c>
      <c r="BS33" s="352">
        <f t="shared" si="48"/>
        <v>0</v>
      </c>
      <c r="BX33" s="272"/>
      <c r="BY33" s="272">
        <v>10</v>
      </c>
      <c r="BZ33" s="272"/>
      <c r="CA33" s="272"/>
      <c r="CB33" s="272"/>
      <c r="CC33" s="272"/>
      <c r="CD33" s="272"/>
    </row>
    <row r="34" spans="1:82" s="303" customFormat="1" ht="16.5" customHeight="1">
      <c r="A34" s="925"/>
      <c r="B34" s="653" t="str">
        <f t="shared" si="28"/>
        <v>Off Crimps PE</v>
      </c>
      <c r="C34" s="227" t="s">
        <v>1103</v>
      </c>
      <c r="D34" s="210"/>
      <c r="E34" s="398" t="s">
        <v>24</v>
      </c>
      <c r="F34" s="314"/>
      <c r="G34" s="398" t="s">
        <v>62</v>
      </c>
      <c r="H34" s="300">
        <v>8</v>
      </c>
      <c r="I34" s="300">
        <v>6.1</v>
      </c>
      <c r="J34" s="507">
        <v>160</v>
      </c>
      <c r="K34" s="41"/>
      <c r="L34" s="42"/>
      <c r="M34" s="43"/>
      <c r="N34" s="44"/>
      <c r="O34" s="45"/>
      <c r="P34" s="46"/>
      <c r="Q34" s="47"/>
      <c r="R34" s="48"/>
      <c r="S34" s="110"/>
      <c r="T34" s="50"/>
      <c r="U34" s="51"/>
      <c r="V34" s="52"/>
      <c r="W34" s="53"/>
      <c r="X34" s="101">
        <f t="shared" si="29"/>
        <v>0</v>
      </c>
      <c r="Y34" s="112">
        <f t="shared" si="1"/>
        <v>0</v>
      </c>
      <c r="Z34" s="352">
        <f t="shared" si="30"/>
        <v>0</v>
      </c>
      <c r="AA34" s="251" t="str">
        <f t="shared" si="3"/>
        <v/>
      </c>
      <c r="AB34" s="272" t="str">
        <f t="shared" si="4"/>
        <v/>
      </c>
      <c r="AC34" s="272" t="str">
        <f t="shared" si="5"/>
        <v/>
      </c>
      <c r="AD34" s="272">
        <f t="shared" si="6"/>
        <v>0</v>
      </c>
      <c r="AE34" s="272" t="str">
        <f t="shared" si="7"/>
        <v/>
      </c>
      <c r="AF34" s="272" t="str">
        <f t="shared" si="8"/>
        <v/>
      </c>
      <c r="AG34" s="272" t="str">
        <f t="shared" si="9"/>
        <v/>
      </c>
      <c r="AH34" s="671"/>
      <c r="AI34" s="399"/>
      <c r="AJ34" s="399"/>
      <c r="AK34" s="352">
        <v>4</v>
      </c>
      <c r="AL34" s="352">
        <v>4</v>
      </c>
      <c r="AM34" s="399"/>
      <c r="AN34" s="399"/>
      <c r="AO34" s="399"/>
      <c r="AP34" s="399"/>
      <c r="AQ34" s="399"/>
      <c r="AR34" s="399"/>
      <c r="AS34" s="399"/>
      <c r="AT34" s="399"/>
      <c r="AU34" s="399"/>
      <c r="AV34" s="399"/>
      <c r="AW34" s="399"/>
      <c r="AX34" s="399"/>
      <c r="AY34" s="399"/>
      <c r="AZ34" s="352">
        <v>16</v>
      </c>
      <c r="BB34" s="352" t="str">
        <f t="shared" ref="BB34" si="49">IF(AI34="","",$Z34*AI34)</f>
        <v/>
      </c>
      <c r="BC34" s="352" t="str">
        <f t="shared" ref="BC34" si="50">IF(AJ34="","",$Z34*AJ34)</f>
        <v/>
      </c>
      <c r="BD34" s="352">
        <f t="shared" ref="BD34" si="51">IF(AK34="","",$Z34*AK34)</f>
        <v>0</v>
      </c>
      <c r="BE34" s="352">
        <f t="shared" ref="BE34" si="52">IF(AL34="","",$Z34*AL34)</f>
        <v>0</v>
      </c>
      <c r="BF34" s="352" t="str">
        <f t="shared" ref="BF34" si="53">IF(AM34="","",$Z34*AM34)</f>
        <v/>
      </c>
      <c r="BG34" s="352" t="str">
        <f t="shared" ref="BG34" si="54">IF(AN34="","",$Z34*AN34)</f>
        <v/>
      </c>
      <c r="BH34" s="352" t="str">
        <f t="shared" ref="BH34" si="55">IF(AO34="","",$Z34*AO34)</f>
        <v/>
      </c>
      <c r="BI34" s="352" t="str">
        <f t="shared" ref="BI34" si="56">IF(AP34="","",$Z34*AP34)</f>
        <v/>
      </c>
      <c r="BJ34" s="352" t="str">
        <f t="shared" ref="BJ34" si="57">IF(AQ34="","",$Z34*AQ34)</f>
        <v/>
      </c>
      <c r="BK34" s="352" t="str">
        <f t="shared" ref="BK34" si="58">IF(AR34="","",$Z34*AR34)</f>
        <v/>
      </c>
      <c r="BL34" s="352" t="str">
        <f t="shared" ref="BL34" si="59">IF(AS34="","",$Z34*AS34)</f>
        <v/>
      </c>
      <c r="BM34" s="352" t="str">
        <f t="shared" ref="BM34" si="60">IF(AT34="","",$Z34*AT34)</f>
        <v/>
      </c>
      <c r="BN34" s="352" t="str">
        <f t="shared" ref="BN34" si="61">IF(AU34="","",$Z34*AU34)</f>
        <v/>
      </c>
      <c r="BO34" s="352" t="str">
        <f t="shared" ref="BO34" si="62">IF(AV34="","",$Z34*AV34)</f>
        <v/>
      </c>
      <c r="BP34" s="352" t="str">
        <f t="shared" ref="BP34" si="63">IF(AW34="","",$Z34*AW34)</f>
        <v/>
      </c>
      <c r="BQ34" s="352" t="str">
        <f t="shared" ref="BQ34" si="64">IF(AX34="","",$Z34*AX34)</f>
        <v/>
      </c>
      <c r="BR34" s="352" t="str">
        <f t="shared" ref="BR34" si="65">IF(AY34="","",$Z34*AY34)</f>
        <v/>
      </c>
      <c r="BS34" s="352">
        <f t="shared" ref="BS34" si="66">IF(AZ34="","",$Z34*AZ34)</f>
        <v>0</v>
      </c>
      <c r="BX34" s="272"/>
      <c r="BY34" s="272"/>
      <c r="BZ34" s="272"/>
      <c r="CA34" s="272">
        <v>8</v>
      </c>
      <c r="CB34" s="272"/>
      <c r="CC34" s="272"/>
      <c r="CD34" s="272"/>
    </row>
    <row r="35" spans="1:82" s="303" customFormat="1" ht="16.5" customHeight="1">
      <c r="A35" s="925"/>
      <c r="B35" s="653" t="str">
        <f t="shared" si="28"/>
        <v>Lames</v>
      </c>
      <c r="C35" s="227" t="s">
        <v>223</v>
      </c>
      <c r="D35" s="210" t="s">
        <v>681</v>
      </c>
      <c r="E35" s="398" t="s">
        <v>26</v>
      </c>
      <c r="F35" s="314"/>
      <c r="G35" s="398" t="s">
        <v>31</v>
      </c>
      <c r="H35" s="300">
        <v>4</v>
      </c>
      <c r="I35" s="300">
        <v>2.6</v>
      </c>
      <c r="J35" s="507">
        <v>132.5</v>
      </c>
      <c r="K35" s="41"/>
      <c r="L35" s="42"/>
      <c r="M35" s="43"/>
      <c r="N35" s="44"/>
      <c r="O35" s="45"/>
      <c r="P35" s="46"/>
      <c r="Q35" s="47"/>
      <c r="R35" s="48"/>
      <c r="S35" s="110"/>
      <c r="T35" s="50"/>
      <c r="U35" s="51"/>
      <c r="V35" s="407"/>
      <c r="W35" s="53"/>
      <c r="X35" s="101">
        <f t="shared" si="29"/>
        <v>0</v>
      </c>
      <c r="Y35" s="112">
        <f t="shared" si="1"/>
        <v>0</v>
      </c>
      <c r="Z35" s="352">
        <f t="shared" si="30"/>
        <v>0</v>
      </c>
      <c r="AA35" s="251" t="str">
        <f t="shared" si="3"/>
        <v/>
      </c>
      <c r="AB35" s="272" t="str">
        <f t="shared" si="4"/>
        <v/>
      </c>
      <c r="AC35" s="272" t="str">
        <f t="shared" si="5"/>
        <v/>
      </c>
      <c r="AD35" s="272" t="str">
        <f t="shared" si="6"/>
        <v/>
      </c>
      <c r="AE35" s="272" t="str">
        <f t="shared" si="7"/>
        <v/>
      </c>
      <c r="AF35" s="272">
        <f t="shared" si="8"/>
        <v>0</v>
      </c>
      <c r="AG35" s="272" t="str">
        <f t="shared" si="9"/>
        <v/>
      </c>
      <c r="AH35" s="671"/>
      <c r="AI35" s="272"/>
      <c r="AJ35" s="272"/>
      <c r="AK35" s="272"/>
      <c r="AL35" s="272"/>
      <c r="AM35" s="272"/>
      <c r="AN35" s="272"/>
      <c r="AO35" s="272"/>
      <c r="AP35" s="272"/>
      <c r="AQ35" s="272"/>
      <c r="AR35" s="272"/>
      <c r="AS35" s="272"/>
      <c r="AT35" s="272"/>
      <c r="AU35" s="272"/>
      <c r="AV35" s="272"/>
      <c r="AW35" s="272"/>
      <c r="AX35" s="272"/>
      <c r="AY35" s="272"/>
      <c r="AZ35" s="352">
        <v>20</v>
      </c>
      <c r="BB35" s="352" t="str">
        <f t="shared" ref="BB35:BB84" si="67">IF(AI35="","",$Z35*AI35)</f>
        <v/>
      </c>
      <c r="BC35" s="352" t="str">
        <f t="shared" ref="BC35:BC84" si="68">IF(AJ35="","",$Z35*AJ35)</f>
        <v/>
      </c>
      <c r="BD35" s="352" t="str">
        <f t="shared" ref="BD35:BD84" si="69">IF(AK35="","",$Z35*AK35)</f>
        <v/>
      </c>
      <c r="BE35" s="352" t="str">
        <f t="shared" ref="BE35:BE84" si="70">IF(AL35="","",$Z35*AL35)</f>
        <v/>
      </c>
      <c r="BF35" s="352" t="str">
        <f t="shared" ref="BF35:BF84" si="71">IF(AM35="","",$Z35*AM35)</f>
        <v/>
      </c>
      <c r="BG35" s="352" t="str">
        <f t="shared" ref="BG35:BG84" si="72">IF(AN35="","",$Z35*AN35)</f>
        <v/>
      </c>
      <c r="BH35" s="352" t="str">
        <f t="shared" ref="BH35:BH84" si="73">IF(AO35="","",$Z35*AO35)</f>
        <v/>
      </c>
      <c r="BI35" s="352" t="str">
        <f t="shared" ref="BI35:BI84" si="74">IF(AP35="","",$Z35*AP35)</f>
        <v/>
      </c>
      <c r="BJ35" s="352" t="str">
        <f t="shared" ref="BJ35:BJ84" si="75">IF(AQ35="","",$Z35*AQ35)</f>
        <v/>
      </c>
      <c r="BK35" s="352" t="str">
        <f t="shared" ref="BK35:BK84" si="76">IF(AR35="","",$Z35*AR35)</f>
        <v/>
      </c>
      <c r="BL35" s="352" t="str">
        <f t="shared" ref="BL35:BL84" si="77">IF(AS35="","",$Z35*AS35)</f>
        <v/>
      </c>
      <c r="BM35" s="352" t="str">
        <f t="shared" ref="BM35:BM84" si="78">IF(AT35="","",$Z35*AT35)</f>
        <v/>
      </c>
      <c r="BN35" s="352" t="str">
        <f t="shared" ref="BN35:BN84" si="79">IF(AU35="","",$Z35*AU35)</f>
        <v/>
      </c>
      <c r="BO35" s="352" t="str">
        <f t="shared" ref="BO35:BO84" si="80">IF(AV35="","",$Z35*AV35)</f>
        <v/>
      </c>
      <c r="BP35" s="352" t="str">
        <f t="shared" ref="BP35:BP84" si="81">IF(AW35="","",$Z35*AW35)</f>
        <v/>
      </c>
      <c r="BQ35" s="352" t="str">
        <f t="shared" ref="BQ35:BQ84" si="82">IF(AX35="","",$Z35*AX35)</f>
        <v/>
      </c>
      <c r="BR35" s="352" t="str">
        <f t="shared" ref="BR35:BR84" si="83">IF(AY35="","",$Z35*AY35)</f>
        <v/>
      </c>
      <c r="BS35" s="352">
        <f t="shared" ref="BS35:BS84" si="84">IF(AZ35="","",$Z35*AZ35)</f>
        <v>0</v>
      </c>
      <c r="BX35" s="272"/>
      <c r="BY35" s="272"/>
      <c r="BZ35" s="272"/>
      <c r="CA35" s="272"/>
      <c r="CB35" s="272"/>
      <c r="CC35" s="272">
        <v>4</v>
      </c>
      <c r="CD35" s="272"/>
    </row>
    <row r="36" spans="1:82" s="303" customFormat="1" ht="16.5" customHeight="1">
      <c r="A36" s="925"/>
      <c r="B36" s="653" t="str">
        <f t="shared" si="28"/>
        <v>Stick</v>
      </c>
      <c r="C36" s="227" t="s">
        <v>224</v>
      </c>
      <c r="D36" s="210" t="s">
        <v>682</v>
      </c>
      <c r="E36" s="398" t="s">
        <v>23</v>
      </c>
      <c r="F36" s="314"/>
      <c r="G36" s="398" t="s">
        <v>31</v>
      </c>
      <c r="H36" s="300">
        <v>6</v>
      </c>
      <c r="I36" s="300">
        <v>0.7</v>
      </c>
      <c r="J36" s="507">
        <v>50</v>
      </c>
      <c r="K36" s="41"/>
      <c r="L36" s="42"/>
      <c r="M36" s="43"/>
      <c r="N36" s="44"/>
      <c r="O36" s="45"/>
      <c r="P36" s="46"/>
      <c r="Q36" s="47"/>
      <c r="R36" s="48"/>
      <c r="S36" s="110"/>
      <c r="T36" s="50"/>
      <c r="U36" s="51"/>
      <c r="V36" s="407"/>
      <c r="W36" s="53"/>
      <c r="X36" s="101">
        <f t="shared" si="29"/>
        <v>0</v>
      </c>
      <c r="Y36" s="112">
        <f t="shared" si="1"/>
        <v>0</v>
      </c>
      <c r="Z36" s="352">
        <f t="shared" si="30"/>
        <v>0</v>
      </c>
      <c r="AA36" s="251" t="str">
        <f t="shared" si="3"/>
        <v/>
      </c>
      <c r="AB36" s="272" t="str">
        <f t="shared" si="4"/>
        <v/>
      </c>
      <c r="AC36" s="272">
        <f t="shared" si="5"/>
        <v>0</v>
      </c>
      <c r="AD36" s="272" t="str">
        <f t="shared" si="6"/>
        <v/>
      </c>
      <c r="AE36" s="272" t="str">
        <f t="shared" si="7"/>
        <v/>
      </c>
      <c r="AF36" s="272" t="str">
        <f t="shared" si="8"/>
        <v/>
      </c>
      <c r="AG36" s="272" t="str">
        <f t="shared" si="9"/>
        <v/>
      </c>
      <c r="AH36" s="671"/>
      <c r="AI36" s="272"/>
      <c r="AJ36" s="272"/>
      <c r="AK36" s="272"/>
      <c r="AL36" s="272"/>
      <c r="AM36" s="272"/>
      <c r="AN36" s="272"/>
      <c r="AO36" s="272"/>
      <c r="AP36" s="272"/>
      <c r="AQ36" s="272"/>
      <c r="AR36" s="272"/>
      <c r="AS36" s="272"/>
      <c r="AT36" s="272"/>
      <c r="AU36" s="272"/>
      <c r="AV36" s="272"/>
      <c r="AW36" s="272"/>
      <c r="AX36" s="272"/>
      <c r="AY36" s="272"/>
      <c r="AZ36" s="352">
        <v>12</v>
      </c>
      <c r="BB36" s="352" t="str">
        <f t="shared" si="67"/>
        <v/>
      </c>
      <c r="BC36" s="352" t="str">
        <f t="shared" si="68"/>
        <v/>
      </c>
      <c r="BD36" s="352" t="str">
        <f t="shared" si="69"/>
        <v/>
      </c>
      <c r="BE36" s="352" t="str">
        <f t="shared" si="70"/>
        <v/>
      </c>
      <c r="BF36" s="352" t="str">
        <f t="shared" si="71"/>
        <v/>
      </c>
      <c r="BG36" s="352" t="str">
        <f t="shared" si="72"/>
        <v/>
      </c>
      <c r="BH36" s="352" t="str">
        <f t="shared" si="73"/>
        <v/>
      </c>
      <c r="BI36" s="352" t="str">
        <f t="shared" si="74"/>
        <v/>
      </c>
      <c r="BJ36" s="352" t="str">
        <f t="shared" si="75"/>
        <v/>
      </c>
      <c r="BK36" s="352" t="str">
        <f t="shared" si="76"/>
        <v/>
      </c>
      <c r="BL36" s="352" t="str">
        <f t="shared" si="77"/>
        <v/>
      </c>
      <c r="BM36" s="352" t="str">
        <f t="shared" si="78"/>
        <v/>
      </c>
      <c r="BN36" s="352" t="str">
        <f t="shared" si="79"/>
        <v/>
      </c>
      <c r="BO36" s="352" t="str">
        <f t="shared" si="80"/>
        <v/>
      </c>
      <c r="BP36" s="352" t="str">
        <f t="shared" si="81"/>
        <v/>
      </c>
      <c r="BQ36" s="352" t="str">
        <f t="shared" si="82"/>
        <v/>
      </c>
      <c r="BR36" s="352" t="str">
        <f t="shared" si="83"/>
        <v/>
      </c>
      <c r="BS36" s="352">
        <f t="shared" si="84"/>
        <v>0</v>
      </c>
      <c r="BX36" s="272"/>
      <c r="BY36" s="272"/>
      <c r="BZ36" s="272">
        <v>6</v>
      </c>
      <c r="CA36" s="272"/>
      <c r="CB36" s="272"/>
      <c r="CC36" s="272"/>
      <c r="CD36" s="272"/>
    </row>
    <row r="37" spans="1:82" s="303" customFormat="1" ht="15.75" customHeight="1">
      <c r="A37" s="925"/>
      <c r="B37" s="653" t="str">
        <f t="shared" si="28"/>
        <v>Opinel</v>
      </c>
      <c r="C37" s="227" t="s">
        <v>225</v>
      </c>
      <c r="D37" s="210" t="s">
        <v>683</v>
      </c>
      <c r="E37" s="398" t="s">
        <v>23</v>
      </c>
      <c r="F37" s="314"/>
      <c r="G37" s="398" t="s">
        <v>31</v>
      </c>
      <c r="H37" s="300">
        <v>10</v>
      </c>
      <c r="I37" s="300">
        <v>0.8</v>
      </c>
      <c r="J37" s="507">
        <v>55</v>
      </c>
      <c r="K37" s="41"/>
      <c r="L37" s="42"/>
      <c r="M37" s="43"/>
      <c r="N37" s="44"/>
      <c r="O37" s="45"/>
      <c r="P37" s="46"/>
      <c r="Q37" s="47"/>
      <c r="R37" s="48"/>
      <c r="S37" s="110"/>
      <c r="T37" s="50"/>
      <c r="U37" s="51"/>
      <c r="V37" s="407"/>
      <c r="W37" s="53"/>
      <c r="X37" s="101">
        <f t="shared" si="29"/>
        <v>0</v>
      </c>
      <c r="Y37" s="112">
        <f t="shared" si="1"/>
        <v>0</v>
      </c>
      <c r="Z37" s="352">
        <f t="shared" si="30"/>
        <v>0</v>
      </c>
      <c r="AA37" s="251" t="str">
        <f t="shared" si="3"/>
        <v/>
      </c>
      <c r="AB37" s="272" t="str">
        <f t="shared" si="4"/>
        <v/>
      </c>
      <c r="AC37" s="272">
        <f t="shared" si="5"/>
        <v>0</v>
      </c>
      <c r="AD37" s="272" t="str">
        <f t="shared" si="6"/>
        <v/>
      </c>
      <c r="AE37" s="272" t="str">
        <f t="shared" si="7"/>
        <v/>
      </c>
      <c r="AF37" s="272" t="str">
        <f t="shared" si="8"/>
        <v/>
      </c>
      <c r="AG37" s="272" t="str">
        <f t="shared" si="9"/>
        <v/>
      </c>
      <c r="AH37" s="671"/>
      <c r="AI37" s="272"/>
      <c r="AJ37" s="272">
        <v>1</v>
      </c>
      <c r="AK37" s="272"/>
      <c r="AL37" s="272">
        <v>1</v>
      </c>
      <c r="AM37" s="272">
        <v>2</v>
      </c>
      <c r="AN37" s="272"/>
      <c r="AO37" s="272"/>
      <c r="AP37" s="272"/>
      <c r="AQ37" s="272"/>
      <c r="AR37" s="272"/>
      <c r="AS37" s="272"/>
      <c r="AT37" s="272"/>
      <c r="AU37" s="272"/>
      <c r="AV37" s="272"/>
      <c r="AW37" s="272"/>
      <c r="AX37" s="272"/>
      <c r="AY37" s="272"/>
      <c r="AZ37" s="352">
        <v>16</v>
      </c>
      <c r="BB37" s="352" t="str">
        <f t="shared" si="67"/>
        <v/>
      </c>
      <c r="BC37" s="352">
        <f t="shared" si="68"/>
        <v>0</v>
      </c>
      <c r="BD37" s="352" t="str">
        <f t="shared" si="69"/>
        <v/>
      </c>
      <c r="BE37" s="352">
        <f t="shared" si="70"/>
        <v>0</v>
      </c>
      <c r="BF37" s="352">
        <f t="shared" si="71"/>
        <v>0</v>
      </c>
      <c r="BG37" s="352" t="str">
        <f t="shared" si="72"/>
        <v/>
      </c>
      <c r="BH37" s="352" t="str">
        <f t="shared" si="73"/>
        <v/>
      </c>
      <c r="BI37" s="352" t="str">
        <f t="shared" si="74"/>
        <v/>
      </c>
      <c r="BJ37" s="352" t="str">
        <f t="shared" si="75"/>
        <v/>
      </c>
      <c r="BK37" s="352" t="str">
        <f t="shared" si="76"/>
        <v/>
      </c>
      <c r="BL37" s="352" t="str">
        <f t="shared" si="77"/>
        <v/>
      </c>
      <c r="BM37" s="352" t="str">
        <f t="shared" si="78"/>
        <v/>
      </c>
      <c r="BN37" s="352" t="str">
        <f t="shared" si="79"/>
        <v/>
      </c>
      <c r="BO37" s="352" t="str">
        <f t="shared" si="80"/>
        <v/>
      </c>
      <c r="BP37" s="352" t="str">
        <f t="shared" si="81"/>
        <v/>
      </c>
      <c r="BQ37" s="352" t="str">
        <f t="shared" si="82"/>
        <v/>
      </c>
      <c r="BR37" s="352" t="str">
        <f t="shared" si="83"/>
        <v/>
      </c>
      <c r="BS37" s="352">
        <f t="shared" si="84"/>
        <v>0</v>
      </c>
      <c r="BX37" s="272"/>
      <c r="BY37" s="272"/>
      <c r="BZ37" s="272">
        <v>10</v>
      </c>
      <c r="CA37" s="272"/>
      <c r="CB37" s="272"/>
      <c r="CC37" s="272"/>
      <c r="CD37" s="272"/>
    </row>
    <row r="38" spans="1:82" s="303" customFormat="1" ht="16.5" customHeight="1">
      <c r="A38" s="925"/>
      <c r="B38" s="653" t="str">
        <f t="shared" si="28"/>
        <v>Plouf</v>
      </c>
      <c r="C38" s="227" t="s">
        <v>112</v>
      </c>
      <c r="D38" s="210" t="s">
        <v>684</v>
      </c>
      <c r="E38" s="398" t="s">
        <v>26</v>
      </c>
      <c r="F38" s="314"/>
      <c r="G38" s="398" t="s">
        <v>67</v>
      </c>
      <c r="H38" s="300">
        <v>4</v>
      </c>
      <c r="I38" s="300">
        <v>6.5</v>
      </c>
      <c r="J38" s="507">
        <v>335</v>
      </c>
      <c r="K38" s="41"/>
      <c r="L38" s="42"/>
      <c r="M38" s="43"/>
      <c r="N38" s="44"/>
      <c r="O38" s="45"/>
      <c r="P38" s="46"/>
      <c r="Q38" s="47"/>
      <c r="R38" s="48"/>
      <c r="S38" s="110"/>
      <c r="T38" s="50"/>
      <c r="U38" s="51"/>
      <c r="V38" s="407"/>
      <c r="W38" s="53"/>
      <c r="X38" s="101">
        <f t="shared" si="29"/>
        <v>0</v>
      </c>
      <c r="Y38" s="112">
        <f t="shared" si="1"/>
        <v>0</v>
      </c>
      <c r="Z38" s="352">
        <f t="shared" si="30"/>
        <v>0</v>
      </c>
      <c r="AA38" s="251" t="str">
        <f t="shared" si="3"/>
        <v/>
      </c>
      <c r="AB38" s="272" t="str">
        <f t="shared" si="4"/>
        <v/>
      </c>
      <c r="AC38" s="272" t="str">
        <f t="shared" si="5"/>
        <v/>
      </c>
      <c r="AD38" s="272" t="str">
        <f t="shared" si="6"/>
        <v/>
      </c>
      <c r="AE38" s="272" t="str">
        <f t="shared" si="7"/>
        <v/>
      </c>
      <c r="AF38" s="272">
        <f t="shared" si="8"/>
        <v>0</v>
      </c>
      <c r="AG38" s="272" t="str">
        <f t="shared" si="9"/>
        <v/>
      </c>
      <c r="AH38" s="671"/>
      <c r="AI38" s="272"/>
      <c r="AJ38" s="272">
        <v>1</v>
      </c>
      <c r="AK38" s="272"/>
      <c r="AL38" s="272">
        <v>1</v>
      </c>
      <c r="AM38" s="272">
        <v>2</v>
      </c>
      <c r="AN38" s="272"/>
      <c r="AO38" s="272"/>
      <c r="AP38" s="272"/>
      <c r="AQ38" s="272"/>
      <c r="AR38" s="272"/>
      <c r="AS38" s="272"/>
      <c r="AT38" s="272"/>
      <c r="AU38" s="272"/>
      <c r="AV38" s="272"/>
      <c r="AW38" s="272"/>
      <c r="AX38" s="272"/>
      <c r="AY38" s="272"/>
      <c r="AZ38" s="352">
        <v>16</v>
      </c>
      <c r="BB38" s="352" t="str">
        <f t="shared" si="67"/>
        <v/>
      </c>
      <c r="BC38" s="352">
        <f t="shared" si="68"/>
        <v>0</v>
      </c>
      <c r="BD38" s="352" t="str">
        <f t="shared" si="69"/>
        <v/>
      </c>
      <c r="BE38" s="352">
        <f t="shared" si="70"/>
        <v>0</v>
      </c>
      <c r="BF38" s="352">
        <f t="shared" si="71"/>
        <v>0</v>
      </c>
      <c r="BG38" s="352" t="str">
        <f t="shared" si="72"/>
        <v/>
      </c>
      <c r="BH38" s="352" t="str">
        <f t="shared" si="73"/>
        <v/>
      </c>
      <c r="BI38" s="352" t="str">
        <f t="shared" si="74"/>
        <v/>
      </c>
      <c r="BJ38" s="352" t="str">
        <f t="shared" si="75"/>
        <v/>
      </c>
      <c r="BK38" s="352" t="str">
        <f t="shared" si="76"/>
        <v/>
      </c>
      <c r="BL38" s="352" t="str">
        <f t="shared" si="77"/>
        <v/>
      </c>
      <c r="BM38" s="352" t="str">
        <f t="shared" si="78"/>
        <v/>
      </c>
      <c r="BN38" s="352" t="str">
        <f t="shared" si="79"/>
        <v/>
      </c>
      <c r="BO38" s="352" t="str">
        <f t="shared" si="80"/>
        <v/>
      </c>
      <c r="BP38" s="352" t="str">
        <f t="shared" si="81"/>
        <v/>
      </c>
      <c r="BQ38" s="352" t="str">
        <f t="shared" si="82"/>
        <v/>
      </c>
      <c r="BR38" s="352" t="str">
        <f t="shared" si="83"/>
        <v/>
      </c>
      <c r="BS38" s="352">
        <f t="shared" si="84"/>
        <v>0</v>
      </c>
      <c r="BX38" s="272"/>
      <c r="BY38" s="272"/>
      <c r="BZ38" s="272"/>
      <c r="CA38" s="272"/>
      <c r="CB38" s="272"/>
      <c r="CC38" s="272">
        <v>4</v>
      </c>
      <c r="CD38" s="272"/>
    </row>
    <row r="39" spans="1:82" s="303" customFormat="1" ht="19.5" customHeight="1">
      <c r="A39" s="925"/>
      <c r="B39" s="653" t="str">
        <f t="shared" si="28"/>
        <v>Katini</v>
      </c>
      <c r="C39" s="227" t="s">
        <v>226</v>
      </c>
      <c r="D39" s="210" t="s">
        <v>685</v>
      </c>
      <c r="E39" s="398" t="s">
        <v>757</v>
      </c>
      <c r="F39" s="400"/>
      <c r="G39" s="398" t="s">
        <v>28</v>
      </c>
      <c r="H39" s="300">
        <v>3</v>
      </c>
      <c r="I39" s="300">
        <v>7</v>
      </c>
      <c r="J39" s="507">
        <v>360</v>
      </c>
      <c r="K39" s="41"/>
      <c r="L39" s="42"/>
      <c r="M39" s="43"/>
      <c r="N39" s="44"/>
      <c r="O39" s="45"/>
      <c r="P39" s="46"/>
      <c r="Q39" s="47"/>
      <c r="R39" s="48"/>
      <c r="S39" s="110"/>
      <c r="T39" s="50"/>
      <c r="U39" s="51"/>
      <c r="V39" s="407"/>
      <c r="W39" s="53"/>
      <c r="X39" s="101">
        <f t="shared" si="29"/>
        <v>0</v>
      </c>
      <c r="Y39" s="112">
        <f t="shared" si="1"/>
        <v>0</v>
      </c>
      <c r="Z39" s="352">
        <f t="shared" si="30"/>
        <v>0</v>
      </c>
      <c r="AA39" s="251" t="str">
        <f t="shared" si="3"/>
        <v/>
      </c>
      <c r="AB39" s="272" t="str">
        <f t="shared" si="4"/>
        <v/>
      </c>
      <c r="AC39" s="272" t="str">
        <f t="shared" si="5"/>
        <v/>
      </c>
      <c r="AD39" s="272" t="str">
        <f t="shared" si="6"/>
        <v/>
      </c>
      <c r="AE39" s="272" t="str">
        <f t="shared" si="7"/>
        <v/>
      </c>
      <c r="AF39" s="272" t="str">
        <f t="shared" si="8"/>
        <v/>
      </c>
      <c r="AG39" s="272">
        <f t="shared" si="9"/>
        <v>0</v>
      </c>
      <c r="AH39" s="671"/>
      <c r="AI39" s="272"/>
      <c r="AJ39" s="272"/>
      <c r="AK39" s="272"/>
      <c r="AL39" s="272"/>
      <c r="AM39" s="272"/>
      <c r="AN39" s="272"/>
      <c r="AO39" s="272"/>
      <c r="AP39" s="272"/>
      <c r="AQ39" s="272"/>
      <c r="AR39" s="272"/>
      <c r="AS39" s="272"/>
      <c r="AT39" s="272"/>
      <c r="AU39" s="272"/>
      <c r="AV39" s="272"/>
      <c r="AW39" s="272"/>
      <c r="AX39" s="272"/>
      <c r="AY39" s="272"/>
      <c r="AZ39" s="352">
        <v>18</v>
      </c>
      <c r="BB39" s="352" t="str">
        <f t="shared" si="67"/>
        <v/>
      </c>
      <c r="BC39" s="352" t="str">
        <f t="shared" si="68"/>
        <v/>
      </c>
      <c r="BD39" s="352" t="str">
        <f t="shared" si="69"/>
        <v/>
      </c>
      <c r="BE39" s="352" t="str">
        <f t="shared" si="70"/>
        <v/>
      </c>
      <c r="BF39" s="352" t="str">
        <f t="shared" si="71"/>
        <v/>
      </c>
      <c r="BG39" s="352" t="str">
        <f t="shared" si="72"/>
        <v/>
      </c>
      <c r="BH39" s="352" t="str">
        <f t="shared" si="73"/>
        <v/>
      </c>
      <c r="BI39" s="352" t="str">
        <f t="shared" si="74"/>
        <v/>
      </c>
      <c r="BJ39" s="352" t="str">
        <f t="shared" si="75"/>
        <v/>
      </c>
      <c r="BK39" s="352" t="str">
        <f t="shared" si="76"/>
        <v/>
      </c>
      <c r="BL39" s="352" t="str">
        <f t="shared" si="77"/>
        <v/>
      </c>
      <c r="BM39" s="352" t="str">
        <f t="shared" si="78"/>
        <v/>
      </c>
      <c r="BN39" s="352" t="str">
        <f t="shared" si="79"/>
        <v/>
      </c>
      <c r="BO39" s="352" t="str">
        <f t="shared" si="80"/>
        <v/>
      </c>
      <c r="BP39" s="352" t="str">
        <f t="shared" si="81"/>
        <v/>
      </c>
      <c r="BQ39" s="352" t="str">
        <f t="shared" si="82"/>
        <v/>
      </c>
      <c r="BR39" s="352" t="str">
        <f t="shared" si="83"/>
        <v/>
      </c>
      <c r="BS39" s="352">
        <f t="shared" si="84"/>
        <v>0</v>
      </c>
      <c r="BX39" s="272"/>
      <c r="BY39" s="272"/>
      <c r="BZ39" s="272"/>
      <c r="CA39" s="272"/>
      <c r="CB39" s="272"/>
      <c r="CC39" s="272"/>
      <c r="CD39" s="272">
        <v>3</v>
      </c>
    </row>
    <row r="40" spans="1:82" s="303" customFormat="1" ht="15.75" customHeight="1">
      <c r="A40" s="925"/>
      <c r="B40" s="653" t="str">
        <f t="shared" si="28"/>
        <v>Plince</v>
      </c>
      <c r="C40" s="227" t="s">
        <v>227</v>
      </c>
      <c r="D40" s="210" t="s">
        <v>686</v>
      </c>
      <c r="E40" s="398" t="s">
        <v>25</v>
      </c>
      <c r="F40" s="400"/>
      <c r="G40" s="398" t="s">
        <v>67</v>
      </c>
      <c r="H40" s="300">
        <v>4</v>
      </c>
      <c r="I40" s="300">
        <v>3</v>
      </c>
      <c r="J40" s="507">
        <v>225</v>
      </c>
      <c r="K40" s="41"/>
      <c r="L40" s="42"/>
      <c r="M40" s="43"/>
      <c r="N40" s="44"/>
      <c r="O40" s="45"/>
      <c r="P40" s="46"/>
      <c r="Q40" s="47"/>
      <c r="R40" s="48"/>
      <c r="S40" s="110"/>
      <c r="T40" s="50"/>
      <c r="U40" s="51"/>
      <c r="V40" s="407"/>
      <c r="W40" s="53"/>
      <c r="X40" s="101">
        <f t="shared" si="29"/>
        <v>0</v>
      </c>
      <c r="Y40" s="112">
        <f t="shared" si="1"/>
        <v>0</v>
      </c>
      <c r="Z40" s="352">
        <f t="shared" si="30"/>
        <v>0</v>
      </c>
      <c r="AA40" s="251" t="str">
        <f t="shared" si="3"/>
        <v/>
      </c>
      <c r="AB40" s="272" t="str">
        <f t="shared" si="4"/>
        <v/>
      </c>
      <c r="AC40" s="272" t="str">
        <f t="shared" si="5"/>
        <v/>
      </c>
      <c r="AD40" s="272" t="str">
        <f t="shared" si="6"/>
        <v/>
      </c>
      <c r="AE40" s="272">
        <f t="shared" si="7"/>
        <v>0</v>
      </c>
      <c r="AF40" s="272" t="str">
        <f t="shared" si="8"/>
        <v/>
      </c>
      <c r="AG40" s="272" t="str">
        <f t="shared" si="9"/>
        <v/>
      </c>
      <c r="AH40" s="671"/>
      <c r="AI40" s="272"/>
      <c r="AJ40" s="272"/>
      <c r="AK40" s="272">
        <v>2</v>
      </c>
      <c r="AL40" s="272">
        <v>2</v>
      </c>
      <c r="AM40" s="272"/>
      <c r="AN40" s="272"/>
      <c r="AO40" s="272"/>
      <c r="AP40" s="272"/>
      <c r="AQ40" s="272"/>
      <c r="AR40" s="272"/>
      <c r="AS40" s="272"/>
      <c r="AT40" s="272"/>
      <c r="AU40" s="272"/>
      <c r="AV40" s="272"/>
      <c r="AW40" s="272"/>
      <c r="AX40" s="272"/>
      <c r="AY40" s="272"/>
      <c r="AZ40" s="352">
        <v>12</v>
      </c>
      <c r="BB40" s="352" t="str">
        <f t="shared" si="67"/>
        <v/>
      </c>
      <c r="BC40" s="352" t="str">
        <f t="shared" si="68"/>
        <v/>
      </c>
      <c r="BD40" s="352">
        <f t="shared" si="69"/>
        <v>0</v>
      </c>
      <c r="BE40" s="352">
        <f t="shared" si="70"/>
        <v>0</v>
      </c>
      <c r="BF40" s="352" t="str">
        <f t="shared" si="71"/>
        <v/>
      </c>
      <c r="BG40" s="352" t="str">
        <f t="shared" si="72"/>
        <v/>
      </c>
      <c r="BH40" s="352" t="str">
        <f t="shared" si="73"/>
        <v/>
      </c>
      <c r="BI40" s="352" t="str">
        <f t="shared" si="74"/>
        <v/>
      </c>
      <c r="BJ40" s="352" t="str">
        <f t="shared" si="75"/>
        <v/>
      </c>
      <c r="BK40" s="352" t="str">
        <f t="shared" si="76"/>
        <v/>
      </c>
      <c r="BL40" s="352" t="str">
        <f t="shared" si="77"/>
        <v/>
      </c>
      <c r="BM40" s="352" t="str">
        <f t="shared" si="78"/>
        <v/>
      </c>
      <c r="BN40" s="352" t="str">
        <f t="shared" si="79"/>
        <v/>
      </c>
      <c r="BO40" s="352" t="str">
        <f t="shared" si="80"/>
        <v/>
      </c>
      <c r="BP40" s="352" t="str">
        <f t="shared" si="81"/>
        <v/>
      </c>
      <c r="BQ40" s="352" t="str">
        <f t="shared" si="82"/>
        <v/>
      </c>
      <c r="BR40" s="352" t="str">
        <f t="shared" si="83"/>
        <v/>
      </c>
      <c r="BS40" s="352">
        <f t="shared" si="84"/>
        <v>0</v>
      </c>
      <c r="BX40" s="272"/>
      <c r="BY40" s="272"/>
      <c r="BZ40" s="272"/>
      <c r="CA40" s="272"/>
      <c r="CB40" s="272">
        <v>4</v>
      </c>
      <c r="CC40" s="272"/>
      <c r="CD40" s="272"/>
    </row>
    <row r="41" spans="1:82" s="303" customFormat="1" ht="15.75" customHeight="1">
      <c r="A41" s="925"/>
      <c r="B41" s="653" t="str">
        <f t="shared" si="28"/>
        <v>Plince PE</v>
      </c>
      <c r="C41" s="227" t="s">
        <v>322</v>
      </c>
      <c r="D41" s="210" t="s">
        <v>687</v>
      </c>
      <c r="E41" s="398" t="s">
        <v>25</v>
      </c>
      <c r="F41" s="314" t="s">
        <v>332</v>
      </c>
      <c r="G41" s="398" t="s">
        <v>67</v>
      </c>
      <c r="H41" s="300">
        <v>4</v>
      </c>
      <c r="I41" s="300">
        <v>5</v>
      </c>
      <c r="J41" s="507">
        <v>127.5</v>
      </c>
      <c r="K41" s="41"/>
      <c r="L41" s="42"/>
      <c r="M41" s="43"/>
      <c r="N41" s="44"/>
      <c r="O41" s="45"/>
      <c r="P41" s="46"/>
      <c r="Q41" s="47"/>
      <c r="R41" s="48"/>
      <c r="S41" s="110"/>
      <c r="T41" s="50"/>
      <c r="U41" s="51"/>
      <c r="V41" s="52"/>
      <c r="W41" s="53"/>
      <c r="X41" s="101">
        <f t="shared" ref="X41:X85" si="85">SUM(K41:W41)*J41</f>
        <v>0</v>
      </c>
      <c r="Y41" s="112">
        <f t="shared" si="1"/>
        <v>0</v>
      </c>
      <c r="Z41" s="352">
        <f t="shared" ref="Z41:Z85" si="86">SUM(K41:W41)</f>
        <v>0</v>
      </c>
      <c r="AA41" s="251" t="str">
        <f t="shared" si="3"/>
        <v/>
      </c>
      <c r="AB41" s="272" t="str">
        <f t="shared" si="4"/>
        <v/>
      </c>
      <c r="AC41" s="272" t="str">
        <f t="shared" si="5"/>
        <v/>
      </c>
      <c r="AD41" s="272" t="str">
        <f t="shared" si="6"/>
        <v/>
      </c>
      <c r="AE41" s="272">
        <f t="shared" si="7"/>
        <v>0</v>
      </c>
      <c r="AF41" s="272" t="str">
        <f t="shared" si="8"/>
        <v/>
      </c>
      <c r="AG41" s="272" t="str">
        <f t="shared" si="9"/>
        <v/>
      </c>
      <c r="AH41" s="671"/>
      <c r="AI41" s="272"/>
      <c r="AJ41" s="272"/>
      <c r="AK41" s="272">
        <v>2</v>
      </c>
      <c r="AL41" s="272">
        <v>2</v>
      </c>
      <c r="AM41" s="272"/>
      <c r="AN41" s="272"/>
      <c r="AO41" s="272"/>
      <c r="AP41" s="272"/>
      <c r="AQ41" s="272"/>
      <c r="AR41" s="272"/>
      <c r="AS41" s="272"/>
      <c r="AT41" s="272"/>
      <c r="AU41" s="272"/>
      <c r="AV41" s="272"/>
      <c r="AW41" s="272"/>
      <c r="AX41" s="272"/>
      <c r="AY41" s="272"/>
      <c r="AZ41" s="352">
        <v>12</v>
      </c>
      <c r="BB41" s="352" t="str">
        <f t="shared" si="67"/>
        <v/>
      </c>
      <c r="BC41" s="352" t="str">
        <f t="shared" si="68"/>
        <v/>
      </c>
      <c r="BD41" s="352">
        <f t="shared" si="69"/>
        <v>0</v>
      </c>
      <c r="BE41" s="352">
        <f t="shared" si="70"/>
        <v>0</v>
      </c>
      <c r="BF41" s="352" t="str">
        <f t="shared" si="71"/>
        <v/>
      </c>
      <c r="BG41" s="352" t="str">
        <f t="shared" si="72"/>
        <v/>
      </c>
      <c r="BH41" s="352" t="str">
        <f t="shared" si="73"/>
        <v/>
      </c>
      <c r="BI41" s="352" t="str">
        <f t="shared" si="74"/>
        <v/>
      </c>
      <c r="BJ41" s="352" t="str">
        <f t="shared" si="75"/>
        <v/>
      </c>
      <c r="BK41" s="352" t="str">
        <f t="shared" si="76"/>
        <v/>
      </c>
      <c r="BL41" s="352" t="str">
        <f t="shared" si="77"/>
        <v/>
      </c>
      <c r="BM41" s="352" t="str">
        <f t="shared" si="78"/>
        <v/>
      </c>
      <c r="BN41" s="352" t="str">
        <f t="shared" si="79"/>
        <v/>
      </c>
      <c r="BO41" s="352" t="str">
        <f t="shared" si="80"/>
        <v/>
      </c>
      <c r="BP41" s="352" t="str">
        <f t="shared" si="81"/>
        <v/>
      </c>
      <c r="BQ41" s="352" t="str">
        <f t="shared" si="82"/>
        <v/>
      </c>
      <c r="BR41" s="352" t="str">
        <f t="shared" si="83"/>
        <v/>
      </c>
      <c r="BS41" s="352">
        <f t="shared" si="84"/>
        <v>0</v>
      </c>
      <c r="BX41" s="272"/>
      <c r="BY41" s="272"/>
      <c r="BZ41" s="272"/>
      <c r="CA41" s="272"/>
      <c r="CB41" s="272">
        <v>4</v>
      </c>
      <c r="CC41" s="272"/>
      <c r="CD41" s="272"/>
    </row>
    <row r="42" spans="1:82" s="303" customFormat="1" ht="17.25" customHeight="1">
      <c r="A42" s="925"/>
      <c r="B42" s="653" t="str">
        <f t="shared" si="28"/>
        <v>Katana</v>
      </c>
      <c r="C42" s="227" t="s">
        <v>228</v>
      </c>
      <c r="D42" s="210" t="s">
        <v>688</v>
      </c>
      <c r="E42" s="398" t="s">
        <v>26</v>
      </c>
      <c r="F42" s="400"/>
      <c r="G42" s="398" t="s">
        <v>28</v>
      </c>
      <c r="H42" s="300">
        <v>6</v>
      </c>
      <c r="I42" s="300">
        <v>11.1</v>
      </c>
      <c r="J42" s="507">
        <v>560</v>
      </c>
      <c r="K42" s="41"/>
      <c r="L42" s="42"/>
      <c r="M42" s="43"/>
      <c r="N42" s="44"/>
      <c r="O42" s="45"/>
      <c r="P42" s="46"/>
      <c r="Q42" s="47"/>
      <c r="R42" s="48"/>
      <c r="S42" s="110"/>
      <c r="T42" s="50"/>
      <c r="U42" s="51"/>
      <c r="V42" s="407"/>
      <c r="W42" s="53"/>
      <c r="X42" s="101">
        <f t="shared" si="85"/>
        <v>0</v>
      </c>
      <c r="Y42" s="112">
        <f t="shared" si="1"/>
        <v>0</v>
      </c>
      <c r="Z42" s="352">
        <f t="shared" si="86"/>
        <v>0</v>
      </c>
      <c r="AA42" s="251" t="str">
        <f t="shared" si="3"/>
        <v/>
      </c>
      <c r="AB42" s="272" t="str">
        <f t="shared" si="4"/>
        <v/>
      </c>
      <c r="AC42" s="272" t="str">
        <f t="shared" si="5"/>
        <v/>
      </c>
      <c r="AD42" s="272" t="str">
        <f t="shared" si="6"/>
        <v/>
      </c>
      <c r="AE42" s="272" t="str">
        <f t="shared" si="7"/>
        <v/>
      </c>
      <c r="AF42" s="272">
        <f t="shared" si="8"/>
        <v>0</v>
      </c>
      <c r="AG42" s="272" t="str">
        <f t="shared" si="9"/>
        <v/>
      </c>
      <c r="AH42" s="671"/>
      <c r="AI42" s="272"/>
      <c r="AJ42" s="272"/>
      <c r="AK42" s="272"/>
      <c r="AL42" s="272"/>
      <c r="AM42" s="272"/>
      <c r="AN42" s="272"/>
      <c r="AO42" s="272"/>
      <c r="AP42" s="272"/>
      <c r="AQ42" s="272"/>
      <c r="AR42" s="272"/>
      <c r="AS42" s="272"/>
      <c r="AT42" s="272"/>
      <c r="AU42" s="272"/>
      <c r="AV42" s="272"/>
      <c r="AW42" s="272"/>
      <c r="AX42" s="272"/>
      <c r="AY42" s="272"/>
      <c r="AZ42" s="352">
        <v>36</v>
      </c>
      <c r="BB42" s="352" t="str">
        <f t="shared" si="67"/>
        <v/>
      </c>
      <c r="BC42" s="352" t="str">
        <f t="shared" si="68"/>
        <v/>
      </c>
      <c r="BD42" s="352" t="str">
        <f t="shared" si="69"/>
        <v/>
      </c>
      <c r="BE42" s="352" t="str">
        <f t="shared" si="70"/>
        <v/>
      </c>
      <c r="BF42" s="352" t="str">
        <f t="shared" si="71"/>
        <v/>
      </c>
      <c r="BG42" s="352" t="str">
        <f t="shared" si="72"/>
        <v/>
      </c>
      <c r="BH42" s="352" t="str">
        <f t="shared" si="73"/>
        <v/>
      </c>
      <c r="BI42" s="352" t="str">
        <f t="shared" si="74"/>
        <v/>
      </c>
      <c r="BJ42" s="352" t="str">
        <f t="shared" si="75"/>
        <v/>
      </c>
      <c r="BK42" s="352" t="str">
        <f t="shared" si="76"/>
        <v/>
      </c>
      <c r="BL42" s="352" t="str">
        <f t="shared" si="77"/>
        <v/>
      </c>
      <c r="BM42" s="352" t="str">
        <f t="shared" si="78"/>
        <v/>
      </c>
      <c r="BN42" s="352" t="str">
        <f t="shared" si="79"/>
        <v/>
      </c>
      <c r="BO42" s="352" t="str">
        <f t="shared" si="80"/>
        <v/>
      </c>
      <c r="BP42" s="352" t="str">
        <f t="shared" si="81"/>
        <v/>
      </c>
      <c r="BQ42" s="352" t="str">
        <f t="shared" si="82"/>
        <v/>
      </c>
      <c r="BR42" s="352" t="str">
        <f t="shared" si="83"/>
        <v/>
      </c>
      <c r="BS42" s="352">
        <f t="shared" si="84"/>
        <v>0</v>
      </c>
      <c r="BX42" s="272"/>
      <c r="BY42" s="272"/>
      <c r="BZ42" s="272"/>
      <c r="CA42" s="272"/>
      <c r="CB42" s="272"/>
      <c r="CC42" s="272">
        <v>6</v>
      </c>
      <c r="CD42" s="272"/>
    </row>
    <row r="43" spans="1:82" s="303" customFormat="1" ht="16.5" customHeight="1">
      <c r="A43" s="925"/>
      <c r="B43" s="653" t="str">
        <f t="shared" si="28"/>
        <v>Grandma 1</v>
      </c>
      <c r="C43" s="227" t="s">
        <v>237</v>
      </c>
      <c r="D43" s="210" t="s">
        <v>689</v>
      </c>
      <c r="E43" s="398" t="s">
        <v>25</v>
      </c>
      <c r="F43" s="400"/>
      <c r="G43" s="398" t="s">
        <v>67</v>
      </c>
      <c r="H43" s="300">
        <v>1</v>
      </c>
      <c r="I43" s="300">
        <v>2</v>
      </c>
      <c r="J43" s="507">
        <v>112.5</v>
      </c>
      <c r="K43" s="41"/>
      <c r="L43" s="42"/>
      <c r="M43" s="43"/>
      <c r="N43" s="44"/>
      <c r="O43" s="45"/>
      <c r="P43" s="46"/>
      <c r="Q43" s="47"/>
      <c r="R43" s="48"/>
      <c r="S43" s="110"/>
      <c r="T43" s="50"/>
      <c r="U43" s="51"/>
      <c r="V43" s="407"/>
      <c r="W43" s="53"/>
      <c r="X43" s="101">
        <f t="shared" si="85"/>
        <v>0</v>
      </c>
      <c r="Y43" s="112">
        <f t="shared" si="1"/>
        <v>0</v>
      </c>
      <c r="Z43" s="352">
        <f t="shared" si="86"/>
        <v>0</v>
      </c>
      <c r="AA43" s="251" t="str">
        <f t="shared" si="3"/>
        <v/>
      </c>
      <c r="AB43" s="272" t="str">
        <f t="shared" si="4"/>
        <v/>
      </c>
      <c r="AC43" s="272" t="str">
        <f t="shared" si="5"/>
        <v/>
      </c>
      <c r="AD43" s="272" t="str">
        <f t="shared" si="6"/>
        <v/>
      </c>
      <c r="AE43" s="272">
        <f t="shared" si="7"/>
        <v>0</v>
      </c>
      <c r="AF43" s="272" t="str">
        <f t="shared" si="8"/>
        <v/>
      </c>
      <c r="AG43" s="272" t="str">
        <f t="shared" si="9"/>
        <v/>
      </c>
      <c r="AH43" s="671"/>
      <c r="AI43" s="272"/>
      <c r="AJ43" s="272"/>
      <c r="AK43" s="272"/>
      <c r="AL43" s="272"/>
      <c r="AM43" s="272"/>
      <c r="AN43" s="272"/>
      <c r="AO43" s="272"/>
      <c r="AP43" s="272">
        <v>1</v>
      </c>
      <c r="AQ43" s="272"/>
      <c r="AR43" s="272"/>
      <c r="AS43" s="272"/>
      <c r="AT43" s="272"/>
      <c r="AU43" s="272"/>
      <c r="AV43" s="272"/>
      <c r="AW43" s="272"/>
      <c r="AX43" s="272"/>
      <c r="AY43" s="272"/>
      <c r="AZ43" s="352">
        <v>4</v>
      </c>
      <c r="BB43" s="352" t="str">
        <f t="shared" si="67"/>
        <v/>
      </c>
      <c r="BC43" s="352" t="str">
        <f t="shared" si="68"/>
        <v/>
      </c>
      <c r="BD43" s="352" t="str">
        <f t="shared" si="69"/>
        <v/>
      </c>
      <c r="BE43" s="352" t="str">
        <f t="shared" si="70"/>
        <v/>
      </c>
      <c r="BF43" s="352" t="str">
        <f t="shared" si="71"/>
        <v/>
      </c>
      <c r="BG43" s="352" t="str">
        <f t="shared" si="72"/>
        <v/>
      </c>
      <c r="BH43" s="352" t="str">
        <f t="shared" si="73"/>
        <v/>
      </c>
      <c r="BI43" s="352">
        <f t="shared" si="74"/>
        <v>0</v>
      </c>
      <c r="BJ43" s="352" t="str">
        <f t="shared" si="75"/>
        <v/>
      </c>
      <c r="BK43" s="352" t="str">
        <f t="shared" si="76"/>
        <v/>
      </c>
      <c r="BL43" s="352" t="str">
        <f t="shared" si="77"/>
        <v/>
      </c>
      <c r="BM43" s="352" t="str">
        <f t="shared" si="78"/>
        <v/>
      </c>
      <c r="BN43" s="352" t="str">
        <f t="shared" si="79"/>
        <v/>
      </c>
      <c r="BO43" s="352" t="str">
        <f t="shared" si="80"/>
        <v/>
      </c>
      <c r="BP43" s="352" t="str">
        <f t="shared" si="81"/>
        <v/>
      </c>
      <c r="BQ43" s="352" t="str">
        <f t="shared" si="82"/>
        <v/>
      </c>
      <c r="BR43" s="352" t="str">
        <f t="shared" si="83"/>
        <v/>
      </c>
      <c r="BS43" s="352">
        <f t="shared" si="84"/>
        <v>0</v>
      </c>
      <c r="BX43" s="272"/>
      <c r="BY43" s="272"/>
      <c r="BZ43" s="272"/>
      <c r="CA43" s="272"/>
      <c r="CB43" s="272">
        <v>1</v>
      </c>
      <c r="CC43" s="272"/>
      <c r="CD43" s="272"/>
    </row>
    <row r="44" spans="1:82" s="303" customFormat="1" ht="16.5" customHeight="1">
      <c r="A44" s="925"/>
      <c r="B44" s="653" t="str">
        <f t="shared" si="28"/>
        <v>Grandma 1 PE</v>
      </c>
      <c r="C44" s="227" t="s">
        <v>325</v>
      </c>
      <c r="D44" s="210" t="s">
        <v>690</v>
      </c>
      <c r="E44" s="398" t="s">
        <v>26</v>
      </c>
      <c r="F44" s="314" t="s">
        <v>332</v>
      </c>
      <c r="G44" s="398" t="s">
        <v>67</v>
      </c>
      <c r="H44" s="300">
        <v>1</v>
      </c>
      <c r="I44" s="300">
        <v>2.2999999999999998</v>
      </c>
      <c r="J44" s="507">
        <v>75</v>
      </c>
      <c r="K44" s="41"/>
      <c r="L44" s="42"/>
      <c r="M44" s="43"/>
      <c r="N44" s="44"/>
      <c r="O44" s="45"/>
      <c r="P44" s="46"/>
      <c r="Q44" s="47"/>
      <c r="R44" s="48"/>
      <c r="S44" s="110"/>
      <c r="T44" s="50"/>
      <c r="U44" s="51"/>
      <c r="V44" s="52"/>
      <c r="W44" s="53"/>
      <c r="X44" s="101">
        <f t="shared" si="85"/>
        <v>0</v>
      </c>
      <c r="Y44" s="112">
        <f t="shared" si="1"/>
        <v>0</v>
      </c>
      <c r="Z44" s="352">
        <f t="shared" si="86"/>
        <v>0</v>
      </c>
      <c r="AA44" s="251" t="str">
        <f t="shared" si="3"/>
        <v/>
      </c>
      <c r="AB44" s="272" t="str">
        <f t="shared" si="4"/>
        <v/>
      </c>
      <c r="AC44" s="272" t="str">
        <f t="shared" si="5"/>
        <v/>
      </c>
      <c r="AD44" s="272" t="str">
        <f t="shared" si="6"/>
        <v/>
      </c>
      <c r="AE44" s="272" t="str">
        <f t="shared" si="7"/>
        <v/>
      </c>
      <c r="AF44" s="272">
        <f t="shared" si="8"/>
        <v>0</v>
      </c>
      <c r="AG44" s="272" t="str">
        <f t="shared" si="9"/>
        <v/>
      </c>
      <c r="AH44" s="671"/>
      <c r="AI44" s="272"/>
      <c r="AJ44" s="272"/>
      <c r="AK44" s="272"/>
      <c r="AL44" s="272"/>
      <c r="AM44" s="272"/>
      <c r="AN44" s="272"/>
      <c r="AO44" s="272"/>
      <c r="AP44" s="272">
        <v>1</v>
      </c>
      <c r="AQ44" s="272"/>
      <c r="AR44" s="272"/>
      <c r="AS44" s="272"/>
      <c r="AT44" s="272"/>
      <c r="AU44" s="272"/>
      <c r="AV44" s="272"/>
      <c r="AW44" s="272"/>
      <c r="AX44" s="272"/>
      <c r="AY44" s="272"/>
      <c r="AZ44" s="352">
        <v>4</v>
      </c>
      <c r="BB44" s="352" t="str">
        <f t="shared" si="67"/>
        <v/>
      </c>
      <c r="BC44" s="352" t="str">
        <f t="shared" si="68"/>
        <v/>
      </c>
      <c r="BD44" s="352" t="str">
        <f t="shared" si="69"/>
        <v/>
      </c>
      <c r="BE44" s="352" t="str">
        <f t="shared" si="70"/>
        <v/>
      </c>
      <c r="BF44" s="352" t="str">
        <f t="shared" si="71"/>
        <v/>
      </c>
      <c r="BG44" s="352" t="str">
        <f t="shared" si="72"/>
        <v/>
      </c>
      <c r="BH44" s="352" t="str">
        <f t="shared" si="73"/>
        <v/>
      </c>
      <c r="BI44" s="352">
        <f t="shared" si="74"/>
        <v>0</v>
      </c>
      <c r="BJ44" s="352" t="str">
        <f t="shared" si="75"/>
        <v/>
      </c>
      <c r="BK44" s="352" t="str">
        <f t="shared" si="76"/>
        <v/>
      </c>
      <c r="BL44" s="352" t="str">
        <f t="shared" si="77"/>
        <v/>
      </c>
      <c r="BM44" s="352" t="str">
        <f t="shared" si="78"/>
        <v/>
      </c>
      <c r="BN44" s="352" t="str">
        <f t="shared" si="79"/>
        <v/>
      </c>
      <c r="BO44" s="352" t="str">
        <f t="shared" si="80"/>
        <v/>
      </c>
      <c r="BP44" s="352" t="str">
        <f t="shared" si="81"/>
        <v/>
      </c>
      <c r="BQ44" s="352" t="str">
        <f t="shared" si="82"/>
        <v/>
      </c>
      <c r="BR44" s="352" t="str">
        <f t="shared" si="83"/>
        <v/>
      </c>
      <c r="BS44" s="352">
        <f t="shared" si="84"/>
        <v>0</v>
      </c>
      <c r="BX44" s="272"/>
      <c r="BY44" s="272"/>
      <c r="BZ44" s="272"/>
      <c r="CA44" s="272"/>
      <c r="CB44" s="272"/>
      <c r="CC44" s="272">
        <v>1</v>
      </c>
      <c r="CD44" s="272"/>
    </row>
    <row r="45" spans="1:82" s="303" customFormat="1" ht="17.25" customHeight="1">
      <c r="A45" s="925"/>
      <c r="B45" s="653" t="str">
        <f t="shared" si="28"/>
        <v>Grandma 2</v>
      </c>
      <c r="C45" s="227" t="s">
        <v>238</v>
      </c>
      <c r="D45" s="210" t="s">
        <v>691</v>
      </c>
      <c r="E45" s="398" t="s">
        <v>25</v>
      </c>
      <c r="F45" s="400"/>
      <c r="G45" s="398" t="s">
        <v>67</v>
      </c>
      <c r="H45" s="300">
        <v>1</v>
      </c>
      <c r="I45" s="300">
        <v>1.9</v>
      </c>
      <c r="J45" s="507">
        <v>112.5</v>
      </c>
      <c r="K45" s="41"/>
      <c r="L45" s="42"/>
      <c r="M45" s="43"/>
      <c r="N45" s="44"/>
      <c r="O45" s="45"/>
      <c r="P45" s="46"/>
      <c r="Q45" s="47"/>
      <c r="R45" s="48"/>
      <c r="S45" s="110"/>
      <c r="T45" s="50"/>
      <c r="U45" s="51"/>
      <c r="V45" s="407"/>
      <c r="W45" s="53"/>
      <c r="X45" s="101">
        <f t="shared" si="85"/>
        <v>0</v>
      </c>
      <c r="Y45" s="112">
        <f t="shared" si="1"/>
        <v>0</v>
      </c>
      <c r="Z45" s="352">
        <f t="shared" si="86"/>
        <v>0</v>
      </c>
      <c r="AA45" s="251" t="str">
        <f t="shared" si="3"/>
        <v/>
      </c>
      <c r="AB45" s="272" t="str">
        <f t="shared" si="4"/>
        <v/>
      </c>
      <c r="AC45" s="272" t="str">
        <f t="shared" si="5"/>
        <v/>
      </c>
      <c r="AD45" s="272" t="str">
        <f t="shared" si="6"/>
        <v/>
      </c>
      <c r="AE45" s="272">
        <f t="shared" si="7"/>
        <v>0</v>
      </c>
      <c r="AF45" s="272" t="str">
        <f t="shared" si="8"/>
        <v/>
      </c>
      <c r="AG45" s="272" t="str">
        <f t="shared" si="9"/>
        <v/>
      </c>
      <c r="AH45" s="671"/>
      <c r="AI45" s="399"/>
      <c r="AJ45" s="399"/>
      <c r="AK45" s="399"/>
      <c r="AL45" s="399"/>
      <c r="AM45" s="399"/>
      <c r="AN45" s="399"/>
      <c r="AO45" s="399"/>
      <c r="AP45" s="399"/>
      <c r="AQ45" s="352">
        <v>1</v>
      </c>
      <c r="AR45" s="399"/>
      <c r="AS45" s="399"/>
      <c r="AT45" s="399"/>
      <c r="AU45" s="399"/>
      <c r="AV45" s="399"/>
      <c r="AW45" s="399"/>
      <c r="AX45" s="399"/>
      <c r="AY45" s="399"/>
      <c r="AZ45" s="352">
        <v>4</v>
      </c>
      <c r="BB45" s="352" t="str">
        <f t="shared" si="67"/>
        <v/>
      </c>
      <c r="BC45" s="352" t="str">
        <f t="shared" si="68"/>
        <v/>
      </c>
      <c r="BD45" s="352" t="str">
        <f t="shared" si="69"/>
        <v/>
      </c>
      <c r="BE45" s="352" t="str">
        <f t="shared" si="70"/>
        <v/>
      </c>
      <c r="BF45" s="352" t="str">
        <f t="shared" si="71"/>
        <v/>
      </c>
      <c r="BG45" s="352" t="str">
        <f t="shared" si="72"/>
        <v/>
      </c>
      <c r="BH45" s="352" t="str">
        <f t="shared" si="73"/>
        <v/>
      </c>
      <c r="BI45" s="352" t="str">
        <f t="shared" si="74"/>
        <v/>
      </c>
      <c r="BJ45" s="352">
        <f t="shared" si="75"/>
        <v>0</v>
      </c>
      <c r="BK45" s="352" t="str">
        <f t="shared" si="76"/>
        <v/>
      </c>
      <c r="BL45" s="352" t="str">
        <f t="shared" si="77"/>
        <v/>
      </c>
      <c r="BM45" s="352" t="str">
        <f t="shared" si="78"/>
        <v/>
      </c>
      <c r="BN45" s="352" t="str">
        <f t="shared" si="79"/>
        <v/>
      </c>
      <c r="BO45" s="352" t="str">
        <f t="shared" si="80"/>
        <v/>
      </c>
      <c r="BP45" s="352" t="str">
        <f t="shared" si="81"/>
        <v/>
      </c>
      <c r="BQ45" s="352" t="str">
        <f t="shared" si="82"/>
        <v/>
      </c>
      <c r="BR45" s="352" t="str">
        <f t="shared" si="83"/>
        <v/>
      </c>
      <c r="BS45" s="352">
        <f t="shared" si="84"/>
        <v>0</v>
      </c>
      <c r="BX45" s="272"/>
      <c r="BY45" s="272"/>
      <c r="BZ45" s="272"/>
      <c r="CA45" s="272"/>
      <c r="CB45" s="272">
        <v>1</v>
      </c>
      <c r="CC45" s="272"/>
      <c r="CD45" s="272"/>
    </row>
    <row r="46" spans="1:82" s="303" customFormat="1" ht="17.25" customHeight="1">
      <c r="A46" s="925"/>
      <c r="B46" s="653" t="str">
        <f t="shared" si="28"/>
        <v>Grandma 2 PE</v>
      </c>
      <c r="C46" s="227" t="s">
        <v>323</v>
      </c>
      <c r="D46" s="210" t="s">
        <v>692</v>
      </c>
      <c r="E46" s="398" t="s">
        <v>26</v>
      </c>
      <c r="F46" s="314" t="s">
        <v>332</v>
      </c>
      <c r="G46" s="398" t="s">
        <v>67</v>
      </c>
      <c r="H46" s="300">
        <v>1</v>
      </c>
      <c r="I46" s="300">
        <v>2.25</v>
      </c>
      <c r="J46" s="507">
        <v>75</v>
      </c>
      <c r="K46" s="41"/>
      <c r="L46" s="42"/>
      <c r="M46" s="43"/>
      <c r="N46" s="44"/>
      <c r="O46" s="45"/>
      <c r="P46" s="46"/>
      <c r="Q46" s="47"/>
      <c r="R46" s="48"/>
      <c r="S46" s="110"/>
      <c r="T46" s="50"/>
      <c r="U46" s="51"/>
      <c r="V46" s="52"/>
      <c r="W46" s="53"/>
      <c r="X46" s="101">
        <f t="shared" si="85"/>
        <v>0</v>
      </c>
      <c r="Y46" s="112">
        <f t="shared" si="1"/>
        <v>0</v>
      </c>
      <c r="Z46" s="352">
        <f t="shared" si="86"/>
        <v>0</v>
      </c>
      <c r="AA46" s="251" t="str">
        <f t="shared" si="3"/>
        <v/>
      </c>
      <c r="AB46" s="272" t="str">
        <f t="shared" si="4"/>
        <v/>
      </c>
      <c r="AC46" s="272" t="str">
        <f t="shared" si="5"/>
        <v/>
      </c>
      <c r="AD46" s="272" t="str">
        <f t="shared" si="6"/>
        <v/>
      </c>
      <c r="AE46" s="272" t="str">
        <f t="shared" si="7"/>
        <v/>
      </c>
      <c r="AF46" s="272">
        <f t="shared" si="8"/>
        <v>0</v>
      </c>
      <c r="AG46" s="272" t="str">
        <f t="shared" si="9"/>
        <v/>
      </c>
      <c r="AH46" s="671"/>
      <c r="AI46" s="399"/>
      <c r="AJ46" s="399"/>
      <c r="AK46" s="399"/>
      <c r="AL46" s="399"/>
      <c r="AM46" s="399"/>
      <c r="AN46" s="399"/>
      <c r="AO46" s="399"/>
      <c r="AP46" s="399"/>
      <c r="AQ46" s="352">
        <v>1</v>
      </c>
      <c r="AR46" s="399"/>
      <c r="AS46" s="399"/>
      <c r="AT46" s="399"/>
      <c r="AU46" s="399"/>
      <c r="AV46" s="399"/>
      <c r="AW46" s="399"/>
      <c r="AX46" s="399"/>
      <c r="AY46" s="399"/>
      <c r="AZ46" s="352">
        <v>4</v>
      </c>
      <c r="BB46" s="352" t="str">
        <f t="shared" si="67"/>
        <v/>
      </c>
      <c r="BC46" s="352" t="str">
        <f t="shared" si="68"/>
        <v/>
      </c>
      <c r="BD46" s="352" t="str">
        <f t="shared" si="69"/>
        <v/>
      </c>
      <c r="BE46" s="352" t="str">
        <f t="shared" si="70"/>
        <v/>
      </c>
      <c r="BF46" s="352" t="str">
        <f t="shared" si="71"/>
        <v/>
      </c>
      <c r="BG46" s="352" t="str">
        <f t="shared" si="72"/>
        <v/>
      </c>
      <c r="BH46" s="352" t="str">
        <f t="shared" si="73"/>
        <v/>
      </c>
      <c r="BI46" s="352" t="str">
        <f t="shared" si="74"/>
        <v/>
      </c>
      <c r="BJ46" s="352">
        <f t="shared" si="75"/>
        <v>0</v>
      </c>
      <c r="BK46" s="352" t="str">
        <f t="shared" si="76"/>
        <v/>
      </c>
      <c r="BL46" s="352" t="str">
        <f t="shared" si="77"/>
        <v/>
      </c>
      <c r="BM46" s="352" t="str">
        <f t="shared" si="78"/>
        <v/>
      </c>
      <c r="BN46" s="352" t="str">
        <f t="shared" si="79"/>
        <v/>
      </c>
      <c r="BO46" s="352" t="str">
        <f t="shared" si="80"/>
        <v/>
      </c>
      <c r="BP46" s="352" t="str">
        <f t="shared" si="81"/>
        <v/>
      </c>
      <c r="BQ46" s="352" t="str">
        <f t="shared" si="82"/>
        <v/>
      </c>
      <c r="BR46" s="352" t="str">
        <f t="shared" si="83"/>
        <v/>
      </c>
      <c r="BS46" s="352">
        <f t="shared" si="84"/>
        <v>0</v>
      </c>
      <c r="BX46" s="272"/>
      <c r="BY46" s="272"/>
      <c r="BZ46" s="272"/>
      <c r="CA46" s="272"/>
      <c r="CB46" s="272"/>
      <c r="CC46" s="272">
        <v>1</v>
      </c>
      <c r="CD46" s="272"/>
    </row>
    <row r="47" spans="1:82" s="303" customFormat="1" ht="16.5" customHeight="1">
      <c r="A47" s="925"/>
      <c r="B47" s="653" t="str">
        <f t="shared" si="28"/>
        <v>Grandma 3</v>
      </c>
      <c r="C47" s="227" t="s">
        <v>236</v>
      </c>
      <c r="D47" s="210" t="s">
        <v>693</v>
      </c>
      <c r="E47" s="398" t="s">
        <v>25</v>
      </c>
      <c r="F47" s="400"/>
      <c r="G47" s="398" t="s">
        <v>67</v>
      </c>
      <c r="H47" s="300">
        <v>1</v>
      </c>
      <c r="I47" s="300">
        <v>1.7</v>
      </c>
      <c r="J47" s="507">
        <v>112.5</v>
      </c>
      <c r="K47" s="41"/>
      <c r="L47" s="42"/>
      <c r="M47" s="43"/>
      <c r="N47" s="44"/>
      <c r="O47" s="45"/>
      <c r="P47" s="46"/>
      <c r="Q47" s="47"/>
      <c r="R47" s="48"/>
      <c r="S47" s="110"/>
      <c r="T47" s="50"/>
      <c r="U47" s="51"/>
      <c r="V47" s="407"/>
      <c r="W47" s="53"/>
      <c r="X47" s="101">
        <f t="shared" si="85"/>
        <v>0</v>
      </c>
      <c r="Y47" s="112">
        <f t="shared" si="1"/>
        <v>0</v>
      </c>
      <c r="Z47" s="352">
        <f t="shared" si="86"/>
        <v>0</v>
      </c>
      <c r="AA47" s="251" t="str">
        <f t="shared" si="3"/>
        <v/>
      </c>
      <c r="AB47" s="272" t="str">
        <f t="shared" si="4"/>
        <v/>
      </c>
      <c r="AC47" s="272" t="str">
        <f t="shared" si="5"/>
        <v/>
      </c>
      <c r="AD47" s="272" t="str">
        <f t="shared" si="6"/>
        <v/>
      </c>
      <c r="AE47" s="272">
        <f t="shared" si="7"/>
        <v>0</v>
      </c>
      <c r="AF47" s="272" t="str">
        <f t="shared" si="8"/>
        <v/>
      </c>
      <c r="AG47" s="272" t="str">
        <f t="shared" si="9"/>
        <v/>
      </c>
      <c r="AH47" s="671"/>
      <c r="AI47" s="399"/>
      <c r="AJ47" s="399"/>
      <c r="AK47" s="399"/>
      <c r="AL47" s="399"/>
      <c r="AM47" s="399"/>
      <c r="AN47" s="399"/>
      <c r="AO47" s="399"/>
      <c r="AP47" s="399"/>
      <c r="AQ47" s="352">
        <v>1</v>
      </c>
      <c r="AR47" s="399"/>
      <c r="AS47" s="399"/>
      <c r="AT47" s="399"/>
      <c r="AU47" s="399"/>
      <c r="AV47" s="399"/>
      <c r="AW47" s="399"/>
      <c r="AX47" s="399"/>
      <c r="AY47" s="399"/>
      <c r="AZ47" s="352">
        <v>4</v>
      </c>
      <c r="BB47" s="352" t="str">
        <f t="shared" si="67"/>
        <v/>
      </c>
      <c r="BC47" s="352" t="str">
        <f t="shared" si="68"/>
        <v/>
      </c>
      <c r="BD47" s="352" t="str">
        <f t="shared" si="69"/>
        <v/>
      </c>
      <c r="BE47" s="352" t="str">
        <f t="shared" si="70"/>
        <v/>
      </c>
      <c r="BF47" s="352" t="str">
        <f t="shared" si="71"/>
        <v/>
      </c>
      <c r="BG47" s="352" t="str">
        <f t="shared" si="72"/>
        <v/>
      </c>
      <c r="BH47" s="352" t="str">
        <f t="shared" si="73"/>
        <v/>
      </c>
      <c r="BI47" s="352" t="str">
        <f t="shared" si="74"/>
        <v/>
      </c>
      <c r="BJ47" s="352">
        <f t="shared" si="75"/>
        <v>0</v>
      </c>
      <c r="BK47" s="352" t="str">
        <f t="shared" si="76"/>
        <v/>
      </c>
      <c r="BL47" s="352" t="str">
        <f t="shared" si="77"/>
        <v/>
      </c>
      <c r="BM47" s="352" t="str">
        <f t="shared" si="78"/>
        <v/>
      </c>
      <c r="BN47" s="352" t="str">
        <f t="shared" si="79"/>
        <v/>
      </c>
      <c r="BO47" s="352" t="str">
        <f t="shared" si="80"/>
        <v/>
      </c>
      <c r="BP47" s="352" t="str">
        <f t="shared" si="81"/>
        <v/>
      </c>
      <c r="BQ47" s="352" t="str">
        <f t="shared" si="82"/>
        <v/>
      </c>
      <c r="BR47" s="352" t="str">
        <f t="shared" si="83"/>
        <v/>
      </c>
      <c r="BS47" s="352">
        <f t="shared" si="84"/>
        <v>0</v>
      </c>
      <c r="BX47" s="272"/>
      <c r="BY47" s="272"/>
      <c r="BZ47" s="272"/>
      <c r="CA47" s="272"/>
      <c r="CB47" s="272">
        <v>1</v>
      </c>
      <c r="CC47" s="272"/>
      <c r="CD47" s="272"/>
    </row>
    <row r="48" spans="1:82" s="303" customFormat="1" ht="16.5" customHeight="1">
      <c r="A48" s="925"/>
      <c r="B48" s="653" t="str">
        <f t="shared" si="28"/>
        <v>Grandma 3 PE</v>
      </c>
      <c r="C48" s="227" t="s">
        <v>324</v>
      </c>
      <c r="D48" s="210" t="s">
        <v>694</v>
      </c>
      <c r="E48" s="398" t="s">
        <v>26</v>
      </c>
      <c r="F48" s="314" t="s">
        <v>332</v>
      </c>
      <c r="G48" s="398" t="s">
        <v>67</v>
      </c>
      <c r="H48" s="300">
        <v>1</v>
      </c>
      <c r="I48" s="300">
        <v>2.7</v>
      </c>
      <c r="J48" s="507">
        <v>75</v>
      </c>
      <c r="K48" s="41"/>
      <c r="L48" s="42"/>
      <c r="M48" s="43"/>
      <c r="N48" s="44"/>
      <c r="O48" s="45"/>
      <c r="P48" s="46"/>
      <c r="Q48" s="47"/>
      <c r="R48" s="48"/>
      <c r="S48" s="110"/>
      <c r="T48" s="50"/>
      <c r="U48" s="51"/>
      <c r="V48" s="52"/>
      <c r="W48" s="53"/>
      <c r="X48" s="101">
        <f t="shared" si="85"/>
        <v>0</v>
      </c>
      <c r="Y48" s="112">
        <f t="shared" si="1"/>
        <v>0</v>
      </c>
      <c r="Z48" s="352">
        <f t="shared" si="86"/>
        <v>0</v>
      </c>
      <c r="AA48" s="251" t="str">
        <f t="shared" si="3"/>
        <v/>
      </c>
      <c r="AB48" s="272" t="str">
        <f t="shared" si="4"/>
        <v/>
      </c>
      <c r="AC48" s="272" t="str">
        <f t="shared" si="5"/>
        <v/>
      </c>
      <c r="AD48" s="272" t="str">
        <f t="shared" si="6"/>
        <v/>
      </c>
      <c r="AE48" s="272" t="str">
        <f t="shared" si="7"/>
        <v/>
      </c>
      <c r="AF48" s="272">
        <f t="shared" si="8"/>
        <v>0</v>
      </c>
      <c r="AG48" s="272" t="str">
        <f t="shared" si="9"/>
        <v/>
      </c>
      <c r="AH48" s="671"/>
      <c r="AI48" s="399"/>
      <c r="AJ48" s="399"/>
      <c r="AK48" s="399"/>
      <c r="AL48" s="399"/>
      <c r="AM48" s="399"/>
      <c r="AN48" s="399"/>
      <c r="AO48" s="399"/>
      <c r="AP48" s="399"/>
      <c r="AQ48" s="352">
        <v>1</v>
      </c>
      <c r="AR48" s="399"/>
      <c r="AS48" s="399"/>
      <c r="AT48" s="399"/>
      <c r="AU48" s="399"/>
      <c r="AV48" s="399"/>
      <c r="AW48" s="399"/>
      <c r="AX48" s="399"/>
      <c r="AY48" s="399"/>
      <c r="AZ48" s="352">
        <v>4</v>
      </c>
      <c r="BB48" s="352" t="str">
        <f t="shared" si="67"/>
        <v/>
      </c>
      <c r="BC48" s="352" t="str">
        <f t="shared" si="68"/>
        <v/>
      </c>
      <c r="BD48" s="352" t="str">
        <f t="shared" si="69"/>
        <v/>
      </c>
      <c r="BE48" s="352" t="str">
        <f t="shared" si="70"/>
        <v/>
      </c>
      <c r="BF48" s="352" t="str">
        <f t="shared" si="71"/>
        <v/>
      </c>
      <c r="BG48" s="352" t="str">
        <f t="shared" si="72"/>
        <v/>
      </c>
      <c r="BH48" s="352" t="str">
        <f t="shared" si="73"/>
        <v/>
      </c>
      <c r="BI48" s="352" t="str">
        <f t="shared" si="74"/>
        <v/>
      </c>
      <c r="BJ48" s="352">
        <f t="shared" si="75"/>
        <v>0</v>
      </c>
      <c r="BK48" s="352" t="str">
        <f t="shared" si="76"/>
        <v/>
      </c>
      <c r="BL48" s="352" t="str">
        <f t="shared" si="77"/>
        <v/>
      </c>
      <c r="BM48" s="352" t="str">
        <f t="shared" si="78"/>
        <v/>
      </c>
      <c r="BN48" s="352" t="str">
        <f t="shared" si="79"/>
        <v/>
      </c>
      <c r="BO48" s="352" t="str">
        <f t="shared" si="80"/>
        <v/>
      </c>
      <c r="BP48" s="352" t="str">
        <f t="shared" si="81"/>
        <v/>
      </c>
      <c r="BQ48" s="352" t="str">
        <f t="shared" si="82"/>
        <v/>
      </c>
      <c r="BR48" s="352" t="str">
        <f t="shared" si="83"/>
        <v/>
      </c>
      <c r="BS48" s="352">
        <f t="shared" si="84"/>
        <v>0</v>
      </c>
      <c r="BX48" s="272"/>
      <c r="BY48" s="272"/>
      <c r="BZ48" s="272"/>
      <c r="CA48" s="272"/>
      <c r="CB48" s="272"/>
      <c r="CC48" s="272">
        <v>1</v>
      </c>
      <c r="CD48" s="272"/>
    </row>
    <row r="49" spans="1:82" s="303" customFormat="1" ht="18" customHeight="1">
      <c r="A49" s="925"/>
      <c r="B49" s="653" t="str">
        <f t="shared" si="28"/>
        <v>Grandma 4</v>
      </c>
      <c r="C49" s="227" t="s">
        <v>235</v>
      </c>
      <c r="D49" s="210" t="s">
        <v>695</v>
      </c>
      <c r="E49" s="398" t="s">
        <v>25</v>
      </c>
      <c r="F49" s="400"/>
      <c r="G49" s="398" t="s">
        <v>67</v>
      </c>
      <c r="H49" s="300">
        <v>1</v>
      </c>
      <c r="I49" s="300">
        <v>2</v>
      </c>
      <c r="J49" s="507">
        <v>112.5</v>
      </c>
      <c r="K49" s="41"/>
      <c r="L49" s="42"/>
      <c r="M49" s="43"/>
      <c r="N49" s="44"/>
      <c r="O49" s="45"/>
      <c r="P49" s="46"/>
      <c r="Q49" s="47"/>
      <c r="R49" s="48"/>
      <c r="S49" s="110"/>
      <c r="T49" s="50"/>
      <c r="U49" s="51"/>
      <c r="V49" s="407"/>
      <c r="W49" s="53"/>
      <c r="X49" s="101">
        <f t="shared" si="85"/>
        <v>0</v>
      </c>
      <c r="Y49" s="112">
        <f t="shared" ref="Y49:Y85" si="87">SUM(K49:W49)*H49</f>
        <v>0</v>
      </c>
      <c r="Z49" s="352">
        <f t="shared" si="86"/>
        <v>0</v>
      </c>
      <c r="AA49" s="251" t="str">
        <f t="shared" ref="AA49:AA87" si="88">IF(BX49="","",BX49*$Z49)</f>
        <v/>
      </c>
      <c r="AB49" s="272" t="str">
        <f t="shared" ref="AB49:AB87" si="89">IF(BY49="","",BY49*$Z49)</f>
        <v/>
      </c>
      <c r="AC49" s="272" t="str">
        <f t="shared" ref="AC49:AC87" si="90">IF(BZ49="","",BZ49*$Z49)</f>
        <v/>
      </c>
      <c r="AD49" s="272" t="str">
        <f t="shared" ref="AD49:AD87" si="91">IF(CA49="","",CA49*$Z49)</f>
        <v/>
      </c>
      <c r="AE49" s="272">
        <f t="shared" ref="AE49:AE87" si="92">IF(CB49="","",CB49*$Z49)</f>
        <v>0</v>
      </c>
      <c r="AF49" s="272" t="str">
        <f t="shared" ref="AF49:AF87" si="93">IF(CC49="","",CC49*$Z49)</f>
        <v/>
      </c>
      <c r="AG49" s="272" t="str">
        <f t="shared" ref="AG49:AG87" si="94">IF(CD49="","",CD49*$Z49)</f>
        <v/>
      </c>
      <c r="AH49" s="671"/>
      <c r="AI49" s="399"/>
      <c r="AJ49" s="399"/>
      <c r="AK49" s="399"/>
      <c r="AL49" s="399"/>
      <c r="AM49" s="399"/>
      <c r="AN49" s="399"/>
      <c r="AO49" s="399"/>
      <c r="AP49" s="352">
        <v>1</v>
      </c>
      <c r="AQ49" s="399"/>
      <c r="AR49" s="399"/>
      <c r="AS49" s="399"/>
      <c r="AT49" s="399"/>
      <c r="AU49" s="399"/>
      <c r="AV49" s="399"/>
      <c r="AW49" s="399"/>
      <c r="AX49" s="399"/>
      <c r="AY49" s="399"/>
      <c r="AZ49" s="352">
        <v>4</v>
      </c>
      <c r="BB49" s="352" t="str">
        <f t="shared" si="67"/>
        <v/>
      </c>
      <c r="BC49" s="352" t="str">
        <f t="shared" si="68"/>
        <v/>
      </c>
      <c r="BD49" s="352" t="str">
        <f t="shared" si="69"/>
        <v/>
      </c>
      <c r="BE49" s="352" t="str">
        <f t="shared" si="70"/>
        <v/>
      </c>
      <c r="BF49" s="352" t="str">
        <f t="shared" si="71"/>
        <v/>
      </c>
      <c r="BG49" s="352" t="str">
        <f t="shared" si="72"/>
        <v/>
      </c>
      <c r="BH49" s="352" t="str">
        <f t="shared" si="73"/>
        <v/>
      </c>
      <c r="BI49" s="352">
        <f t="shared" si="74"/>
        <v>0</v>
      </c>
      <c r="BJ49" s="352" t="str">
        <f t="shared" si="75"/>
        <v/>
      </c>
      <c r="BK49" s="352" t="str">
        <f t="shared" si="76"/>
        <v/>
      </c>
      <c r="BL49" s="352" t="str">
        <f t="shared" si="77"/>
        <v/>
      </c>
      <c r="BM49" s="352" t="str">
        <f t="shared" si="78"/>
        <v/>
      </c>
      <c r="BN49" s="352" t="str">
        <f t="shared" si="79"/>
        <v/>
      </c>
      <c r="BO49" s="352" t="str">
        <f t="shared" si="80"/>
        <v/>
      </c>
      <c r="BP49" s="352" t="str">
        <f t="shared" si="81"/>
        <v/>
      </c>
      <c r="BQ49" s="352" t="str">
        <f t="shared" si="82"/>
        <v/>
      </c>
      <c r="BR49" s="352" t="str">
        <f t="shared" si="83"/>
        <v/>
      </c>
      <c r="BS49" s="352">
        <f t="shared" si="84"/>
        <v>0</v>
      </c>
      <c r="BX49" s="272"/>
      <c r="BY49" s="272"/>
      <c r="BZ49" s="272"/>
      <c r="CA49" s="272"/>
      <c r="CB49" s="272">
        <v>1</v>
      </c>
      <c r="CC49" s="272"/>
      <c r="CD49" s="272"/>
    </row>
    <row r="50" spans="1:82" s="303" customFormat="1" ht="18" customHeight="1">
      <c r="A50" s="925"/>
      <c r="B50" s="653" t="str">
        <f t="shared" si="28"/>
        <v>Grandma 4 PE</v>
      </c>
      <c r="C50" s="227" t="s">
        <v>326</v>
      </c>
      <c r="D50" s="210" t="s">
        <v>696</v>
      </c>
      <c r="E50" s="398" t="s">
        <v>26</v>
      </c>
      <c r="F50" s="314" t="s">
        <v>332</v>
      </c>
      <c r="G50" s="398" t="s">
        <v>67</v>
      </c>
      <c r="H50" s="300">
        <v>1</v>
      </c>
      <c r="I50" s="300">
        <v>2.2999999999999998</v>
      </c>
      <c r="J50" s="507">
        <v>75</v>
      </c>
      <c r="K50" s="41"/>
      <c r="L50" s="42"/>
      <c r="M50" s="43"/>
      <c r="N50" s="44"/>
      <c r="O50" s="45"/>
      <c r="P50" s="46"/>
      <c r="Q50" s="47"/>
      <c r="R50" s="48"/>
      <c r="S50" s="110"/>
      <c r="T50" s="50"/>
      <c r="U50" s="51"/>
      <c r="V50" s="52"/>
      <c r="W50" s="53"/>
      <c r="X50" s="101">
        <f t="shared" si="85"/>
        <v>0</v>
      </c>
      <c r="Y50" s="112">
        <f t="shared" si="87"/>
        <v>0</v>
      </c>
      <c r="Z50" s="352">
        <f t="shared" si="86"/>
        <v>0</v>
      </c>
      <c r="AA50" s="251" t="str">
        <f t="shared" si="88"/>
        <v/>
      </c>
      <c r="AB50" s="272" t="str">
        <f t="shared" si="89"/>
        <v/>
      </c>
      <c r="AC50" s="272" t="str">
        <f t="shared" si="90"/>
        <v/>
      </c>
      <c r="AD50" s="272" t="str">
        <f t="shared" si="91"/>
        <v/>
      </c>
      <c r="AE50" s="272" t="str">
        <f t="shared" si="92"/>
        <v/>
      </c>
      <c r="AF50" s="272">
        <f t="shared" si="93"/>
        <v>0</v>
      </c>
      <c r="AG50" s="272" t="str">
        <f t="shared" si="94"/>
        <v/>
      </c>
      <c r="AH50" s="671"/>
      <c r="AI50" s="399"/>
      <c r="AJ50" s="399"/>
      <c r="AK50" s="399"/>
      <c r="AL50" s="399"/>
      <c r="AM50" s="399"/>
      <c r="AN50" s="399"/>
      <c r="AO50" s="399"/>
      <c r="AP50" s="352">
        <v>1</v>
      </c>
      <c r="AQ50" s="399"/>
      <c r="AR50" s="399"/>
      <c r="AS50" s="399"/>
      <c r="AT50" s="399"/>
      <c r="AU50" s="399"/>
      <c r="AV50" s="399"/>
      <c r="AW50" s="399"/>
      <c r="AX50" s="399"/>
      <c r="AY50" s="399"/>
      <c r="AZ50" s="352">
        <v>4</v>
      </c>
      <c r="BB50" s="352" t="str">
        <f t="shared" si="67"/>
        <v/>
      </c>
      <c r="BC50" s="352" t="str">
        <f t="shared" si="68"/>
        <v/>
      </c>
      <c r="BD50" s="352" t="str">
        <f t="shared" si="69"/>
        <v/>
      </c>
      <c r="BE50" s="352" t="str">
        <f t="shared" si="70"/>
        <v/>
      </c>
      <c r="BF50" s="352" t="str">
        <f t="shared" si="71"/>
        <v/>
      </c>
      <c r="BG50" s="352" t="str">
        <f t="shared" si="72"/>
        <v/>
      </c>
      <c r="BH50" s="352" t="str">
        <f t="shared" si="73"/>
        <v/>
      </c>
      <c r="BI50" s="352">
        <f t="shared" si="74"/>
        <v>0</v>
      </c>
      <c r="BJ50" s="352" t="str">
        <f t="shared" si="75"/>
        <v/>
      </c>
      <c r="BK50" s="352" t="str">
        <f t="shared" si="76"/>
        <v/>
      </c>
      <c r="BL50" s="352" t="str">
        <f t="shared" si="77"/>
        <v/>
      </c>
      <c r="BM50" s="352" t="str">
        <f t="shared" si="78"/>
        <v/>
      </c>
      <c r="BN50" s="352" t="str">
        <f t="shared" si="79"/>
        <v/>
      </c>
      <c r="BO50" s="352" t="str">
        <f t="shared" si="80"/>
        <v/>
      </c>
      <c r="BP50" s="352" t="str">
        <f t="shared" si="81"/>
        <v/>
      </c>
      <c r="BQ50" s="352" t="str">
        <f t="shared" si="82"/>
        <v/>
      </c>
      <c r="BR50" s="352" t="str">
        <f t="shared" si="83"/>
        <v/>
      </c>
      <c r="BS50" s="352">
        <f t="shared" si="84"/>
        <v>0</v>
      </c>
      <c r="BX50" s="272"/>
      <c r="BY50" s="272"/>
      <c r="BZ50" s="272"/>
      <c r="CA50" s="272"/>
      <c r="CB50" s="272"/>
      <c r="CC50" s="272">
        <v>1</v>
      </c>
      <c r="CD50" s="272"/>
    </row>
    <row r="51" spans="1:82" s="303" customFormat="1" ht="18" customHeight="1">
      <c r="A51" s="925"/>
      <c r="B51" s="653" t="s">
        <v>1135</v>
      </c>
      <c r="C51" s="227" t="s">
        <v>1135</v>
      </c>
      <c r="D51" s="210" t="s">
        <v>1136</v>
      </c>
      <c r="E51" s="398" t="s">
        <v>22</v>
      </c>
      <c r="F51" s="314"/>
      <c r="G51" s="398" t="s">
        <v>32</v>
      </c>
      <c r="H51" s="300">
        <v>12</v>
      </c>
      <c r="I51" s="300">
        <v>1</v>
      </c>
      <c r="J51" s="507">
        <v>50</v>
      </c>
      <c r="K51" s="41"/>
      <c r="L51" s="42"/>
      <c r="M51" s="845"/>
      <c r="N51" s="44"/>
      <c r="O51" s="45"/>
      <c r="P51" s="46"/>
      <c r="Q51" s="47"/>
      <c r="R51" s="48"/>
      <c r="S51" s="110"/>
      <c r="T51" s="50"/>
      <c r="U51" s="51"/>
      <c r="V51" s="52"/>
      <c r="W51" s="53"/>
      <c r="X51" s="101">
        <f t="shared" ref="X51" si="95">SUM(K51:W51)*J51</f>
        <v>0</v>
      </c>
      <c r="Y51" s="112">
        <f t="shared" ref="Y51" si="96">SUM(K51:W51)*H51</f>
        <v>0</v>
      </c>
      <c r="Z51" s="352">
        <f t="shared" ref="Z51" si="97">SUM(K51:W51)</f>
        <v>0</v>
      </c>
      <c r="AA51" s="251"/>
      <c r="AB51" s="272">
        <f>12*Z51</f>
        <v>0</v>
      </c>
      <c r="AC51" s="272"/>
      <c r="AD51" s="272"/>
      <c r="AE51" s="272"/>
      <c r="AF51" s="272"/>
      <c r="AG51" s="676"/>
      <c r="AH51" s="671"/>
      <c r="AI51" s="272"/>
      <c r="AJ51" s="272">
        <v>12</v>
      </c>
      <c r="AK51" s="272"/>
      <c r="AL51" s="272"/>
      <c r="AM51" s="272"/>
      <c r="AN51" s="272"/>
      <c r="AO51" s="272"/>
      <c r="AP51" s="272"/>
      <c r="AQ51" s="272"/>
      <c r="AR51" s="272"/>
      <c r="AS51" s="272"/>
      <c r="AT51" s="272"/>
      <c r="AU51" s="272"/>
      <c r="AV51" s="272"/>
      <c r="AW51" s="272"/>
      <c r="AX51" s="272"/>
      <c r="AY51" s="272"/>
      <c r="AZ51" s="272">
        <v>0</v>
      </c>
      <c r="BB51" s="352" t="str">
        <f t="shared" si="67"/>
        <v/>
      </c>
      <c r="BC51" s="352">
        <f t="shared" si="68"/>
        <v>0</v>
      </c>
      <c r="BD51" s="352" t="str">
        <f t="shared" si="69"/>
        <v/>
      </c>
      <c r="BE51" s="352" t="str">
        <f t="shared" si="70"/>
        <v/>
      </c>
      <c r="BF51" s="352" t="str">
        <f t="shared" si="71"/>
        <v/>
      </c>
      <c r="BG51" s="352" t="str">
        <f t="shared" si="72"/>
        <v/>
      </c>
      <c r="BH51" s="352" t="str">
        <f t="shared" si="73"/>
        <v/>
      </c>
      <c r="BI51" s="352" t="str">
        <f t="shared" si="74"/>
        <v/>
      </c>
      <c r="BJ51" s="352" t="str">
        <f t="shared" si="75"/>
        <v/>
      </c>
      <c r="BK51" s="352" t="str">
        <f t="shared" si="76"/>
        <v/>
      </c>
      <c r="BL51" s="352" t="str">
        <f t="shared" si="77"/>
        <v/>
      </c>
      <c r="BM51" s="352" t="str">
        <f t="shared" si="78"/>
        <v/>
      </c>
      <c r="BN51" s="352" t="str">
        <f t="shared" si="79"/>
        <v/>
      </c>
      <c r="BO51" s="352" t="str">
        <f t="shared" si="80"/>
        <v/>
      </c>
      <c r="BP51" s="352" t="str">
        <f t="shared" si="81"/>
        <v/>
      </c>
      <c r="BQ51" s="352" t="str">
        <f t="shared" si="82"/>
        <v/>
      </c>
      <c r="BR51" s="352" t="str">
        <f t="shared" si="83"/>
        <v/>
      </c>
      <c r="BS51" s="352">
        <f t="shared" si="84"/>
        <v>0</v>
      </c>
      <c r="BX51" s="272"/>
      <c r="BY51" s="272"/>
      <c r="BZ51" s="272"/>
      <c r="CA51" s="272"/>
      <c r="CB51" s="272"/>
      <c r="CC51" s="272"/>
      <c r="CD51" s="272"/>
    </row>
    <row r="52" spans="1:82" s="303" customFormat="1" ht="17.25" customHeight="1">
      <c r="A52" s="925"/>
      <c r="B52" s="653" t="str">
        <f t="shared" si="28"/>
        <v>VLC 1</v>
      </c>
      <c r="C52" s="227" t="s">
        <v>113</v>
      </c>
      <c r="D52" s="210" t="s">
        <v>697</v>
      </c>
      <c r="E52" s="398" t="s">
        <v>757</v>
      </c>
      <c r="F52" s="400"/>
      <c r="G52" s="398" t="s">
        <v>28</v>
      </c>
      <c r="H52" s="300">
        <v>1</v>
      </c>
      <c r="I52" s="300">
        <v>5</v>
      </c>
      <c r="J52" s="507">
        <v>280</v>
      </c>
      <c r="K52" s="41"/>
      <c r="L52" s="42"/>
      <c r="M52" s="43"/>
      <c r="N52" s="44"/>
      <c r="O52" s="45"/>
      <c r="P52" s="46"/>
      <c r="Q52" s="47"/>
      <c r="R52" s="48"/>
      <c r="S52" s="110"/>
      <c r="T52" s="50"/>
      <c r="U52" s="51"/>
      <c r="V52" s="407"/>
      <c r="W52" s="53"/>
      <c r="X52" s="101">
        <f t="shared" si="85"/>
        <v>0</v>
      </c>
      <c r="Y52" s="112">
        <f t="shared" si="87"/>
        <v>0</v>
      </c>
      <c r="Z52" s="352">
        <f t="shared" si="86"/>
        <v>0</v>
      </c>
      <c r="AA52" s="251" t="str">
        <f t="shared" si="88"/>
        <v/>
      </c>
      <c r="AB52" s="272" t="str">
        <f t="shared" si="89"/>
        <v/>
      </c>
      <c r="AC52" s="272" t="str">
        <f t="shared" si="90"/>
        <v/>
      </c>
      <c r="AD52" s="272" t="str">
        <f t="shared" si="91"/>
        <v/>
      </c>
      <c r="AE52" s="272" t="str">
        <f t="shared" si="92"/>
        <v/>
      </c>
      <c r="AF52" s="272" t="str">
        <f t="shared" si="93"/>
        <v/>
      </c>
      <c r="AG52" s="272">
        <f t="shared" si="94"/>
        <v>0</v>
      </c>
      <c r="AH52" s="671"/>
      <c r="AI52" s="399"/>
      <c r="AJ52" s="399"/>
      <c r="AK52" s="399"/>
      <c r="AL52" s="399"/>
      <c r="AM52" s="399"/>
      <c r="AN52" s="399"/>
      <c r="AO52" s="399"/>
      <c r="AP52" s="352">
        <v>1</v>
      </c>
      <c r="AQ52" s="399"/>
      <c r="AR52" s="399"/>
      <c r="AS52" s="399"/>
      <c r="AT52" s="399"/>
      <c r="AU52" s="399"/>
      <c r="AV52" s="399"/>
      <c r="AW52" s="399"/>
      <c r="AX52" s="399"/>
      <c r="AY52" s="399"/>
      <c r="AZ52" s="352">
        <v>5</v>
      </c>
      <c r="BB52" s="352" t="str">
        <f t="shared" si="67"/>
        <v/>
      </c>
      <c r="BC52" s="352" t="str">
        <f t="shared" si="68"/>
        <v/>
      </c>
      <c r="BD52" s="352" t="str">
        <f t="shared" si="69"/>
        <v/>
      </c>
      <c r="BE52" s="352" t="str">
        <f t="shared" si="70"/>
        <v/>
      </c>
      <c r="BF52" s="352" t="str">
        <f t="shared" si="71"/>
        <v/>
      </c>
      <c r="BG52" s="352" t="str">
        <f t="shared" si="72"/>
        <v/>
      </c>
      <c r="BH52" s="352" t="str">
        <f t="shared" si="73"/>
        <v/>
      </c>
      <c r="BI52" s="352">
        <f t="shared" si="74"/>
        <v>0</v>
      </c>
      <c r="BJ52" s="352" t="str">
        <f t="shared" si="75"/>
        <v/>
      </c>
      <c r="BK52" s="352" t="str">
        <f t="shared" si="76"/>
        <v/>
      </c>
      <c r="BL52" s="352" t="str">
        <f t="shared" si="77"/>
        <v/>
      </c>
      <c r="BM52" s="352" t="str">
        <f t="shared" si="78"/>
        <v/>
      </c>
      <c r="BN52" s="352" t="str">
        <f t="shared" si="79"/>
        <v/>
      </c>
      <c r="BO52" s="352" t="str">
        <f t="shared" si="80"/>
        <v/>
      </c>
      <c r="BP52" s="352" t="str">
        <f t="shared" si="81"/>
        <v/>
      </c>
      <c r="BQ52" s="352" t="str">
        <f t="shared" si="82"/>
        <v/>
      </c>
      <c r="BR52" s="352" t="str">
        <f t="shared" si="83"/>
        <v/>
      </c>
      <c r="BS52" s="352">
        <f t="shared" si="84"/>
        <v>0</v>
      </c>
      <c r="BX52" s="272"/>
      <c r="BY52" s="272"/>
      <c r="BZ52" s="272"/>
      <c r="CA52" s="272"/>
      <c r="CB52" s="272"/>
      <c r="CC52" s="272"/>
      <c r="CD52" s="272">
        <v>1</v>
      </c>
    </row>
    <row r="53" spans="1:82" s="303" customFormat="1" ht="18" customHeight="1">
      <c r="A53" s="925"/>
      <c r="B53" s="653" t="str">
        <f t="shared" si="28"/>
        <v>VLC 2</v>
      </c>
      <c r="C53" s="227" t="s">
        <v>114</v>
      </c>
      <c r="D53" s="210" t="s">
        <v>698</v>
      </c>
      <c r="E53" s="398" t="s">
        <v>757</v>
      </c>
      <c r="F53" s="400"/>
      <c r="G53" s="398" t="s">
        <v>28</v>
      </c>
      <c r="H53" s="300">
        <v>1</v>
      </c>
      <c r="I53" s="300">
        <v>3.4</v>
      </c>
      <c r="J53" s="507">
        <v>200</v>
      </c>
      <c r="K53" s="41"/>
      <c r="L53" s="42"/>
      <c r="M53" s="43"/>
      <c r="N53" s="44"/>
      <c r="O53" s="45"/>
      <c r="P53" s="46"/>
      <c r="Q53" s="47"/>
      <c r="R53" s="48"/>
      <c r="S53" s="110"/>
      <c r="T53" s="50"/>
      <c r="U53" s="51"/>
      <c r="V53" s="407"/>
      <c r="W53" s="53"/>
      <c r="X53" s="101">
        <f t="shared" si="85"/>
        <v>0</v>
      </c>
      <c r="Y53" s="112">
        <f t="shared" si="87"/>
        <v>0</v>
      </c>
      <c r="Z53" s="352">
        <f t="shared" si="86"/>
        <v>0</v>
      </c>
      <c r="AA53" s="251" t="str">
        <f t="shared" si="88"/>
        <v/>
      </c>
      <c r="AB53" s="272" t="str">
        <f t="shared" si="89"/>
        <v/>
      </c>
      <c r="AC53" s="272" t="str">
        <f t="shared" si="90"/>
        <v/>
      </c>
      <c r="AD53" s="272" t="str">
        <f t="shared" si="91"/>
        <v/>
      </c>
      <c r="AE53" s="272" t="str">
        <f t="shared" si="92"/>
        <v/>
      </c>
      <c r="AF53" s="272" t="str">
        <f t="shared" si="93"/>
        <v/>
      </c>
      <c r="AG53" s="272">
        <f t="shared" si="94"/>
        <v>0</v>
      </c>
      <c r="AH53" s="671"/>
      <c r="AI53" s="399"/>
      <c r="AJ53" s="399"/>
      <c r="AK53" s="399"/>
      <c r="AL53" s="399"/>
      <c r="AM53" s="399"/>
      <c r="AN53" s="399"/>
      <c r="AO53" s="399"/>
      <c r="AP53" s="399"/>
      <c r="AQ53" s="399"/>
      <c r="AR53" s="399"/>
      <c r="AS53" s="399"/>
      <c r="AT53" s="399"/>
      <c r="AU53" s="399"/>
      <c r="AV53" s="399"/>
      <c r="AW53" s="399"/>
      <c r="AX53" s="399"/>
      <c r="AY53" s="399"/>
      <c r="AZ53" s="352">
        <v>5</v>
      </c>
      <c r="BB53" s="352" t="str">
        <f t="shared" si="67"/>
        <v/>
      </c>
      <c r="BC53" s="352" t="str">
        <f t="shared" si="68"/>
        <v/>
      </c>
      <c r="BD53" s="352" t="str">
        <f t="shared" si="69"/>
        <v/>
      </c>
      <c r="BE53" s="352" t="str">
        <f t="shared" si="70"/>
        <v/>
      </c>
      <c r="BF53" s="352" t="str">
        <f t="shared" si="71"/>
        <v/>
      </c>
      <c r="BG53" s="352" t="str">
        <f t="shared" si="72"/>
        <v/>
      </c>
      <c r="BH53" s="352" t="str">
        <f t="shared" si="73"/>
        <v/>
      </c>
      <c r="BI53" s="352" t="str">
        <f t="shared" si="74"/>
        <v/>
      </c>
      <c r="BJ53" s="352" t="str">
        <f t="shared" si="75"/>
        <v/>
      </c>
      <c r="BK53" s="352" t="str">
        <f t="shared" si="76"/>
        <v/>
      </c>
      <c r="BL53" s="352" t="str">
        <f t="shared" si="77"/>
        <v/>
      </c>
      <c r="BM53" s="352" t="str">
        <f t="shared" si="78"/>
        <v/>
      </c>
      <c r="BN53" s="352" t="str">
        <f t="shared" si="79"/>
        <v/>
      </c>
      <c r="BO53" s="352" t="str">
        <f t="shared" si="80"/>
        <v/>
      </c>
      <c r="BP53" s="352" t="str">
        <f t="shared" si="81"/>
        <v/>
      </c>
      <c r="BQ53" s="352" t="str">
        <f t="shared" si="82"/>
        <v/>
      </c>
      <c r="BR53" s="352" t="str">
        <f t="shared" si="83"/>
        <v/>
      </c>
      <c r="BS53" s="352">
        <f t="shared" si="84"/>
        <v>0</v>
      </c>
      <c r="BX53" s="272"/>
      <c r="BY53" s="272"/>
      <c r="BZ53" s="272"/>
      <c r="CA53" s="272"/>
      <c r="CB53" s="272"/>
      <c r="CC53" s="272"/>
      <c r="CD53" s="272">
        <v>1</v>
      </c>
    </row>
    <row r="54" spans="1:82" s="303" customFormat="1" ht="17.25" customHeight="1">
      <c r="A54" s="925"/>
      <c r="B54" s="653" t="str">
        <f t="shared" si="28"/>
        <v>VLC 3</v>
      </c>
      <c r="C54" s="227" t="s">
        <v>115</v>
      </c>
      <c r="D54" s="210" t="s">
        <v>699</v>
      </c>
      <c r="E54" s="398" t="s">
        <v>757</v>
      </c>
      <c r="F54" s="400"/>
      <c r="G54" s="398" t="s">
        <v>28</v>
      </c>
      <c r="H54" s="300">
        <v>1</v>
      </c>
      <c r="I54" s="300">
        <v>4.0999999999999996</v>
      </c>
      <c r="J54" s="507">
        <v>245</v>
      </c>
      <c r="K54" s="41"/>
      <c r="L54" s="42"/>
      <c r="M54" s="43"/>
      <c r="N54" s="44"/>
      <c r="O54" s="45"/>
      <c r="P54" s="46"/>
      <c r="Q54" s="47"/>
      <c r="R54" s="48"/>
      <c r="S54" s="110"/>
      <c r="T54" s="50"/>
      <c r="U54" s="51"/>
      <c r="V54" s="407"/>
      <c r="W54" s="53"/>
      <c r="X54" s="101">
        <f t="shared" si="85"/>
        <v>0</v>
      </c>
      <c r="Y54" s="112">
        <f t="shared" si="87"/>
        <v>0</v>
      </c>
      <c r="Z54" s="352">
        <f t="shared" si="86"/>
        <v>0</v>
      </c>
      <c r="AA54" s="251" t="str">
        <f t="shared" si="88"/>
        <v/>
      </c>
      <c r="AB54" s="272" t="str">
        <f t="shared" si="89"/>
        <v/>
      </c>
      <c r="AC54" s="272" t="str">
        <f t="shared" si="90"/>
        <v/>
      </c>
      <c r="AD54" s="272" t="str">
        <f t="shared" si="91"/>
        <v/>
      </c>
      <c r="AE54" s="272" t="str">
        <f t="shared" si="92"/>
        <v/>
      </c>
      <c r="AF54" s="272" t="str">
        <f t="shared" si="93"/>
        <v/>
      </c>
      <c r="AG54" s="272">
        <f t="shared" si="94"/>
        <v>0</v>
      </c>
      <c r="AH54" s="671"/>
      <c r="AI54" s="399"/>
      <c r="AJ54" s="399"/>
      <c r="AK54" s="399"/>
      <c r="AL54" s="399"/>
      <c r="AM54" s="399"/>
      <c r="AN54" s="399"/>
      <c r="AO54" s="399"/>
      <c r="AP54" s="399"/>
      <c r="AQ54" s="399"/>
      <c r="AR54" s="399"/>
      <c r="AS54" s="399"/>
      <c r="AT54" s="399"/>
      <c r="AU54" s="399"/>
      <c r="AV54" s="399"/>
      <c r="AW54" s="399"/>
      <c r="AX54" s="399"/>
      <c r="AY54" s="399"/>
      <c r="AZ54" s="352">
        <v>5</v>
      </c>
      <c r="BB54" s="352" t="str">
        <f t="shared" si="67"/>
        <v/>
      </c>
      <c r="BC54" s="352" t="str">
        <f t="shared" si="68"/>
        <v/>
      </c>
      <c r="BD54" s="352" t="str">
        <f t="shared" si="69"/>
        <v/>
      </c>
      <c r="BE54" s="352" t="str">
        <f t="shared" si="70"/>
        <v/>
      </c>
      <c r="BF54" s="352" t="str">
        <f t="shared" si="71"/>
        <v/>
      </c>
      <c r="BG54" s="352" t="str">
        <f t="shared" si="72"/>
        <v/>
      </c>
      <c r="BH54" s="352" t="str">
        <f t="shared" si="73"/>
        <v/>
      </c>
      <c r="BI54" s="352" t="str">
        <f t="shared" si="74"/>
        <v/>
      </c>
      <c r="BJ54" s="352" t="str">
        <f t="shared" si="75"/>
        <v/>
      </c>
      <c r="BK54" s="352" t="str">
        <f t="shared" si="76"/>
        <v/>
      </c>
      <c r="BL54" s="352" t="str">
        <f t="shared" si="77"/>
        <v/>
      </c>
      <c r="BM54" s="352" t="str">
        <f t="shared" si="78"/>
        <v/>
      </c>
      <c r="BN54" s="352" t="str">
        <f t="shared" si="79"/>
        <v/>
      </c>
      <c r="BO54" s="352" t="str">
        <f t="shared" si="80"/>
        <v/>
      </c>
      <c r="BP54" s="352" t="str">
        <f t="shared" si="81"/>
        <v/>
      </c>
      <c r="BQ54" s="352" t="str">
        <f t="shared" si="82"/>
        <v/>
      </c>
      <c r="BR54" s="352" t="str">
        <f t="shared" si="83"/>
        <v/>
      </c>
      <c r="BS54" s="352">
        <f t="shared" si="84"/>
        <v>0</v>
      </c>
      <c r="BX54" s="272"/>
      <c r="BY54" s="272"/>
      <c r="BZ54" s="272"/>
      <c r="CA54" s="272"/>
      <c r="CB54" s="272"/>
      <c r="CC54" s="272"/>
      <c r="CD54" s="272">
        <v>1</v>
      </c>
    </row>
    <row r="55" spans="1:82" s="303" customFormat="1" ht="16.5" customHeight="1">
      <c r="A55" s="925"/>
      <c r="B55" s="653" t="str">
        <f t="shared" si="28"/>
        <v>VLC 4</v>
      </c>
      <c r="C55" s="227" t="s">
        <v>116</v>
      </c>
      <c r="D55" s="210" t="s">
        <v>700</v>
      </c>
      <c r="E55" s="398" t="s">
        <v>757</v>
      </c>
      <c r="F55" s="400"/>
      <c r="G55" s="398" t="s">
        <v>28</v>
      </c>
      <c r="H55" s="300">
        <v>1</v>
      </c>
      <c r="I55" s="300">
        <v>3.8</v>
      </c>
      <c r="J55" s="507">
        <v>210</v>
      </c>
      <c r="K55" s="41"/>
      <c r="L55" s="42"/>
      <c r="M55" s="43"/>
      <c r="N55" s="44"/>
      <c r="O55" s="45"/>
      <c r="P55" s="46"/>
      <c r="Q55" s="47"/>
      <c r="R55" s="48"/>
      <c r="S55" s="110"/>
      <c r="T55" s="50"/>
      <c r="U55" s="51"/>
      <c r="V55" s="407"/>
      <c r="W55" s="53"/>
      <c r="X55" s="101">
        <f t="shared" si="85"/>
        <v>0</v>
      </c>
      <c r="Y55" s="112">
        <f t="shared" si="87"/>
        <v>0</v>
      </c>
      <c r="Z55" s="352">
        <f t="shared" si="86"/>
        <v>0</v>
      </c>
      <c r="AA55" s="251" t="str">
        <f t="shared" si="88"/>
        <v/>
      </c>
      <c r="AB55" s="272" t="str">
        <f t="shared" si="89"/>
        <v/>
      </c>
      <c r="AC55" s="272" t="str">
        <f t="shared" si="90"/>
        <v/>
      </c>
      <c r="AD55" s="272" t="str">
        <f t="shared" si="91"/>
        <v/>
      </c>
      <c r="AE55" s="272" t="str">
        <f t="shared" si="92"/>
        <v/>
      </c>
      <c r="AF55" s="272" t="str">
        <f t="shared" si="93"/>
        <v/>
      </c>
      <c r="AG55" s="272">
        <f t="shared" si="94"/>
        <v>0</v>
      </c>
      <c r="AH55" s="671"/>
      <c r="AI55" s="399"/>
      <c r="AJ55" s="399"/>
      <c r="AK55" s="399"/>
      <c r="AL55" s="399"/>
      <c r="AM55" s="399"/>
      <c r="AN55" s="399"/>
      <c r="AO55" s="399"/>
      <c r="AP55" s="399"/>
      <c r="AQ55" s="399"/>
      <c r="AR55" s="399"/>
      <c r="AS55" s="399"/>
      <c r="AT55" s="399"/>
      <c r="AU55" s="399"/>
      <c r="AV55" s="399"/>
      <c r="AW55" s="399"/>
      <c r="AX55" s="399"/>
      <c r="AY55" s="399"/>
      <c r="AZ55" s="352">
        <v>5</v>
      </c>
      <c r="BB55" s="352" t="str">
        <f t="shared" si="67"/>
        <v/>
      </c>
      <c r="BC55" s="352" t="str">
        <f t="shared" si="68"/>
        <v/>
      </c>
      <c r="BD55" s="352" t="str">
        <f t="shared" si="69"/>
        <v/>
      </c>
      <c r="BE55" s="352" t="str">
        <f t="shared" si="70"/>
        <v/>
      </c>
      <c r="BF55" s="352" t="str">
        <f t="shared" si="71"/>
        <v/>
      </c>
      <c r="BG55" s="352" t="str">
        <f t="shared" si="72"/>
        <v/>
      </c>
      <c r="BH55" s="352" t="str">
        <f t="shared" si="73"/>
        <v/>
      </c>
      <c r="BI55" s="352" t="str">
        <f t="shared" si="74"/>
        <v/>
      </c>
      <c r="BJ55" s="352" t="str">
        <f t="shared" si="75"/>
        <v/>
      </c>
      <c r="BK55" s="352" t="str">
        <f t="shared" si="76"/>
        <v/>
      </c>
      <c r="BL55" s="352" t="str">
        <f t="shared" si="77"/>
        <v/>
      </c>
      <c r="BM55" s="352" t="str">
        <f t="shared" si="78"/>
        <v/>
      </c>
      <c r="BN55" s="352" t="str">
        <f t="shared" si="79"/>
        <v/>
      </c>
      <c r="BO55" s="352" t="str">
        <f t="shared" si="80"/>
        <v/>
      </c>
      <c r="BP55" s="352" t="str">
        <f t="shared" si="81"/>
        <v/>
      </c>
      <c r="BQ55" s="352" t="str">
        <f t="shared" si="82"/>
        <v/>
      </c>
      <c r="BR55" s="352" t="str">
        <f t="shared" si="83"/>
        <v/>
      </c>
      <c r="BS55" s="352">
        <f t="shared" si="84"/>
        <v>0</v>
      </c>
      <c r="BX55" s="272"/>
      <c r="BY55" s="272"/>
      <c r="BZ55" s="272"/>
      <c r="CA55" s="272"/>
      <c r="CB55" s="272"/>
      <c r="CC55" s="272"/>
      <c r="CD55" s="272">
        <v>1</v>
      </c>
    </row>
    <row r="56" spans="1:82" s="303" customFormat="1" ht="16.5" customHeight="1">
      <c r="A56" s="925"/>
      <c r="B56" s="653" t="str">
        <f t="shared" si="28"/>
        <v>Wave L</v>
      </c>
      <c r="C56" s="227" t="s">
        <v>1137</v>
      </c>
      <c r="D56" s="210" t="s">
        <v>1138</v>
      </c>
      <c r="E56" s="398" t="s">
        <v>25</v>
      </c>
      <c r="F56" s="314"/>
      <c r="G56" s="398" t="s">
        <v>64</v>
      </c>
      <c r="H56" s="300">
        <v>6</v>
      </c>
      <c r="I56" s="300">
        <v>11.9</v>
      </c>
      <c r="J56" s="507">
        <v>255</v>
      </c>
      <c r="K56" s="41"/>
      <c r="L56" s="42"/>
      <c r="M56" s="845"/>
      <c r="N56" s="44"/>
      <c r="O56" s="45"/>
      <c r="P56" s="46"/>
      <c r="Q56" s="47"/>
      <c r="R56" s="48"/>
      <c r="S56" s="110"/>
      <c r="T56" s="50"/>
      <c r="U56" s="51"/>
      <c r="V56" s="52"/>
      <c r="W56" s="53"/>
      <c r="X56" s="101">
        <f t="shared" ref="X56:X58" si="98">SUM(K56:W56)*J56</f>
        <v>0</v>
      </c>
      <c r="Y56" s="112">
        <f t="shared" ref="Y56:Y58" si="99">SUM(K56:W56)*H56</f>
        <v>0</v>
      </c>
      <c r="Z56" s="352">
        <f t="shared" ref="Z56:Z58" si="100">SUM(K56:W56)</f>
        <v>0</v>
      </c>
      <c r="AA56" s="251"/>
      <c r="AB56" s="272"/>
      <c r="AC56" s="272"/>
      <c r="AD56" s="272"/>
      <c r="AE56" s="272">
        <f>6*Z56</f>
        <v>0</v>
      </c>
      <c r="AF56" s="272"/>
      <c r="AG56" s="676"/>
      <c r="AH56" s="671"/>
      <c r="AI56" s="272"/>
      <c r="AJ56" s="272"/>
      <c r="AK56" s="272">
        <v>3</v>
      </c>
      <c r="AL56" s="272">
        <v>3</v>
      </c>
      <c r="AM56" s="272"/>
      <c r="AN56" s="272"/>
      <c r="AO56" s="272"/>
      <c r="AP56" s="272"/>
      <c r="AQ56" s="272"/>
      <c r="AR56" s="272"/>
      <c r="AS56" s="272"/>
      <c r="AT56" s="272"/>
      <c r="AU56" s="272"/>
      <c r="AV56" s="272"/>
      <c r="AW56" s="272"/>
      <c r="AX56" s="272"/>
      <c r="AY56" s="272"/>
      <c r="AZ56" s="272">
        <v>18</v>
      </c>
      <c r="BB56" s="352" t="str">
        <f t="shared" si="67"/>
        <v/>
      </c>
      <c r="BC56" s="352" t="str">
        <f t="shared" si="68"/>
        <v/>
      </c>
      <c r="BD56" s="352">
        <f t="shared" si="69"/>
        <v>0</v>
      </c>
      <c r="BE56" s="352">
        <f t="shared" si="70"/>
        <v>0</v>
      </c>
      <c r="BF56" s="352" t="str">
        <f t="shared" si="71"/>
        <v/>
      </c>
      <c r="BG56" s="352" t="str">
        <f t="shared" si="72"/>
        <v/>
      </c>
      <c r="BH56" s="352" t="str">
        <f t="shared" si="73"/>
        <v/>
      </c>
      <c r="BI56" s="352" t="str">
        <f t="shared" si="74"/>
        <v/>
      </c>
      <c r="BJ56" s="352" t="str">
        <f t="shared" si="75"/>
        <v/>
      </c>
      <c r="BK56" s="352" t="str">
        <f t="shared" si="76"/>
        <v/>
      </c>
      <c r="BL56" s="352" t="str">
        <f t="shared" si="77"/>
        <v/>
      </c>
      <c r="BM56" s="352" t="str">
        <f t="shared" si="78"/>
        <v/>
      </c>
      <c r="BN56" s="352" t="str">
        <f t="shared" si="79"/>
        <v/>
      </c>
      <c r="BO56" s="352" t="str">
        <f t="shared" si="80"/>
        <v/>
      </c>
      <c r="BP56" s="352" t="str">
        <f t="shared" si="81"/>
        <v/>
      </c>
      <c r="BQ56" s="352" t="str">
        <f t="shared" si="82"/>
        <v/>
      </c>
      <c r="BR56" s="352" t="str">
        <f t="shared" si="83"/>
        <v/>
      </c>
      <c r="BS56" s="352">
        <f t="shared" si="84"/>
        <v>0</v>
      </c>
      <c r="BX56" s="272"/>
      <c r="BY56" s="272"/>
      <c r="BZ56" s="272"/>
      <c r="CA56" s="272"/>
      <c r="CB56" s="272"/>
      <c r="CC56" s="272"/>
      <c r="CD56" s="272"/>
    </row>
    <row r="57" spans="1:82" s="303" customFormat="1" ht="16.5" customHeight="1">
      <c r="A57" s="925"/>
      <c r="B57" s="653" t="str">
        <f t="shared" si="28"/>
        <v>Wave M</v>
      </c>
      <c r="C57" s="227" t="s">
        <v>1139</v>
      </c>
      <c r="D57" s="210" t="s">
        <v>1140</v>
      </c>
      <c r="E57" s="398" t="s">
        <v>23</v>
      </c>
      <c r="F57" s="314"/>
      <c r="G57" s="398" t="s">
        <v>63</v>
      </c>
      <c r="H57" s="300">
        <v>8</v>
      </c>
      <c r="I57" s="300">
        <v>4</v>
      </c>
      <c r="J57" s="507">
        <v>122.5</v>
      </c>
      <c r="K57" s="41"/>
      <c r="L57" s="42"/>
      <c r="M57" s="845"/>
      <c r="N57" s="44"/>
      <c r="O57" s="45"/>
      <c r="P57" s="46"/>
      <c r="Q57" s="47"/>
      <c r="R57" s="48"/>
      <c r="S57" s="110"/>
      <c r="T57" s="50"/>
      <c r="U57" s="51"/>
      <c r="V57" s="52"/>
      <c r="W57" s="53"/>
      <c r="X57" s="101">
        <f t="shared" si="98"/>
        <v>0</v>
      </c>
      <c r="Y57" s="112">
        <f t="shared" si="99"/>
        <v>0</v>
      </c>
      <c r="Z57" s="352">
        <f t="shared" si="100"/>
        <v>0</v>
      </c>
      <c r="AA57" s="251"/>
      <c r="AB57" s="272"/>
      <c r="AC57" s="272">
        <f>8*Z57</f>
        <v>0</v>
      </c>
      <c r="AD57" s="272"/>
      <c r="AE57" s="272"/>
      <c r="AF57" s="272"/>
      <c r="AG57" s="676"/>
      <c r="AH57" s="671"/>
      <c r="AI57" s="272"/>
      <c r="AJ57" s="272">
        <v>8</v>
      </c>
      <c r="AK57" s="272"/>
      <c r="AL57" s="272"/>
      <c r="AM57" s="272"/>
      <c r="AN57" s="272"/>
      <c r="AO57" s="272"/>
      <c r="AP57" s="272"/>
      <c r="AQ57" s="272"/>
      <c r="AR57" s="272"/>
      <c r="AS57" s="272"/>
      <c r="AT57" s="272"/>
      <c r="AU57" s="272"/>
      <c r="AV57" s="272"/>
      <c r="AW57" s="272"/>
      <c r="AX57" s="272"/>
      <c r="AY57" s="272"/>
      <c r="AZ57" s="272">
        <v>24</v>
      </c>
      <c r="BB57" s="352" t="str">
        <f t="shared" si="67"/>
        <v/>
      </c>
      <c r="BC57" s="352">
        <f t="shared" si="68"/>
        <v>0</v>
      </c>
      <c r="BD57" s="352" t="str">
        <f t="shared" si="69"/>
        <v/>
      </c>
      <c r="BE57" s="352" t="str">
        <f t="shared" si="70"/>
        <v/>
      </c>
      <c r="BF57" s="352" t="str">
        <f t="shared" si="71"/>
        <v/>
      </c>
      <c r="BG57" s="352" t="str">
        <f t="shared" si="72"/>
        <v/>
      </c>
      <c r="BH57" s="352" t="str">
        <f t="shared" si="73"/>
        <v/>
      </c>
      <c r="BI57" s="352" t="str">
        <f t="shared" si="74"/>
        <v/>
      </c>
      <c r="BJ57" s="352" t="str">
        <f t="shared" si="75"/>
        <v/>
      </c>
      <c r="BK57" s="352" t="str">
        <f t="shared" si="76"/>
        <v/>
      </c>
      <c r="BL57" s="352" t="str">
        <f t="shared" si="77"/>
        <v/>
      </c>
      <c r="BM57" s="352" t="str">
        <f t="shared" si="78"/>
        <v/>
      </c>
      <c r="BN57" s="352" t="str">
        <f t="shared" si="79"/>
        <v/>
      </c>
      <c r="BO57" s="352" t="str">
        <f t="shared" si="80"/>
        <v/>
      </c>
      <c r="BP57" s="352" t="str">
        <f t="shared" si="81"/>
        <v/>
      </c>
      <c r="BQ57" s="352" t="str">
        <f t="shared" si="82"/>
        <v/>
      </c>
      <c r="BR57" s="352" t="str">
        <f t="shared" si="83"/>
        <v/>
      </c>
      <c r="BS57" s="352">
        <f t="shared" si="84"/>
        <v>0</v>
      </c>
      <c r="BX57" s="272"/>
      <c r="BY57" s="272"/>
      <c r="BZ57" s="272"/>
      <c r="CA57" s="272"/>
      <c r="CB57" s="272"/>
      <c r="CC57" s="272"/>
      <c r="CD57" s="272"/>
    </row>
    <row r="58" spans="1:82" s="303" customFormat="1" ht="17.25" customHeight="1">
      <c r="A58" s="925"/>
      <c r="B58" s="653" t="str">
        <f t="shared" si="28"/>
        <v>Bac Flower 1 Dual</v>
      </c>
      <c r="C58" s="227" t="s">
        <v>1141</v>
      </c>
      <c r="D58" s="210" t="s">
        <v>706</v>
      </c>
      <c r="E58" s="398" t="s">
        <v>319</v>
      </c>
      <c r="F58" s="314"/>
      <c r="G58" s="398" t="s">
        <v>64</v>
      </c>
      <c r="H58" s="300">
        <v>6</v>
      </c>
      <c r="I58" s="300">
        <v>9</v>
      </c>
      <c r="J58" s="507">
        <v>480</v>
      </c>
      <c r="K58" s="41"/>
      <c r="L58" s="42"/>
      <c r="M58" s="845"/>
      <c r="N58" s="44"/>
      <c r="O58" s="45"/>
      <c r="P58" s="46"/>
      <c r="Q58" s="47"/>
      <c r="R58" s="48"/>
      <c r="S58" s="110"/>
      <c r="T58" s="50"/>
      <c r="U58" s="51"/>
      <c r="V58" s="407"/>
      <c r="W58" s="53"/>
      <c r="X58" s="101">
        <f t="shared" si="98"/>
        <v>0</v>
      </c>
      <c r="Y58" s="112">
        <f t="shared" si="99"/>
        <v>0</v>
      </c>
      <c r="Z58" s="352">
        <f t="shared" si="100"/>
        <v>0</v>
      </c>
      <c r="AA58" s="251" t="str">
        <f t="shared" ref="AA58:AG58" si="101">IF(BX58="","",BX58*$Z58)</f>
        <v/>
      </c>
      <c r="AB58" s="272" t="str">
        <f t="shared" si="101"/>
        <v/>
      </c>
      <c r="AC58" s="272" t="str">
        <f t="shared" si="101"/>
        <v/>
      </c>
      <c r="AD58" s="272" t="str">
        <f t="shared" si="101"/>
        <v/>
      </c>
      <c r="AE58" s="272">
        <f t="shared" si="101"/>
        <v>0</v>
      </c>
      <c r="AF58" s="272">
        <f t="shared" si="101"/>
        <v>0</v>
      </c>
      <c r="AG58" s="676" t="str">
        <f t="shared" si="101"/>
        <v/>
      </c>
      <c r="AH58" s="671"/>
      <c r="AI58" s="272"/>
      <c r="AJ58" s="272"/>
      <c r="AK58" s="272"/>
      <c r="AL58" s="272"/>
      <c r="AM58" s="272"/>
      <c r="AN58" s="272">
        <v>3</v>
      </c>
      <c r="AO58" s="272">
        <v>1</v>
      </c>
      <c r="AP58" s="272">
        <v>1</v>
      </c>
      <c r="AQ58" s="272"/>
      <c r="AR58" s="272">
        <v>1</v>
      </c>
      <c r="AS58" s="272"/>
      <c r="AT58" s="272"/>
      <c r="AU58" s="272"/>
      <c r="AV58" s="272"/>
      <c r="AW58" s="272"/>
      <c r="AX58" s="272"/>
      <c r="AY58" s="272"/>
      <c r="AZ58" s="272">
        <v>20</v>
      </c>
      <c r="BB58" s="352" t="str">
        <f t="shared" si="67"/>
        <v/>
      </c>
      <c r="BC58" s="352" t="str">
        <f t="shared" si="68"/>
        <v/>
      </c>
      <c r="BD58" s="352" t="str">
        <f t="shared" si="69"/>
        <v/>
      </c>
      <c r="BE58" s="352" t="str">
        <f t="shared" si="70"/>
        <v/>
      </c>
      <c r="BF58" s="352" t="str">
        <f t="shared" si="71"/>
        <v/>
      </c>
      <c r="BG58" s="352">
        <f t="shared" si="72"/>
        <v>0</v>
      </c>
      <c r="BH58" s="352">
        <f t="shared" si="73"/>
        <v>0</v>
      </c>
      <c r="BI58" s="352">
        <f t="shared" si="74"/>
        <v>0</v>
      </c>
      <c r="BJ58" s="352" t="str">
        <f t="shared" si="75"/>
        <v/>
      </c>
      <c r="BK58" s="352">
        <f t="shared" si="76"/>
        <v>0</v>
      </c>
      <c r="BL58" s="352" t="str">
        <f t="shared" si="77"/>
        <v/>
      </c>
      <c r="BM58" s="352" t="str">
        <f t="shared" si="78"/>
        <v/>
      </c>
      <c r="BN58" s="352" t="str">
        <f t="shared" si="79"/>
        <v/>
      </c>
      <c r="BO58" s="352" t="str">
        <f t="shared" si="80"/>
        <v/>
      </c>
      <c r="BP58" s="352" t="str">
        <f t="shared" si="81"/>
        <v/>
      </c>
      <c r="BQ58" s="352" t="str">
        <f t="shared" si="82"/>
        <v/>
      </c>
      <c r="BR58" s="352" t="str">
        <f t="shared" si="83"/>
        <v/>
      </c>
      <c r="BS58" s="352">
        <f t="shared" si="84"/>
        <v>0</v>
      </c>
      <c r="BX58" s="272"/>
      <c r="BY58" s="272"/>
      <c r="BZ58" s="272"/>
      <c r="CA58" s="272"/>
      <c r="CB58" s="272">
        <v>4</v>
      </c>
      <c r="CC58" s="272">
        <v>2</v>
      </c>
      <c r="CD58" s="272"/>
    </row>
    <row r="59" spans="1:82" s="303" customFormat="1" ht="15.75" customHeight="1">
      <c r="A59" s="925"/>
      <c r="B59" s="653" t="str">
        <f t="shared" si="28"/>
        <v>ORL</v>
      </c>
      <c r="C59" s="227" t="s">
        <v>117</v>
      </c>
      <c r="D59" s="210" t="s">
        <v>701</v>
      </c>
      <c r="E59" s="398" t="s">
        <v>22</v>
      </c>
      <c r="F59" s="400"/>
      <c r="G59" s="398" t="s">
        <v>31</v>
      </c>
      <c r="H59" s="300">
        <v>6</v>
      </c>
      <c r="I59" s="300">
        <v>0.55000000000000004</v>
      </c>
      <c r="J59" s="507">
        <v>55</v>
      </c>
      <c r="K59" s="41"/>
      <c r="L59" s="42"/>
      <c r="M59" s="43"/>
      <c r="N59" s="44"/>
      <c r="O59" s="45"/>
      <c r="P59" s="46"/>
      <c r="Q59" s="47"/>
      <c r="R59" s="48"/>
      <c r="S59" s="110"/>
      <c r="T59" s="50"/>
      <c r="U59" s="51"/>
      <c r="V59" s="407"/>
      <c r="W59" s="53"/>
      <c r="X59" s="101">
        <f t="shared" si="85"/>
        <v>0</v>
      </c>
      <c r="Y59" s="112">
        <f t="shared" si="87"/>
        <v>0</v>
      </c>
      <c r="Z59" s="352">
        <f t="shared" si="86"/>
        <v>0</v>
      </c>
      <c r="AA59" s="251" t="str">
        <f t="shared" si="88"/>
        <v/>
      </c>
      <c r="AB59" s="272">
        <f t="shared" si="89"/>
        <v>0</v>
      </c>
      <c r="AC59" s="272" t="str">
        <f t="shared" si="90"/>
        <v/>
      </c>
      <c r="AD59" s="272" t="str">
        <f t="shared" si="91"/>
        <v/>
      </c>
      <c r="AE59" s="272" t="str">
        <f t="shared" si="92"/>
        <v/>
      </c>
      <c r="AF59" s="272" t="str">
        <f t="shared" si="93"/>
        <v/>
      </c>
      <c r="AG59" s="272" t="str">
        <f t="shared" si="94"/>
        <v/>
      </c>
      <c r="AH59" s="671"/>
      <c r="AI59" s="272"/>
      <c r="AJ59" s="272"/>
      <c r="AK59" s="272"/>
      <c r="AL59" s="272"/>
      <c r="AM59" s="272"/>
      <c r="AN59" s="272"/>
      <c r="AO59" s="272"/>
      <c r="AP59" s="272"/>
      <c r="AQ59" s="272"/>
      <c r="AR59" s="272"/>
      <c r="AS59" s="272"/>
      <c r="AT59" s="272"/>
      <c r="AU59" s="272"/>
      <c r="AV59" s="272"/>
      <c r="AW59" s="272"/>
      <c r="AX59" s="272"/>
      <c r="AY59" s="272"/>
      <c r="AZ59" s="272">
        <v>12</v>
      </c>
      <c r="BB59" s="352" t="str">
        <f t="shared" si="67"/>
        <v/>
      </c>
      <c r="BC59" s="352" t="str">
        <f t="shared" si="68"/>
        <v/>
      </c>
      <c r="BD59" s="352" t="str">
        <f t="shared" si="69"/>
        <v/>
      </c>
      <c r="BE59" s="352" t="str">
        <f t="shared" si="70"/>
        <v/>
      </c>
      <c r="BF59" s="352" t="str">
        <f t="shared" si="71"/>
        <v/>
      </c>
      <c r="BG59" s="352" t="str">
        <f t="shared" si="72"/>
        <v/>
      </c>
      <c r="BH59" s="352" t="str">
        <f t="shared" si="73"/>
        <v/>
      </c>
      <c r="BI59" s="352" t="str">
        <f t="shared" si="74"/>
        <v/>
      </c>
      <c r="BJ59" s="352" t="str">
        <f t="shared" si="75"/>
        <v/>
      </c>
      <c r="BK59" s="352" t="str">
        <f t="shared" si="76"/>
        <v/>
      </c>
      <c r="BL59" s="352" t="str">
        <f t="shared" si="77"/>
        <v/>
      </c>
      <c r="BM59" s="352" t="str">
        <f t="shared" si="78"/>
        <v/>
      </c>
      <c r="BN59" s="352" t="str">
        <f t="shared" si="79"/>
        <v/>
      </c>
      <c r="BO59" s="352" t="str">
        <f t="shared" si="80"/>
        <v/>
      </c>
      <c r="BP59" s="352" t="str">
        <f t="shared" si="81"/>
        <v/>
      </c>
      <c r="BQ59" s="352" t="str">
        <f t="shared" si="82"/>
        <v/>
      </c>
      <c r="BR59" s="352" t="str">
        <f t="shared" si="83"/>
        <v/>
      </c>
      <c r="BS59" s="352">
        <f t="shared" si="84"/>
        <v>0</v>
      </c>
      <c r="BX59" s="272"/>
      <c r="BY59" s="272">
        <v>6</v>
      </c>
      <c r="BZ59" s="272"/>
      <c r="CA59" s="272"/>
      <c r="CB59" s="272"/>
      <c r="CC59" s="272"/>
      <c r="CD59" s="272"/>
    </row>
    <row r="60" spans="1:82" s="303" customFormat="1" ht="15.75" customHeight="1">
      <c r="A60" s="925"/>
      <c r="B60" s="653" t="str">
        <f t="shared" si="28"/>
        <v>ORL PE</v>
      </c>
      <c r="C60" s="227" t="s">
        <v>327</v>
      </c>
      <c r="D60" s="210" t="s">
        <v>702</v>
      </c>
      <c r="E60" s="398" t="s">
        <v>23</v>
      </c>
      <c r="F60" s="314" t="s">
        <v>332</v>
      </c>
      <c r="G60" s="398" t="s">
        <v>31</v>
      </c>
      <c r="H60" s="300">
        <v>6</v>
      </c>
      <c r="I60" s="300">
        <v>0.67</v>
      </c>
      <c r="J60" s="507">
        <v>37.5</v>
      </c>
      <c r="K60" s="41"/>
      <c r="L60" s="42"/>
      <c r="M60" s="43"/>
      <c r="N60" s="44"/>
      <c r="O60" s="45"/>
      <c r="P60" s="46"/>
      <c r="Q60" s="47"/>
      <c r="R60" s="48"/>
      <c r="S60" s="110"/>
      <c r="T60" s="50"/>
      <c r="U60" s="51"/>
      <c r="V60" s="52"/>
      <c r="W60" s="53"/>
      <c r="X60" s="101">
        <f t="shared" si="85"/>
        <v>0</v>
      </c>
      <c r="Y60" s="112">
        <f t="shared" si="87"/>
        <v>0</v>
      </c>
      <c r="Z60" s="352">
        <f t="shared" si="86"/>
        <v>0</v>
      </c>
      <c r="AA60" s="251" t="str">
        <f t="shared" si="88"/>
        <v/>
      </c>
      <c r="AB60" s="272" t="str">
        <f t="shared" si="89"/>
        <v/>
      </c>
      <c r="AC60" s="272">
        <f t="shared" si="90"/>
        <v>0</v>
      </c>
      <c r="AD60" s="272" t="str">
        <f t="shared" si="91"/>
        <v/>
      </c>
      <c r="AE60" s="272" t="str">
        <f t="shared" si="92"/>
        <v/>
      </c>
      <c r="AF60" s="272" t="str">
        <f t="shared" si="93"/>
        <v/>
      </c>
      <c r="AG60" s="272" t="str">
        <f t="shared" si="94"/>
        <v/>
      </c>
      <c r="AH60" s="671"/>
      <c r="AI60" s="272"/>
      <c r="AJ60" s="272"/>
      <c r="AK60" s="272"/>
      <c r="AL60" s="272"/>
      <c r="AM60" s="272"/>
      <c r="AN60" s="272"/>
      <c r="AO60" s="272"/>
      <c r="AP60" s="272"/>
      <c r="AQ60" s="272"/>
      <c r="AR60" s="272"/>
      <c r="AS60" s="272"/>
      <c r="AT60" s="272"/>
      <c r="AU60" s="272"/>
      <c r="AV60" s="272"/>
      <c r="AW60" s="272"/>
      <c r="AX60" s="272"/>
      <c r="AY60" s="272"/>
      <c r="AZ60" s="272">
        <v>12</v>
      </c>
      <c r="BB60" s="352" t="str">
        <f t="shared" si="67"/>
        <v/>
      </c>
      <c r="BC60" s="352" t="str">
        <f t="shared" si="68"/>
        <v/>
      </c>
      <c r="BD60" s="352" t="str">
        <f t="shared" si="69"/>
        <v/>
      </c>
      <c r="BE60" s="352" t="str">
        <f t="shared" si="70"/>
        <v/>
      </c>
      <c r="BF60" s="352" t="str">
        <f t="shared" si="71"/>
        <v/>
      </c>
      <c r="BG60" s="352" t="str">
        <f t="shared" si="72"/>
        <v/>
      </c>
      <c r="BH60" s="352" t="str">
        <f t="shared" si="73"/>
        <v/>
      </c>
      <c r="BI60" s="352" t="str">
        <f t="shared" si="74"/>
        <v/>
      </c>
      <c r="BJ60" s="352" t="str">
        <f t="shared" si="75"/>
        <v/>
      </c>
      <c r="BK60" s="352" t="str">
        <f t="shared" si="76"/>
        <v/>
      </c>
      <c r="BL60" s="352" t="str">
        <f t="shared" si="77"/>
        <v/>
      </c>
      <c r="BM60" s="352" t="str">
        <f t="shared" si="78"/>
        <v/>
      </c>
      <c r="BN60" s="352" t="str">
        <f t="shared" si="79"/>
        <v/>
      </c>
      <c r="BO60" s="352" t="str">
        <f t="shared" si="80"/>
        <v/>
      </c>
      <c r="BP60" s="352" t="str">
        <f t="shared" si="81"/>
        <v/>
      </c>
      <c r="BQ60" s="352" t="str">
        <f t="shared" si="82"/>
        <v/>
      </c>
      <c r="BR60" s="352" t="str">
        <f t="shared" si="83"/>
        <v/>
      </c>
      <c r="BS60" s="352">
        <f t="shared" si="84"/>
        <v>0</v>
      </c>
      <c r="BX60" s="272"/>
      <c r="BY60" s="272"/>
      <c r="BZ60" s="272">
        <v>6</v>
      </c>
      <c r="CA60" s="272"/>
      <c r="CB60" s="272"/>
      <c r="CC60" s="272"/>
      <c r="CD60" s="272"/>
    </row>
    <row r="61" spans="1:82" s="303" customFormat="1" ht="17.25" customHeight="1">
      <c r="A61" s="925"/>
      <c r="B61" s="653" t="str">
        <f t="shared" si="28"/>
        <v>APPLIK</v>
      </c>
      <c r="C61" s="227" t="s">
        <v>118</v>
      </c>
      <c r="D61" s="210" t="s">
        <v>703</v>
      </c>
      <c r="E61" s="398" t="s">
        <v>23</v>
      </c>
      <c r="F61" s="400"/>
      <c r="G61" s="398" t="s">
        <v>31</v>
      </c>
      <c r="H61" s="300">
        <v>6</v>
      </c>
      <c r="I61" s="300">
        <v>0.67</v>
      </c>
      <c r="J61" s="507">
        <v>60</v>
      </c>
      <c r="K61" s="41"/>
      <c r="L61" s="42"/>
      <c r="M61" s="43"/>
      <c r="N61" s="44"/>
      <c r="O61" s="45"/>
      <c r="P61" s="46"/>
      <c r="Q61" s="47"/>
      <c r="R61" s="48"/>
      <c r="S61" s="110"/>
      <c r="T61" s="50"/>
      <c r="U61" s="51"/>
      <c r="V61" s="407"/>
      <c r="W61" s="53"/>
      <c r="X61" s="101">
        <f t="shared" si="85"/>
        <v>0</v>
      </c>
      <c r="Y61" s="112">
        <f t="shared" si="87"/>
        <v>0</v>
      </c>
      <c r="Z61" s="352">
        <f t="shared" si="86"/>
        <v>0</v>
      </c>
      <c r="AA61" s="251" t="str">
        <f t="shared" si="88"/>
        <v/>
      </c>
      <c r="AB61" s="272" t="str">
        <f t="shared" si="89"/>
        <v/>
      </c>
      <c r="AC61" s="272">
        <f t="shared" si="90"/>
        <v>0</v>
      </c>
      <c r="AD61" s="272" t="str">
        <f t="shared" si="91"/>
        <v/>
      </c>
      <c r="AE61" s="272" t="str">
        <f t="shared" si="92"/>
        <v/>
      </c>
      <c r="AF61" s="272" t="str">
        <f t="shared" si="93"/>
        <v/>
      </c>
      <c r="AG61" s="272" t="str">
        <f t="shared" si="94"/>
        <v/>
      </c>
      <c r="AH61" s="671"/>
      <c r="AI61" s="272"/>
      <c r="AJ61" s="272"/>
      <c r="AK61" s="272"/>
      <c r="AL61" s="272"/>
      <c r="AM61" s="272"/>
      <c r="AN61" s="272"/>
      <c r="AO61" s="272"/>
      <c r="AP61" s="272"/>
      <c r="AQ61" s="272"/>
      <c r="AR61" s="272"/>
      <c r="AS61" s="272"/>
      <c r="AT61" s="272"/>
      <c r="AU61" s="272"/>
      <c r="AV61" s="272"/>
      <c r="AW61" s="272"/>
      <c r="AX61" s="272"/>
      <c r="AY61" s="272"/>
      <c r="AZ61" s="272">
        <v>12</v>
      </c>
      <c r="BB61" s="352" t="str">
        <f t="shared" si="67"/>
        <v/>
      </c>
      <c r="BC61" s="352" t="str">
        <f t="shared" si="68"/>
        <v/>
      </c>
      <c r="BD61" s="352" t="str">
        <f t="shared" si="69"/>
        <v/>
      </c>
      <c r="BE61" s="352" t="str">
        <f t="shared" si="70"/>
        <v/>
      </c>
      <c r="BF61" s="352" t="str">
        <f t="shared" si="71"/>
        <v/>
      </c>
      <c r="BG61" s="352" t="str">
        <f t="shared" si="72"/>
        <v/>
      </c>
      <c r="BH61" s="352" t="str">
        <f t="shared" si="73"/>
        <v/>
      </c>
      <c r="BI61" s="352" t="str">
        <f t="shared" si="74"/>
        <v/>
      </c>
      <c r="BJ61" s="352" t="str">
        <f t="shared" si="75"/>
        <v/>
      </c>
      <c r="BK61" s="352" t="str">
        <f t="shared" si="76"/>
        <v/>
      </c>
      <c r="BL61" s="352" t="str">
        <f t="shared" si="77"/>
        <v/>
      </c>
      <c r="BM61" s="352" t="str">
        <f t="shared" si="78"/>
        <v/>
      </c>
      <c r="BN61" s="352" t="str">
        <f t="shared" si="79"/>
        <v/>
      </c>
      <c r="BO61" s="352" t="str">
        <f t="shared" si="80"/>
        <v/>
      </c>
      <c r="BP61" s="352" t="str">
        <f t="shared" si="81"/>
        <v/>
      </c>
      <c r="BQ61" s="352" t="str">
        <f t="shared" si="82"/>
        <v/>
      </c>
      <c r="BR61" s="352" t="str">
        <f t="shared" si="83"/>
        <v/>
      </c>
      <c r="BS61" s="352">
        <f t="shared" si="84"/>
        <v>0</v>
      </c>
      <c r="BX61" s="272"/>
      <c r="BY61" s="272"/>
      <c r="BZ61" s="272">
        <v>6</v>
      </c>
      <c r="CA61" s="272"/>
      <c r="CB61" s="272"/>
      <c r="CC61" s="272"/>
      <c r="CD61" s="272"/>
    </row>
    <row r="62" spans="1:82" s="303" customFormat="1" ht="17.25" customHeight="1">
      <c r="A62" s="925"/>
      <c r="B62" s="653" t="str">
        <f t="shared" si="28"/>
        <v>APPLIK PE</v>
      </c>
      <c r="C62" s="227" t="s">
        <v>328</v>
      </c>
      <c r="D62" s="210" t="s">
        <v>704</v>
      </c>
      <c r="E62" s="398" t="s">
        <v>23</v>
      </c>
      <c r="F62" s="314" t="s">
        <v>332</v>
      </c>
      <c r="G62" s="398" t="s">
        <v>31</v>
      </c>
      <c r="H62" s="300">
        <v>6</v>
      </c>
      <c r="I62" s="300">
        <v>0.7</v>
      </c>
      <c r="J62" s="507">
        <v>40</v>
      </c>
      <c r="K62" s="41"/>
      <c r="L62" s="42"/>
      <c r="M62" s="43"/>
      <c r="N62" s="44"/>
      <c r="O62" s="45"/>
      <c r="P62" s="46"/>
      <c r="Q62" s="47"/>
      <c r="R62" s="48"/>
      <c r="S62" s="110"/>
      <c r="T62" s="50"/>
      <c r="U62" s="51"/>
      <c r="V62" s="52"/>
      <c r="W62" s="53"/>
      <c r="X62" s="101">
        <f t="shared" si="85"/>
        <v>0</v>
      </c>
      <c r="Y62" s="112">
        <f t="shared" si="87"/>
        <v>0</v>
      </c>
      <c r="Z62" s="352">
        <f t="shared" si="86"/>
        <v>0</v>
      </c>
      <c r="AA62" s="251" t="str">
        <f t="shared" si="88"/>
        <v/>
      </c>
      <c r="AB62" s="272" t="str">
        <f t="shared" si="89"/>
        <v/>
      </c>
      <c r="AC62" s="272">
        <f t="shared" si="90"/>
        <v>0</v>
      </c>
      <c r="AD62" s="272" t="str">
        <f t="shared" si="91"/>
        <v/>
      </c>
      <c r="AE62" s="272" t="str">
        <f t="shared" si="92"/>
        <v/>
      </c>
      <c r="AF62" s="272" t="str">
        <f t="shared" si="93"/>
        <v/>
      </c>
      <c r="AG62" s="272" t="str">
        <f t="shared" si="94"/>
        <v/>
      </c>
      <c r="AH62" s="671"/>
      <c r="AI62" s="272"/>
      <c r="AJ62" s="272"/>
      <c r="AK62" s="272"/>
      <c r="AL62" s="272"/>
      <c r="AM62" s="272"/>
      <c r="AN62" s="272"/>
      <c r="AO62" s="272"/>
      <c r="AP62" s="272"/>
      <c r="AQ62" s="272"/>
      <c r="AR62" s="272"/>
      <c r="AS62" s="272"/>
      <c r="AT62" s="272"/>
      <c r="AU62" s="272"/>
      <c r="AV62" s="272"/>
      <c r="AW62" s="272"/>
      <c r="AX62" s="272"/>
      <c r="AY62" s="272"/>
      <c r="AZ62" s="272">
        <v>12</v>
      </c>
      <c r="BB62" s="352" t="str">
        <f t="shared" si="67"/>
        <v/>
      </c>
      <c r="BC62" s="352" t="str">
        <f t="shared" si="68"/>
        <v/>
      </c>
      <c r="BD62" s="352" t="str">
        <f t="shared" si="69"/>
        <v/>
      </c>
      <c r="BE62" s="352" t="str">
        <f t="shared" si="70"/>
        <v/>
      </c>
      <c r="BF62" s="352" t="str">
        <f t="shared" si="71"/>
        <v/>
      </c>
      <c r="BG62" s="352" t="str">
        <f t="shared" si="72"/>
        <v/>
      </c>
      <c r="BH62" s="352" t="str">
        <f t="shared" si="73"/>
        <v/>
      </c>
      <c r="BI62" s="352" t="str">
        <f t="shared" si="74"/>
        <v/>
      </c>
      <c r="BJ62" s="352" t="str">
        <f t="shared" si="75"/>
        <v/>
      </c>
      <c r="BK62" s="352" t="str">
        <f t="shared" si="76"/>
        <v/>
      </c>
      <c r="BL62" s="352" t="str">
        <f t="shared" si="77"/>
        <v/>
      </c>
      <c r="BM62" s="352" t="str">
        <f t="shared" si="78"/>
        <v/>
      </c>
      <c r="BN62" s="352" t="str">
        <f t="shared" si="79"/>
        <v/>
      </c>
      <c r="BO62" s="352" t="str">
        <f t="shared" si="80"/>
        <v/>
      </c>
      <c r="BP62" s="352" t="str">
        <f t="shared" si="81"/>
        <v/>
      </c>
      <c r="BQ62" s="352" t="str">
        <f t="shared" si="82"/>
        <v/>
      </c>
      <c r="BR62" s="352" t="str">
        <f t="shared" si="83"/>
        <v/>
      </c>
      <c r="BS62" s="352">
        <f t="shared" si="84"/>
        <v>0</v>
      </c>
      <c r="BX62" s="272"/>
      <c r="BY62" s="272"/>
      <c r="BZ62" s="272">
        <v>6</v>
      </c>
      <c r="CA62" s="272"/>
      <c r="CB62" s="272"/>
      <c r="CC62" s="272"/>
      <c r="CD62" s="272"/>
    </row>
    <row r="63" spans="1:82" s="303" customFormat="1" ht="15.75" customHeight="1">
      <c r="A63" s="925"/>
      <c r="B63" s="653" t="str">
        <f t="shared" si="28"/>
        <v>Brother</v>
      </c>
      <c r="C63" s="227" t="s">
        <v>119</v>
      </c>
      <c r="D63" s="210" t="s">
        <v>705</v>
      </c>
      <c r="E63" s="398" t="s">
        <v>26</v>
      </c>
      <c r="F63" s="400"/>
      <c r="G63" s="398" t="s">
        <v>67</v>
      </c>
      <c r="H63" s="300">
        <v>4</v>
      </c>
      <c r="I63" s="300">
        <v>6.6</v>
      </c>
      <c r="J63" s="507">
        <v>360</v>
      </c>
      <c r="K63" s="41"/>
      <c r="L63" s="42"/>
      <c r="M63" s="43"/>
      <c r="N63" s="44"/>
      <c r="O63" s="45"/>
      <c r="P63" s="46"/>
      <c r="Q63" s="47"/>
      <c r="R63" s="48"/>
      <c r="S63" s="110"/>
      <c r="T63" s="50"/>
      <c r="U63" s="51"/>
      <c r="V63" s="407"/>
      <c r="W63" s="53"/>
      <c r="X63" s="101">
        <f t="shared" si="85"/>
        <v>0</v>
      </c>
      <c r="Y63" s="112">
        <f t="shared" si="87"/>
        <v>0</v>
      </c>
      <c r="Z63" s="352">
        <f t="shared" si="86"/>
        <v>0</v>
      </c>
      <c r="AA63" s="251" t="str">
        <f t="shared" si="88"/>
        <v/>
      </c>
      <c r="AB63" s="272" t="str">
        <f t="shared" si="89"/>
        <v/>
      </c>
      <c r="AC63" s="272" t="str">
        <f t="shared" si="90"/>
        <v/>
      </c>
      <c r="AD63" s="272" t="str">
        <f t="shared" si="91"/>
        <v/>
      </c>
      <c r="AE63" s="272" t="str">
        <f t="shared" si="92"/>
        <v/>
      </c>
      <c r="AF63" s="272">
        <f t="shared" si="93"/>
        <v>0</v>
      </c>
      <c r="AG63" s="272" t="str">
        <f t="shared" si="94"/>
        <v/>
      </c>
      <c r="AH63" s="671"/>
      <c r="AI63" s="272"/>
      <c r="AJ63" s="272">
        <v>1</v>
      </c>
      <c r="AK63" s="272">
        <v>1</v>
      </c>
      <c r="AL63" s="272">
        <v>1</v>
      </c>
      <c r="AM63" s="272">
        <v>1</v>
      </c>
      <c r="AN63" s="272"/>
      <c r="AO63" s="272"/>
      <c r="AP63" s="272"/>
      <c r="AQ63" s="272"/>
      <c r="AR63" s="272"/>
      <c r="AS63" s="272"/>
      <c r="AT63" s="272"/>
      <c r="AU63" s="272"/>
      <c r="AV63" s="272"/>
      <c r="AW63" s="272"/>
      <c r="AX63" s="272"/>
      <c r="AY63" s="272"/>
      <c r="AZ63" s="272">
        <v>16</v>
      </c>
      <c r="BB63" s="352" t="str">
        <f t="shared" si="67"/>
        <v/>
      </c>
      <c r="BC63" s="352">
        <f t="shared" si="68"/>
        <v>0</v>
      </c>
      <c r="BD63" s="352">
        <f t="shared" si="69"/>
        <v>0</v>
      </c>
      <c r="BE63" s="352">
        <f t="shared" si="70"/>
        <v>0</v>
      </c>
      <c r="BF63" s="352">
        <f t="shared" si="71"/>
        <v>0</v>
      </c>
      <c r="BG63" s="352" t="str">
        <f t="shared" si="72"/>
        <v/>
      </c>
      <c r="BH63" s="352" t="str">
        <f t="shared" si="73"/>
        <v/>
      </c>
      <c r="BI63" s="352" t="str">
        <f t="shared" si="74"/>
        <v/>
      </c>
      <c r="BJ63" s="352" t="str">
        <f t="shared" si="75"/>
        <v/>
      </c>
      <c r="BK63" s="352" t="str">
        <f t="shared" si="76"/>
        <v/>
      </c>
      <c r="BL63" s="352" t="str">
        <f t="shared" si="77"/>
        <v/>
      </c>
      <c r="BM63" s="352" t="str">
        <f t="shared" si="78"/>
        <v/>
      </c>
      <c r="BN63" s="352" t="str">
        <f t="shared" si="79"/>
        <v/>
      </c>
      <c r="BO63" s="352" t="str">
        <f t="shared" si="80"/>
        <v/>
      </c>
      <c r="BP63" s="352" t="str">
        <f t="shared" si="81"/>
        <v/>
      </c>
      <c r="BQ63" s="352" t="str">
        <f t="shared" si="82"/>
        <v/>
      </c>
      <c r="BR63" s="352" t="str">
        <f t="shared" si="83"/>
        <v/>
      </c>
      <c r="BS63" s="352">
        <f t="shared" si="84"/>
        <v>0</v>
      </c>
      <c r="BX63" s="272"/>
      <c r="BY63" s="272"/>
      <c r="BZ63" s="272"/>
      <c r="CA63" s="272"/>
      <c r="CB63" s="272"/>
      <c r="CC63" s="272">
        <v>4</v>
      </c>
      <c r="CD63" s="272"/>
    </row>
    <row r="64" spans="1:82" s="303" customFormat="1" ht="17.25" customHeight="1">
      <c r="A64" s="925"/>
      <c r="B64" s="653" t="str">
        <f t="shared" si="28"/>
        <v>Bac Flowers</v>
      </c>
      <c r="C64" s="227" t="s">
        <v>120</v>
      </c>
      <c r="D64" s="210" t="s">
        <v>706</v>
      </c>
      <c r="E64" s="398" t="s">
        <v>319</v>
      </c>
      <c r="F64" s="400"/>
      <c r="G64" s="398" t="s">
        <v>64</v>
      </c>
      <c r="H64" s="300">
        <v>6</v>
      </c>
      <c r="I64" s="300">
        <v>9</v>
      </c>
      <c r="J64" s="507">
        <v>460</v>
      </c>
      <c r="K64" s="41"/>
      <c r="L64" s="42"/>
      <c r="M64" s="43"/>
      <c r="N64" s="44"/>
      <c r="O64" s="45"/>
      <c r="P64" s="46"/>
      <c r="Q64" s="47"/>
      <c r="R64" s="48"/>
      <c r="S64" s="110"/>
      <c r="T64" s="50"/>
      <c r="U64" s="51"/>
      <c r="V64" s="407"/>
      <c r="W64" s="53"/>
      <c r="X64" s="101">
        <f t="shared" si="85"/>
        <v>0</v>
      </c>
      <c r="Y64" s="112">
        <f t="shared" si="87"/>
        <v>0</v>
      </c>
      <c r="Z64" s="352">
        <f t="shared" si="86"/>
        <v>0</v>
      </c>
      <c r="AA64" s="251" t="str">
        <f t="shared" si="88"/>
        <v/>
      </c>
      <c r="AB64" s="272" t="str">
        <f t="shared" si="89"/>
        <v/>
      </c>
      <c r="AC64" s="272" t="str">
        <f t="shared" si="90"/>
        <v/>
      </c>
      <c r="AD64" s="272" t="str">
        <f t="shared" si="91"/>
        <v/>
      </c>
      <c r="AE64" s="272">
        <f t="shared" si="92"/>
        <v>0</v>
      </c>
      <c r="AF64" s="272">
        <f t="shared" si="93"/>
        <v>0</v>
      </c>
      <c r="AG64" s="272" t="str">
        <f t="shared" si="94"/>
        <v/>
      </c>
      <c r="AH64" s="671"/>
      <c r="AI64" s="272"/>
      <c r="AJ64" s="272"/>
      <c r="AK64" s="272"/>
      <c r="AL64" s="272"/>
      <c r="AM64" s="272"/>
      <c r="AN64" s="272">
        <v>3</v>
      </c>
      <c r="AO64" s="272">
        <v>1</v>
      </c>
      <c r="AP64" s="272">
        <v>1</v>
      </c>
      <c r="AQ64" s="272"/>
      <c r="AR64" s="272">
        <v>1</v>
      </c>
      <c r="AS64" s="272"/>
      <c r="AT64" s="272"/>
      <c r="AU64" s="272"/>
      <c r="AV64" s="272"/>
      <c r="AW64" s="272"/>
      <c r="AX64" s="272"/>
      <c r="AY64" s="272"/>
      <c r="AZ64" s="272">
        <v>20</v>
      </c>
      <c r="BB64" s="352" t="str">
        <f t="shared" si="67"/>
        <v/>
      </c>
      <c r="BC64" s="352" t="str">
        <f t="shared" si="68"/>
        <v/>
      </c>
      <c r="BD64" s="352" t="str">
        <f t="shared" si="69"/>
        <v/>
      </c>
      <c r="BE64" s="352" t="str">
        <f t="shared" si="70"/>
        <v/>
      </c>
      <c r="BF64" s="352" t="str">
        <f t="shared" si="71"/>
        <v/>
      </c>
      <c r="BG64" s="352">
        <f t="shared" si="72"/>
        <v>0</v>
      </c>
      <c r="BH64" s="352">
        <f t="shared" si="73"/>
        <v>0</v>
      </c>
      <c r="BI64" s="352">
        <f t="shared" si="74"/>
        <v>0</v>
      </c>
      <c r="BJ64" s="352" t="str">
        <f t="shared" si="75"/>
        <v/>
      </c>
      <c r="BK64" s="352">
        <f t="shared" si="76"/>
        <v>0</v>
      </c>
      <c r="BL64" s="352" t="str">
        <f t="shared" si="77"/>
        <v/>
      </c>
      <c r="BM64" s="352" t="str">
        <f t="shared" si="78"/>
        <v/>
      </c>
      <c r="BN64" s="352" t="str">
        <f t="shared" si="79"/>
        <v/>
      </c>
      <c r="BO64" s="352" t="str">
        <f t="shared" si="80"/>
        <v/>
      </c>
      <c r="BP64" s="352" t="str">
        <f t="shared" si="81"/>
        <v/>
      </c>
      <c r="BQ64" s="352" t="str">
        <f t="shared" si="82"/>
        <v/>
      </c>
      <c r="BR64" s="352" t="str">
        <f t="shared" si="83"/>
        <v/>
      </c>
      <c r="BS64" s="352">
        <f t="shared" si="84"/>
        <v>0</v>
      </c>
      <c r="BX64" s="272"/>
      <c r="BY64" s="272"/>
      <c r="BZ64" s="272"/>
      <c r="CA64" s="272"/>
      <c r="CB64" s="272">
        <v>4</v>
      </c>
      <c r="CC64" s="272">
        <v>2</v>
      </c>
      <c r="CD64" s="272"/>
    </row>
    <row r="65" spans="1:82" s="303" customFormat="1" ht="17.25" customHeight="1">
      <c r="A65" s="925"/>
      <c r="B65" s="653" t="str">
        <f t="shared" si="28"/>
        <v>Bac Flowers PE</v>
      </c>
      <c r="C65" s="227" t="s">
        <v>329</v>
      </c>
      <c r="D65" s="210" t="s">
        <v>707</v>
      </c>
      <c r="E65" s="398" t="s">
        <v>319</v>
      </c>
      <c r="F65" s="314" t="s">
        <v>332</v>
      </c>
      <c r="G65" s="398" t="s">
        <v>64</v>
      </c>
      <c r="H65" s="300">
        <v>6</v>
      </c>
      <c r="I65" s="300">
        <v>10.7</v>
      </c>
      <c r="J65" s="507">
        <v>225</v>
      </c>
      <c r="K65" s="41"/>
      <c r="L65" s="42"/>
      <c r="M65" s="43"/>
      <c r="N65" s="44"/>
      <c r="O65" s="45"/>
      <c r="P65" s="46"/>
      <c r="Q65" s="47"/>
      <c r="R65" s="48"/>
      <c r="S65" s="110"/>
      <c r="T65" s="50"/>
      <c r="U65" s="51"/>
      <c r="V65" s="52"/>
      <c r="W65" s="53"/>
      <c r="X65" s="101">
        <f t="shared" si="85"/>
        <v>0</v>
      </c>
      <c r="Y65" s="112">
        <f t="shared" si="87"/>
        <v>0</v>
      </c>
      <c r="Z65" s="352">
        <f t="shared" si="86"/>
        <v>0</v>
      </c>
      <c r="AA65" s="251" t="str">
        <f t="shared" si="88"/>
        <v/>
      </c>
      <c r="AB65" s="272" t="str">
        <f t="shared" si="89"/>
        <v/>
      </c>
      <c r="AC65" s="272" t="str">
        <f t="shared" si="90"/>
        <v/>
      </c>
      <c r="AD65" s="272" t="str">
        <f t="shared" si="91"/>
        <v/>
      </c>
      <c r="AE65" s="272">
        <f t="shared" si="92"/>
        <v>0</v>
      </c>
      <c r="AF65" s="272">
        <f t="shared" si="93"/>
        <v>0</v>
      </c>
      <c r="AG65" s="272" t="str">
        <f t="shared" si="94"/>
        <v/>
      </c>
      <c r="AH65" s="671"/>
      <c r="AI65" s="272"/>
      <c r="AJ65" s="272"/>
      <c r="AK65" s="272"/>
      <c r="AL65" s="272"/>
      <c r="AM65" s="272"/>
      <c r="AN65" s="272">
        <v>3</v>
      </c>
      <c r="AO65" s="272">
        <v>1</v>
      </c>
      <c r="AP65" s="272">
        <v>1</v>
      </c>
      <c r="AQ65" s="272"/>
      <c r="AR65" s="272">
        <v>1</v>
      </c>
      <c r="AS65" s="272"/>
      <c r="AT65" s="272"/>
      <c r="AU65" s="272"/>
      <c r="AV65" s="272"/>
      <c r="AW65" s="272"/>
      <c r="AX65" s="272"/>
      <c r="AY65" s="272"/>
      <c r="AZ65" s="272">
        <v>20</v>
      </c>
      <c r="BB65" s="352" t="str">
        <f t="shared" si="67"/>
        <v/>
      </c>
      <c r="BC65" s="352" t="str">
        <f t="shared" si="68"/>
        <v/>
      </c>
      <c r="BD65" s="352" t="str">
        <f t="shared" si="69"/>
        <v/>
      </c>
      <c r="BE65" s="352" t="str">
        <f t="shared" si="70"/>
        <v/>
      </c>
      <c r="BF65" s="352" t="str">
        <f t="shared" si="71"/>
        <v/>
      </c>
      <c r="BG65" s="352">
        <f t="shared" si="72"/>
        <v>0</v>
      </c>
      <c r="BH65" s="352">
        <f t="shared" si="73"/>
        <v>0</v>
      </c>
      <c r="BI65" s="352">
        <f t="shared" si="74"/>
        <v>0</v>
      </c>
      <c r="BJ65" s="352" t="str">
        <f t="shared" si="75"/>
        <v/>
      </c>
      <c r="BK65" s="352">
        <f t="shared" si="76"/>
        <v>0</v>
      </c>
      <c r="BL65" s="352" t="str">
        <f t="shared" si="77"/>
        <v/>
      </c>
      <c r="BM65" s="352" t="str">
        <f t="shared" si="78"/>
        <v/>
      </c>
      <c r="BN65" s="352" t="str">
        <f t="shared" si="79"/>
        <v/>
      </c>
      <c r="BO65" s="352" t="str">
        <f t="shared" si="80"/>
        <v/>
      </c>
      <c r="BP65" s="352" t="str">
        <f t="shared" si="81"/>
        <v/>
      </c>
      <c r="BQ65" s="352" t="str">
        <f t="shared" si="82"/>
        <v/>
      </c>
      <c r="BR65" s="352" t="str">
        <f t="shared" si="83"/>
        <v/>
      </c>
      <c r="BS65" s="352">
        <f t="shared" si="84"/>
        <v>0</v>
      </c>
      <c r="BX65" s="272"/>
      <c r="BY65" s="272"/>
      <c r="BZ65" s="272"/>
      <c r="CA65" s="272"/>
      <c r="CB65" s="272">
        <v>4</v>
      </c>
      <c r="CC65" s="272">
        <v>2</v>
      </c>
      <c r="CD65" s="272"/>
    </row>
    <row r="66" spans="1:82" s="303" customFormat="1" ht="18" customHeight="1">
      <c r="A66" s="925"/>
      <c r="B66" s="653" t="str">
        <f t="shared" si="28"/>
        <v>Pinchter</v>
      </c>
      <c r="C66" s="227" t="s">
        <v>121</v>
      </c>
      <c r="D66" s="210" t="s">
        <v>708</v>
      </c>
      <c r="E66" s="398" t="s">
        <v>26</v>
      </c>
      <c r="F66" s="400"/>
      <c r="G66" s="398" t="s">
        <v>69</v>
      </c>
      <c r="H66" s="300">
        <v>4</v>
      </c>
      <c r="I66" s="300">
        <v>9.4</v>
      </c>
      <c r="J66" s="507">
        <v>490</v>
      </c>
      <c r="K66" s="41"/>
      <c r="L66" s="42"/>
      <c r="M66" s="43"/>
      <c r="N66" s="44"/>
      <c r="O66" s="45"/>
      <c r="P66" s="46"/>
      <c r="Q66" s="47"/>
      <c r="R66" s="48"/>
      <c r="S66" s="110"/>
      <c r="T66" s="50"/>
      <c r="U66" s="51"/>
      <c r="V66" s="407"/>
      <c r="W66" s="53"/>
      <c r="X66" s="101">
        <f t="shared" si="85"/>
        <v>0</v>
      </c>
      <c r="Y66" s="112">
        <f t="shared" si="87"/>
        <v>0</v>
      </c>
      <c r="Z66" s="352">
        <f t="shared" si="86"/>
        <v>0</v>
      </c>
      <c r="AA66" s="251" t="str">
        <f t="shared" si="88"/>
        <v/>
      </c>
      <c r="AB66" s="272" t="str">
        <f t="shared" si="89"/>
        <v/>
      </c>
      <c r="AC66" s="272" t="str">
        <f t="shared" si="90"/>
        <v/>
      </c>
      <c r="AD66" s="272" t="str">
        <f t="shared" si="91"/>
        <v/>
      </c>
      <c r="AE66" s="272" t="str">
        <f t="shared" si="92"/>
        <v/>
      </c>
      <c r="AF66" s="272">
        <f t="shared" si="93"/>
        <v>0</v>
      </c>
      <c r="AG66" s="272" t="str">
        <f t="shared" si="94"/>
        <v/>
      </c>
      <c r="AH66" s="671"/>
      <c r="AI66" s="399"/>
      <c r="AJ66" s="399"/>
      <c r="AK66" s="399"/>
      <c r="AL66" s="399"/>
      <c r="AM66" s="399"/>
      <c r="AN66" s="399"/>
      <c r="AO66" s="399"/>
      <c r="AP66" s="399"/>
      <c r="AQ66" s="399"/>
      <c r="AR66" s="399"/>
      <c r="AS66" s="352">
        <v>2</v>
      </c>
      <c r="AT66" s="399"/>
      <c r="AU66" s="352">
        <v>2</v>
      </c>
      <c r="AV66" s="399"/>
      <c r="AW66" s="399"/>
      <c r="AX66" s="399"/>
      <c r="AY66" s="399"/>
      <c r="AZ66" s="352">
        <v>12</v>
      </c>
      <c r="BB66" s="352" t="str">
        <f t="shared" si="67"/>
        <v/>
      </c>
      <c r="BC66" s="352" t="str">
        <f t="shared" si="68"/>
        <v/>
      </c>
      <c r="BD66" s="352" t="str">
        <f t="shared" si="69"/>
        <v/>
      </c>
      <c r="BE66" s="352" t="str">
        <f t="shared" si="70"/>
        <v/>
      </c>
      <c r="BF66" s="352" t="str">
        <f t="shared" si="71"/>
        <v/>
      </c>
      <c r="BG66" s="352" t="str">
        <f t="shared" si="72"/>
        <v/>
      </c>
      <c r="BH66" s="352" t="str">
        <f t="shared" si="73"/>
        <v/>
      </c>
      <c r="BI66" s="352" t="str">
        <f t="shared" si="74"/>
        <v/>
      </c>
      <c r="BJ66" s="352" t="str">
        <f t="shared" si="75"/>
        <v/>
      </c>
      <c r="BK66" s="352" t="str">
        <f t="shared" si="76"/>
        <v/>
      </c>
      <c r="BL66" s="352">
        <f t="shared" si="77"/>
        <v>0</v>
      </c>
      <c r="BM66" s="352" t="str">
        <f t="shared" si="78"/>
        <v/>
      </c>
      <c r="BN66" s="352">
        <f t="shared" si="79"/>
        <v>0</v>
      </c>
      <c r="BO66" s="352" t="str">
        <f t="shared" si="80"/>
        <v/>
      </c>
      <c r="BP66" s="352" t="str">
        <f t="shared" si="81"/>
        <v/>
      </c>
      <c r="BQ66" s="352" t="str">
        <f t="shared" si="82"/>
        <v/>
      </c>
      <c r="BR66" s="352" t="str">
        <f t="shared" si="83"/>
        <v/>
      </c>
      <c r="BS66" s="352">
        <f t="shared" si="84"/>
        <v>0</v>
      </c>
      <c r="BX66" s="272"/>
      <c r="BY66" s="272"/>
      <c r="BZ66" s="272"/>
      <c r="CA66" s="272"/>
      <c r="CB66" s="272"/>
      <c r="CC66" s="272">
        <v>4</v>
      </c>
      <c r="CD66" s="272"/>
    </row>
    <row r="67" spans="1:82" s="303" customFormat="1" ht="16.5" customHeight="1">
      <c r="A67" s="925"/>
      <c r="B67" s="653" t="str">
        <f t="shared" si="28"/>
        <v>VLC Cut 1</v>
      </c>
      <c r="C67" s="227" t="s">
        <v>122</v>
      </c>
      <c r="D67" s="210" t="s">
        <v>709</v>
      </c>
      <c r="E67" s="398" t="s">
        <v>757</v>
      </c>
      <c r="F67" s="400"/>
      <c r="G67" s="398" t="s">
        <v>123</v>
      </c>
      <c r="H67" s="300">
        <v>1</v>
      </c>
      <c r="I67" s="300">
        <v>3</v>
      </c>
      <c r="J67" s="507">
        <v>230</v>
      </c>
      <c r="K67" s="41"/>
      <c r="L67" s="42"/>
      <c r="M67" s="43"/>
      <c r="N67" s="44"/>
      <c r="O67" s="45"/>
      <c r="P67" s="46"/>
      <c r="Q67" s="47"/>
      <c r="R67" s="48"/>
      <c r="S67" s="110"/>
      <c r="T67" s="50"/>
      <c r="U67" s="51"/>
      <c r="V67" s="407"/>
      <c r="W67" s="53"/>
      <c r="X67" s="101">
        <f t="shared" si="85"/>
        <v>0</v>
      </c>
      <c r="Y67" s="112">
        <f t="shared" si="87"/>
        <v>0</v>
      </c>
      <c r="Z67" s="352">
        <f t="shared" si="86"/>
        <v>0</v>
      </c>
      <c r="AA67" s="251" t="str">
        <f t="shared" si="88"/>
        <v/>
      </c>
      <c r="AB67" s="272" t="str">
        <f t="shared" si="89"/>
        <v/>
      </c>
      <c r="AC67" s="272" t="str">
        <f t="shared" si="90"/>
        <v/>
      </c>
      <c r="AD67" s="272" t="str">
        <f t="shared" si="91"/>
        <v/>
      </c>
      <c r="AE67" s="272" t="str">
        <f t="shared" si="92"/>
        <v/>
      </c>
      <c r="AF67" s="272" t="str">
        <f t="shared" si="93"/>
        <v/>
      </c>
      <c r="AG67" s="272">
        <f t="shared" si="94"/>
        <v>0</v>
      </c>
      <c r="AH67" s="671"/>
      <c r="AI67" s="399"/>
      <c r="AJ67" s="399"/>
      <c r="AK67" s="399"/>
      <c r="AL67" s="399"/>
      <c r="AM67" s="399"/>
      <c r="AN67" s="399"/>
      <c r="AO67" s="399"/>
      <c r="AP67" s="399"/>
      <c r="AQ67" s="399"/>
      <c r="AR67" s="399"/>
      <c r="AS67" s="399"/>
      <c r="AT67" s="399"/>
      <c r="AU67" s="399"/>
      <c r="AV67" s="399"/>
      <c r="AW67" s="399"/>
      <c r="AX67" s="399"/>
      <c r="AY67" s="399"/>
      <c r="AZ67" s="352">
        <v>5</v>
      </c>
      <c r="BB67" s="352" t="str">
        <f t="shared" si="67"/>
        <v/>
      </c>
      <c r="BC67" s="352" t="str">
        <f t="shared" si="68"/>
        <v/>
      </c>
      <c r="BD67" s="352" t="str">
        <f t="shared" si="69"/>
        <v/>
      </c>
      <c r="BE67" s="352" t="str">
        <f t="shared" si="70"/>
        <v/>
      </c>
      <c r="BF67" s="352" t="str">
        <f t="shared" si="71"/>
        <v/>
      </c>
      <c r="BG67" s="352" t="str">
        <f t="shared" si="72"/>
        <v/>
      </c>
      <c r="BH67" s="352" t="str">
        <f t="shared" si="73"/>
        <v/>
      </c>
      <c r="BI67" s="352" t="str">
        <f t="shared" si="74"/>
        <v/>
      </c>
      <c r="BJ67" s="352" t="str">
        <f t="shared" si="75"/>
        <v/>
      </c>
      <c r="BK67" s="352" t="str">
        <f t="shared" si="76"/>
        <v/>
      </c>
      <c r="BL67" s="352" t="str">
        <f t="shared" si="77"/>
        <v/>
      </c>
      <c r="BM67" s="352" t="str">
        <f t="shared" si="78"/>
        <v/>
      </c>
      <c r="BN67" s="352" t="str">
        <f t="shared" si="79"/>
        <v/>
      </c>
      <c r="BO67" s="352" t="str">
        <f t="shared" si="80"/>
        <v/>
      </c>
      <c r="BP67" s="352" t="str">
        <f t="shared" si="81"/>
        <v/>
      </c>
      <c r="BQ67" s="352" t="str">
        <f t="shared" si="82"/>
        <v/>
      </c>
      <c r="BR67" s="352" t="str">
        <f t="shared" si="83"/>
        <v/>
      </c>
      <c r="BS67" s="352">
        <f t="shared" si="84"/>
        <v>0</v>
      </c>
      <c r="BX67" s="272"/>
      <c r="BY67" s="272"/>
      <c r="BZ67" s="272"/>
      <c r="CA67" s="272"/>
      <c r="CB67" s="272"/>
      <c r="CC67" s="272"/>
      <c r="CD67" s="272">
        <v>1</v>
      </c>
    </row>
    <row r="68" spans="1:82" s="303" customFormat="1" ht="17.25" customHeight="1">
      <c r="A68" s="925"/>
      <c r="B68" s="653" t="str">
        <f t="shared" si="28"/>
        <v>VLC Cut 2</v>
      </c>
      <c r="C68" s="227" t="s">
        <v>124</v>
      </c>
      <c r="D68" s="210" t="s">
        <v>710</v>
      </c>
      <c r="E68" s="398" t="s">
        <v>757</v>
      </c>
      <c r="F68" s="400"/>
      <c r="G68" s="398" t="s">
        <v>123</v>
      </c>
      <c r="H68" s="300">
        <v>1</v>
      </c>
      <c r="I68" s="300">
        <v>4.8</v>
      </c>
      <c r="J68" s="507">
        <v>280</v>
      </c>
      <c r="K68" s="41"/>
      <c r="L68" s="42"/>
      <c r="M68" s="43"/>
      <c r="N68" s="44"/>
      <c r="O68" s="45"/>
      <c r="P68" s="46"/>
      <c r="Q68" s="47"/>
      <c r="R68" s="48"/>
      <c r="S68" s="110"/>
      <c r="T68" s="50"/>
      <c r="U68" s="51"/>
      <c r="V68" s="407"/>
      <c r="W68" s="53"/>
      <c r="X68" s="101">
        <f t="shared" si="85"/>
        <v>0</v>
      </c>
      <c r="Y68" s="112">
        <f t="shared" si="87"/>
        <v>0</v>
      </c>
      <c r="Z68" s="352">
        <f t="shared" si="86"/>
        <v>0</v>
      </c>
      <c r="AA68" s="251" t="str">
        <f t="shared" si="88"/>
        <v/>
      </c>
      <c r="AB68" s="272" t="str">
        <f t="shared" si="89"/>
        <v/>
      </c>
      <c r="AC68" s="272" t="str">
        <f t="shared" si="90"/>
        <v/>
      </c>
      <c r="AD68" s="272" t="str">
        <f t="shared" si="91"/>
        <v/>
      </c>
      <c r="AE68" s="272" t="str">
        <f t="shared" si="92"/>
        <v/>
      </c>
      <c r="AF68" s="272" t="str">
        <f t="shared" si="93"/>
        <v/>
      </c>
      <c r="AG68" s="272">
        <f t="shared" si="94"/>
        <v>0</v>
      </c>
      <c r="AH68" s="671"/>
      <c r="AI68" s="399"/>
      <c r="AJ68" s="399"/>
      <c r="AK68" s="399"/>
      <c r="AL68" s="399"/>
      <c r="AM68" s="399"/>
      <c r="AN68" s="399"/>
      <c r="AO68" s="399"/>
      <c r="AP68" s="399"/>
      <c r="AQ68" s="399"/>
      <c r="AR68" s="399"/>
      <c r="AS68" s="399"/>
      <c r="AT68" s="399"/>
      <c r="AU68" s="399"/>
      <c r="AV68" s="399"/>
      <c r="AW68" s="399"/>
      <c r="AX68" s="399"/>
      <c r="AY68" s="399"/>
      <c r="AZ68" s="352">
        <v>6</v>
      </c>
      <c r="BB68" s="352" t="str">
        <f t="shared" si="67"/>
        <v/>
      </c>
      <c r="BC68" s="352" t="str">
        <f t="shared" si="68"/>
        <v/>
      </c>
      <c r="BD68" s="352" t="str">
        <f t="shared" si="69"/>
        <v/>
      </c>
      <c r="BE68" s="352" t="str">
        <f t="shared" si="70"/>
        <v/>
      </c>
      <c r="BF68" s="352" t="str">
        <f t="shared" si="71"/>
        <v/>
      </c>
      <c r="BG68" s="352" t="str">
        <f t="shared" si="72"/>
        <v/>
      </c>
      <c r="BH68" s="352" t="str">
        <f t="shared" si="73"/>
        <v/>
      </c>
      <c r="BI68" s="352" t="str">
        <f t="shared" si="74"/>
        <v/>
      </c>
      <c r="BJ68" s="352" t="str">
        <f t="shared" si="75"/>
        <v/>
      </c>
      <c r="BK68" s="352" t="str">
        <f t="shared" si="76"/>
        <v/>
      </c>
      <c r="BL68" s="352" t="str">
        <f t="shared" si="77"/>
        <v/>
      </c>
      <c r="BM68" s="352" t="str">
        <f t="shared" si="78"/>
        <v/>
      </c>
      <c r="BN68" s="352" t="str">
        <f t="shared" si="79"/>
        <v/>
      </c>
      <c r="BO68" s="352" t="str">
        <f t="shared" si="80"/>
        <v/>
      </c>
      <c r="BP68" s="352" t="str">
        <f t="shared" si="81"/>
        <v/>
      </c>
      <c r="BQ68" s="352" t="str">
        <f t="shared" si="82"/>
        <v/>
      </c>
      <c r="BR68" s="352" t="str">
        <f t="shared" si="83"/>
        <v/>
      </c>
      <c r="BS68" s="352">
        <f t="shared" si="84"/>
        <v>0</v>
      </c>
      <c r="BX68" s="272"/>
      <c r="BY68" s="272"/>
      <c r="BZ68" s="272"/>
      <c r="CA68" s="272"/>
      <c r="CB68" s="272"/>
      <c r="CC68" s="272"/>
      <c r="CD68" s="272">
        <v>1</v>
      </c>
    </row>
    <row r="69" spans="1:82" s="303" customFormat="1" ht="17.25" customHeight="1">
      <c r="A69" s="925"/>
      <c r="B69" s="653" t="str">
        <f t="shared" si="28"/>
        <v>VLC Cut 3</v>
      </c>
      <c r="C69" s="227" t="s">
        <v>125</v>
      </c>
      <c r="D69" s="210" t="s">
        <v>711</v>
      </c>
      <c r="E69" s="398" t="s">
        <v>757</v>
      </c>
      <c r="F69" s="400"/>
      <c r="G69" s="398" t="s">
        <v>123</v>
      </c>
      <c r="H69" s="300">
        <v>1</v>
      </c>
      <c r="I69" s="300">
        <v>4.25</v>
      </c>
      <c r="J69" s="507">
        <v>225</v>
      </c>
      <c r="K69" s="41"/>
      <c r="L69" s="42"/>
      <c r="M69" s="43"/>
      <c r="N69" s="44"/>
      <c r="O69" s="45"/>
      <c r="P69" s="46"/>
      <c r="Q69" s="47"/>
      <c r="R69" s="48"/>
      <c r="S69" s="110"/>
      <c r="T69" s="50"/>
      <c r="U69" s="51"/>
      <c r="V69" s="407"/>
      <c r="W69" s="53"/>
      <c r="X69" s="101">
        <f t="shared" si="85"/>
        <v>0</v>
      </c>
      <c r="Y69" s="112">
        <f t="shared" si="87"/>
        <v>0</v>
      </c>
      <c r="Z69" s="352">
        <f t="shared" si="86"/>
        <v>0</v>
      </c>
      <c r="AA69" s="251" t="str">
        <f t="shared" si="88"/>
        <v/>
      </c>
      <c r="AB69" s="272" t="str">
        <f t="shared" si="89"/>
        <v/>
      </c>
      <c r="AC69" s="272" t="str">
        <f t="shared" si="90"/>
        <v/>
      </c>
      <c r="AD69" s="272" t="str">
        <f t="shared" si="91"/>
        <v/>
      </c>
      <c r="AE69" s="272" t="str">
        <f t="shared" si="92"/>
        <v/>
      </c>
      <c r="AF69" s="272" t="str">
        <f t="shared" si="93"/>
        <v/>
      </c>
      <c r="AG69" s="272">
        <f t="shared" si="94"/>
        <v>0</v>
      </c>
      <c r="AH69" s="671"/>
      <c r="AI69" s="399"/>
      <c r="AJ69" s="399"/>
      <c r="AK69" s="399"/>
      <c r="AL69" s="399"/>
      <c r="AM69" s="399"/>
      <c r="AN69" s="399"/>
      <c r="AO69" s="399"/>
      <c r="AP69" s="399"/>
      <c r="AQ69" s="399"/>
      <c r="AR69" s="399"/>
      <c r="AS69" s="399"/>
      <c r="AT69" s="399"/>
      <c r="AU69" s="399"/>
      <c r="AV69" s="399"/>
      <c r="AW69" s="399"/>
      <c r="AX69" s="399"/>
      <c r="AY69" s="399"/>
      <c r="AZ69" s="352">
        <v>5</v>
      </c>
      <c r="BB69" s="352" t="str">
        <f t="shared" si="67"/>
        <v/>
      </c>
      <c r="BC69" s="352" t="str">
        <f t="shared" si="68"/>
        <v/>
      </c>
      <c r="BD69" s="352" t="str">
        <f t="shared" si="69"/>
        <v/>
      </c>
      <c r="BE69" s="352" t="str">
        <f t="shared" si="70"/>
        <v/>
      </c>
      <c r="BF69" s="352" t="str">
        <f t="shared" si="71"/>
        <v/>
      </c>
      <c r="BG69" s="352" t="str">
        <f t="shared" si="72"/>
        <v/>
      </c>
      <c r="BH69" s="352" t="str">
        <f t="shared" si="73"/>
        <v/>
      </c>
      <c r="BI69" s="352" t="str">
        <f t="shared" si="74"/>
        <v/>
      </c>
      <c r="BJ69" s="352" t="str">
        <f t="shared" si="75"/>
        <v/>
      </c>
      <c r="BK69" s="352" t="str">
        <f t="shared" si="76"/>
        <v/>
      </c>
      <c r="BL69" s="352" t="str">
        <f t="shared" si="77"/>
        <v/>
      </c>
      <c r="BM69" s="352" t="str">
        <f t="shared" si="78"/>
        <v/>
      </c>
      <c r="BN69" s="352" t="str">
        <f t="shared" si="79"/>
        <v/>
      </c>
      <c r="BO69" s="352" t="str">
        <f t="shared" si="80"/>
        <v/>
      </c>
      <c r="BP69" s="352" t="str">
        <f t="shared" si="81"/>
        <v/>
      </c>
      <c r="BQ69" s="352" t="str">
        <f t="shared" si="82"/>
        <v/>
      </c>
      <c r="BR69" s="352" t="str">
        <f t="shared" si="83"/>
        <v/>
      </c>
      <c r="BS69" s="352">
        <f t="shared" si="84"/>
        <v>0</v>
      </c>
      <c r="BX69" s="272"/>
      <c r="BY69" s="272"/>
      <c r="BZ69" s="272"/>
      <c r="CA69" s="272"/>
      <c r="CB69" s="272"/>
      <c r="CC69" s="272"/>
      <c r="CD69" s="272">
        <v>1</v>
      </c>
    </row>
    <row r="70" spans="1:82" s="303" customFormat="1" ht="17.25" customHeight="1">
      <c r="A70" s="925"/>
      <c r="B70" s="653" t="str">
        <f t="shared" si="28"/>
        <v>VLC Cut 4</v>
      </c>
      <c r="C70" s="227" t="s">
        <v>126</v>
      </c>
      <c r="D70" s="210" t="s">
        <v>712</v>
      </c>
      <c r="E70" s="398" t="s">
        <v>757</v>
      </c>
      <c r="F70" s="400"/>
      <c r="G70" s="398" t="s">
        <v>123</v>
      </c>
      <c r="H70" s="300">
        <v>1</v>
      </c>
      <c r="I70" s="300">
        <v>4.5</v>
      </c>
      <c r="J70" s="507">
        <v>280</v>
      </c>
      <c r="K70" s="41"/>
      <c r="L70" s="42"/>
      <c r="M70" s="43"/>
      <c r="N70" s="44"/>
      <c r="O70" s="45"/>
      <c r="P70" s="46"/>
      <c r="Q70" s="47"/>
      <c r="R70" s="48"/>
      <c r="S70" s="110"/>
      <c r="T70" s="50"/>
      <c r="U70" s="51"/>
      <c r="V70" s="407"/>
      <c r="W70" s="53"/>
      <c r="X70" s="101">
        <f t="shared" si="85"/>
        <v>0</v>
      </c>
      <c r="Y70" s="112">
        <f t="shared" si="87"/>
        <v>0</v>
      </c>
      <c r="Z70" s="352">
        <f t="shared" si="86"/>
        <v>0</v>
      </c>
      <c r="AA70" s="251" t="str">
        <f t="shared" si="88"/>
        <v/>
      </c>
      <c r="AB70" s="272" t="str">
        <f t="shared" si="89"/>
        <v/>
      </c>
      <c r="AC70" s="272" t="str">
        <f t="shared" si="90"/>
        <v/>
      </c>
      <c r="AD70" s="272" t="str">
        <f t="shared" si="91"/>
        <v/>
      </c>
      <c r="AE70" s="272" t="str">
        <f t="shared" si="92"/>
        <v/>
      </c>
      <c r="AF70" s="272" t="str">
        <f t="shared" si="93"/>
        <v/>
      </c>
      <c r="AG70" s="272">
        <f t="shared" si="94"/>
        <v>0</v>
      </c>
      <c r="AH70" s="671"/>
      <c r="AI70" s="399"/>
      <c r="AJ70" s="399"/>
      <c r="AK70" s="399"/>
      <c r="AL70" s="399"/>
      <c r="AM70" s="399"/>
      <c r="AN70" s="399"/>
      <c r="AO70" s="399"/>
      <c r="AP70" s="399"/>
      <c r="AQ70" s="399"/>
      <c r="AR70" s="399"/>
      <c r="AS70" s="399"/>
      <c r="AT70" s="399"/>
      <c r="AU70" s="399"/>
      <c r="AV70" s="399"/>
      <c r="AW70" s="399"/>
      <c r="AX70" s="399"/>
      <c r="AY70" s="399"/>
      <c r="AZ70" s="352">
        <v>6</v>
      </c>
      <c r="BB70" s="352" t="str">
        <f t="shared" si="67"/>
        <v/>
      </c>
      <c r="BC70" s="352" t="str">
        <f t="shared" si="68"/>
        <v/>
      </c>
      <c r="BD70" s="352" t="str">
        <f t="shared" si="69"/>
        <v/>
      </c>
      <c r="BE70" s="352" t="str">
        <f t="shared" si="70"/>
        <v/>
      </c>
      <c r="BF70" s="352" t="str">
        <f t="shared" si="71"/>
        <v/>
      </c>
      <c r="BG70" s="352" t="str">
        <f t="shared" si="72"/>
        <v/>
      </c>
      <c r="BH70" s="352" t="str">
        <f t="shared" si="73"/>
        <v/>
      </c>
      <c r="BI70" s="352" t="str">
        <f t="shared" si="74"/>
        <v/>
      </c>
      <c r="BJ70" s="352" t="str">
        <f t="shared" si="75"/>
        <v/>
      </c>
      <c r="BK70" s="352" t="str">
        <f t="shared" si="76"/>
        <v/>
      </c>
      <c r="BL70" s="352" t="str">
        <f t="shared" si="77"/>
        <v/>
      </c>
      <c r="BM70" s="352" t="str">
        <f t="shared" si="78"/>
        <v/>
      </c>
      <c r="BN70" s="352" t="str">
        <f t="shared" si="79"/>
        <v/>
      </c>
      <c r="BO70" s="352" t="str">
        <f t="shared" si="80"/>
        <v/>
      </c>
      <c r="BP70" s="352" t="str">
        <f t="shared" si="81"/>
        <v/>
      </c>
      <c r="BQ70" s="352" t="str">
        <f t="shared" si="82"/>
        <v/>
      </c>
      <c r="BR70" s="352" t="str">
        <f t="shared" si="83"/>
        <v/>
      </c>
      <c r="BS70" s="352">
        <f t="shared" si="84"/>
        <v>0</v>
      </c>
      <c r="BX70" s="272"/>
      <c r="BY70" s="272"/>
      <c r="BZ70" s="272"/>
      <c r="CA70" s="272"/>
      <c r="CB70" s="272"/>
      <c r="CC70" s="272"/>
      <c r="CD70" s="272">
        <v>1</v>
      </c>
    </row>
    <row r="71" spans="1:82" s="303" customFormat="1" ht="16.5" customHeight="1">
      <c r="A71" s="925"/>
      <c r="B71" s="653" t="str">
        <f t="shared" si="28"/>
        <v>Kifeet</v>
      </c>
      <c r="C71" s="227" t="s">
        <v>127</v>
      </c>
      <c r="D71" s="210" t="s">
        <v>713</v>
      </c>
      <c r="E71" s="398" t="s">
        <v>21</v>
      </c>
      <c r="F71" s="400"/>
      <c r="G71" s="398" t="s">
        <v>31</v>
      </c>
      <c r="H71" s="300">
        <v>10</v>
      </c>
      <c r="I71" s="300">
        <v>0.08</v>
      </c>
      <c r="J71" s="507">
        <v>32.5</v>
      </c>
      <c r="K71" s="41"/>
      <c r="L71" s="42"/>
      <c r="M71" s="43"/>
      <c r="N71" s="44"/>
      <c r="O71" s="45"/>
      <c r="P71" s="46"/>
      <c r="Q71" s="47"/>
      <c r="R71" s="48"/>
      <c r="S71" s="110"/>
      <c r="T71" s="50"/>
      <c r="U71" s="51"/>
      <c r="V71" s="407"/>
      <c r="W71" s="53"/>
      <c r="X71" s="101">
        <f t="shared" si="85"/>
        <v>0</v>
      </c>
      <c r="Y71" s="112">
        <f t="shared" si="87"/>
        <v>0</v>
      </c>
      <c r="Z71" s="352">
        <f t="shared" si="86"/>
        <v>0</v>
      </c>
      <c r="AA71" s="251">
        <f t="shared" si="88"/>
        <v>0</v>
      </c>
      <c r="AB71" s="272" t="str">
        <f t="shared" si="89"/>
        <v/>
      </c>
      <c r="AC71" s="272" t="str">
        <f t="shared" si="90"/>
        <v/>
      </c>
      <c r="AD71" s="272" t="str">
        <f t="shared" si="91"/>
        <v/>
      </c>
      <c r="AE71" s="272" t="str">
        <f t="shared" si="92"/>
        <v/>
      </c>
      <c r="AF71" s="272" t="str">
        <f t="shared" si="93"/>
        <v/>
      </c>
      <c r="AG71" s="272" t="str">
        <f t="shared" si="94"/>
        <v/>
      </c>
      <c r="AH71" s="671"/>
      <c r="AI71" s="399"/>
      <c r="AJ71" s="399"/>
      <c r="AK71" s="399"/>
      <c r="AL71" s="399"/>
      <c r="AM71" s="399"/>
      <c r="AN71" s="399"/>
      <c r="AO71" s="399"/>
      <c r="AP71" s="399"/>
      <c r="AQ71" s="399"/>
      <c r="AR71" s="399"/>
      <c r="AS71" s="399"/>
      <c r="AT71" s="399"/>
      <c r="AU71" s="399"/>
      <c r="AV71" s="399"/>
      <c r="AW71" s="399"/>
      <c r="AX71" s="399"/>
      <c r="AY71" s="399"/>
      <c r="AZ71" s="352">
        <v>20</v>
      </c>
      <c r="BB71" s="352" t="str">
        <f t="shared" si="67"/>
        <v/>
      </c>
      <c r="BC71" s="352" t="str">
        <f t="shared" si="68"/>
        <v/>
      </c>
      <c r="BD71" s="352" t="str">
        <f t="shared" si="69"/>
        <v/>
      </c>
      <c r="BE71" s="352" t="str">
        <f t="shared" si="70"/>
        <v/>
      </c>
      <c r="BF71" s="352" t="str">
        <f t="shared" si="71"/>
        <v/>
      </c>
      <c r="BG71" s="352" t="str">
        <f t="shared" si="72"/>
        <v/>
      </c>
      <c r="BH71" s="352" t="str">
        <f t="shared" si="73"/>
        <v/>
      </c>
      <c r="BI71" s="352" t="str">
        <f t="shared" si="74"/>
        <v/>
      </c>
      <c r="BJ71" s="352" t="str">
        <f t="shared" si="75"/>
        <v/>
      </c>
      <c r="BK71" s="352" t="str">
        <f t="shared" si="76"/>
        <v/>
      </c>
      <c r="BL71" s="352" t="str">
        <f t="shared" si="77"/>
        <v/>
      </c>
      <c r="BM71" s="352" t="str">
        <f t="shared" si="78"/>
        <v/>
      </c>
      <c r="BN71" s="352" t="str">
        <f t="shared" si="79"/>
        <v/>
      </c>
      <c r="BO71" s="352" t="str">
        <f t="shared" si="80"/>
        <v/>
      </c>
      <c r="BP71" s="352" t="str">
        <f t="shared" si="81"/>
        <v/>
      </c>
      <c r="BQ71" s="352" t="str">
        <f t="shared" si="82"/>
        <v/>
      </c>
      <c r="BR71" s="352" t="str">
        <f t="shared" si="83"/>
        <v/>
      </c>
      <c r="BS71" s="352">
        <f t="shared" si="84"/>
        <v>0</v>
      </c>
      <c r="BX71" s="272">
        <v>10</v>
      </c>
      <c r="BY71" s="272"/>
      <c r="BZ71" s="272"/>
      <c r="CA71" s="272"/>
      <c r="CB71" s="272"/>
      <c r="CC71" s="272"/>
      <c r="CD71" s="272"/>
    </row>
    <row r="72" spans="1:82" s="303" customFormat="1" ht="16.5" customHeight="1">
      <c r="A72" s="925"/>
      <c r="B72" s="653" t="str">
        <f t="shared" si="28"/>
        <v>Grandpa 1</v>
      </c>
      <c r="C72" s="227" t="s">
        <v>229</v>
      </c>
      <c r="D72" s="210" t="s">
        <v>714</v>
      </c>
      <c r="E72" s="398" t="s">
        <v>26</v>
      </c>
      <c r="F72" s="400"/>
      <c r="G72" s="398" t="s">
        <v>128</v>
      </c>
      <c r="H72" s="300">
        <v>1</v>
      </c>
      <c r="I72" s="300">
        <v>5.3</v>
      </c>
      <c r="J72" s="507">
        <v>280</v>
      </c>
      <c r="K72" s="41"/>
      <c r="L72" s="42"/>
      <c r="M72" s="43"/>
      <c r="N72" s="44"/>
      <c r="O72" s="45"/>
      <c r="P72" s="46"/>
      <c r="Q72" s="47"/>
      <c r="R72" s="48"/>
      <c r="S72" s="110"/>
      <c r="T72" s="50"/>
      <c r="U72" s="51"/>
      <c r="V72" s="407"/>
      <c r="W72" s="53"/>
      <c r="X72" s="101">
        <f t="shared" si="85"/>
        <v>0</v>
      </c>
      <c r="Y72" s="112">
        <f t="shared" si="87"/>
        <v>0</v>
      </c>
      <c r="Z72" s="352">
        <f t="shared" si="86"/>
        <v>0</v>
      </c>
      <c r="AA72" s="251" t="str">
        <f t="shared" si="88"/>
        <v/>
      </c>
      <c r="AB72" s="272" t="str">
        <f t="shared" si="89"/>
        <v/>
      </c>
      <c r="AC72" s="272" t="str">
        <f t="shared" si="90"/>
        <v/>
      </c>
      <c r="AD72" s="272" t="str">
        <f t="shared" si="91"/>
        <v/>
      </c>
      <c r="AE72" s="272" t="str">
        <f t="shared" si="92"/>
        <v/>
      </c>
      <c r="AF72" s="272">
        <f t="shared" si="93"/>
        <v>0</v>
      </c>
      <c r="AG72" s="272" t="str">
        <f t="shared" si="94"/>
        <v/>
      </c>
      <c r="AH72" s="671"/>
      <c r="AI72" s="399"/>
      <c r="AJ72" s="399"/>
      <c r="AK72" s="399"/>
      <c r="AL72" s="399"/>
      <c r="AM72" s="399"/>
      <c r="AN72" s="399"/>
      <c r="AO72" s="399"/>
      <c r="AP72" s="399"/>
      <c r="AQ72" s="399"/>
      <c r="AR72" s="399"/>
      <c r="AS72" s="399"/>
      <c r="AT72" s="399"/>
      <c r="AU72" s="399"/>
      <c r="AV72" s="399"/>
      <c r="AW72" s="399"/>
      <c r="AX72" s="399"/>
      <c r="AY72" s="399"/>
      <c r="AZ72" s="352">
        <v>6</v>
      </c>
      <c r="BB72" s="352" t="str">
        <f t="shared" si="67"/>
        <v/>
      </c>
      <c r="BC72" s="352" t="str">
        <f t="shared" si="68"/>
        <v/>
      </c>
      <c r="BD72" s="352" t="str">
        <f t="shared" si="69"/>
        <v/>
      </c>
      <c r="BE72" s="352" t="str">
        <f t="shared" si="70"/>
        <v/>
      </c>
      <c r="BF72" s="352" t="str">
        <f t="shared" si="71"/>
        <v/>
      </c>
      <c r="BG72" s="352" t="str">
        <f t="shared" si="72"/>
        <v/>
      </c>
      <c r="BH72" s="352" t="str">
        <f t="shared" si="73"/>
        <v/>
      </c>
      <c r="BI72" s="352" t="str">
        <f t="shared" si="74"/>
        <v/>
      </c>
      <c r="BJ72" s="352" t="str">
        <f t="shared" si="75"/>
        <v/>
      </c>
      <c r="BK72" s="352" t="str">
        <f t="shared" si="76"/>
        <v/>
      </c>
      <c r="BL72" s="352" t="str">
        <f t="shared" si="77"/>
        <v/>
      </c>
      <c r="BM72" s="352" t="str">
        <f t="shared" si="78"/>
        <v/>
      </c>
      <c r="BN72" s="352" t="str">
        <f t="shared" si="79"/>
        <v/>
      </c>
      <c r="BO72" s="352" t="str">
        <f t="shared" si="80"/>
        <v/>
      </c>
      <c r="BP72" s="352" t="str">
        <f t="shared" si="81"/>
        <v/>
      </c>
      <c r="BQ72" s="352" t="str">
        <f t="shared" si="82"/>
        <v/>
      </c>
      <c r="BR72" s="352" t="str">
        <f t="shared" si="83"/>
        <v/>
      </c>
      <c r="BS72" s="352">
        <f t="shared" si="84"/>
        <v>0</v>
      </c>
      <c r="BX72" s="272"/>
      <c r="BY72" s="272"/>
      <c r="BZ72" s="272"/>
      <c r="CA72" s="272"/>
      <c r="CB72" s="272"/>
      <c r="CC72" s="272">
        <v>1</v>
      </c>
      <c r="CD72" s="272"/>
    </row>
    <row r="73" spans="1:82" s="303" customFormat="1" ht="17.25" customHeight="1">
      <c r="A73" s="925"/>
      <c r="B73" s="653" t="str">
        <f t="shared" si="28"/>
        <v>Grandpa 2</v>
      </c>
      <c r="C73" s="227" t="s">
        <v>230</v>
      </c>
      <c r="D73" s="210" t="s">
        <v>715</v>
      </c>
      <c r="E73" s="398" t="s">
        <v>26</v>
      </c>
      <c r="F73" s="400"/>
      <c r="G73" s="398" t="s">
        <v>128</v>
      </c>
      <c r="H73" s="300">
        <v>1</v>
      </c>
      <c r="I73" s="300">
        <v>5.7</v>
      </c>
      <c r="J73" s="507">
        <v>280</v>
      </c>
      <c r="K73" s="41"/>
      <c r="L73" s="42"/>
      <c r="M73" s="43"/>
      <c r="N73" s="44"/>
      <c r="O73" s="45"/>
      <c r="P73" s="46"/>
      <c r="Q73" s="47"/>
      <c r="R73" s="48"/>
      <c r="S73" s="110"/>
      <c r="T73" s="50"/>
      <c r="U73" s="51"/>
      <c r="V73" s="407"/>
      <c r="W73" s="53"/>
      <c r="X73" s="101">
        <f t="shared" si="85"/>
        <v>0</v>
      </c>
      <c r="Y73" s="112">
        <f t="shared" si="87"/>
        <v>0</v>
      </c>
      <c r="Z73" s="352">
        <f t="shared" si="86"/>
        <v>0</v>
      </c>
      <c r="AA73" s="251" t="str">
        <f t="shared" si="88"/>
        <v/>
      </c>
      <c r="AB73" s="272" t="str">
        <f t="shared" si="89"/>
        <v/>
      </c>
      <c r="AC73" s="272" t="str">
        <f t="shared" si="90"/>
        <v/>
      </c>
      <c r="AD73" s="272" t="str">
        <f t="shared" si="91"/>
        <v/>
      </c>
      <c r="AE73" s="272" t="str">
        <f t="shared" si="92"/>
        <v/>
      </c>
      <c r="AF73" s="272">
        <f t="shared" si="93"/>
        <v>0</v>
      </c>
      <c r="AG73" s="272" t="str">
        <f t="shared" si="94"/>
        <v/>
      </c>
      <c r="AH73" s="671"/>
      <c r="AI73" s="399"/>
      <c r="AJ73" s="399"/>
      <c r="AK73" s="399"/>
      <c r="AL73" s="399"/>
      <c r="AM73" s="399"/>
      <c r="AN73" s="399"/>
      <c r="AO73" s="399"/>
      <c r="AP73" s="399"/>
      <c r="AQ73" s="399"/>
      <c r="AR73" s="399"/>
      <c r="AS73" s="399"/>
      <c r="AT73" s="399"/>
      <c r="AU73" s="399"/>
      <c r="AV73" s="399"/>
      <c r="AW73" s="399"/>
      <c r="AX73" s="399"/>
      <c r="AY73" s="399"/>
      <c r="AZ73" s="352">
        <v>7</v>
      </c>
      <c r="BB73" s="352" t="str">
        <f t="shared" si="67"/>
        <v/>
      </c>
      <c r="BC73" s="352" t="str">
        <f t="shared" si="68"/>
        <v/>
      </c>
      <c r="BD73" s="352" t="str">
        <f t="shared" si="69"/>
        <v/>
      </c>
      <c r="BE73" s="352" t="str">
        <f t="shared" si="70"/>
        <v/>
      </c>
      <c r="BF73" s="352" t="str">
        <f t="shared" si="71"/>
        <v/>
      </c>
      <c r="BG73" s="352" t="str">
        <f t="shared" si="72"/>
        <v/>
      </c>
      <c r="BH73" s="352" t="str">
        <f t="shared" si="73"/>
        <v/>
      </c>
      <c r="BI73" s="352" t="str">
        <f t="shared" si="74"/>
        <v/>
      </c>
      <c r="BJ73" s="352" t="str">
        <f t="shared" si="75"/>
        <v/>
      </c>
      <c r="BK73" s="352" t="str">
        <f t="shared" si="76"/>
        <v/>
      </c>
      <c r="BL73" s="352" t="str">
        <f t="shared" si="77"/>
        <v/>
      </c>
      <c r="BM73" s="352" t="str">
        <f t="shared" si="78"/>
        <v/>
      </c>
      <c r="BN73" s="352" t="str">
        <f t="shared" si="79"/>
        <v/>
      </c>
      <c r="BO73" s="352" t="str">
        <f t="shared" si="80"/>
        <v/>
      </c>
      <c r="BP73" s="352" t="str">
        <f t="shared" si="81"/>
        <v/>
      </c>
      <c r="BQ73" s="352" t="str">
        <f t="shared" si="82"/>
        <v/>
      </c>
      <c r="BR73" s="352" t="str">
        <f t="shared" si="83"/>
        <v/>
      </c>
      <c r="BS73" s="352">
        <f t="shared" si="84"/>
        <v>0</v>
      </c>
      <c r="BX73" s="272"/>
      <c r="BY73" s="272"/>
      <c r="BZ73" s="272"/>
      <c r="CA73" s="272"/>
      <c r="CB73" s="272"/>
      <c r="CC73" s="272">
        <v>1</v>
      </c>
      <c r="CD73" s="272"/>
    </row>
    <row r="74" spans="1:82" s="303" customFormat="1" ht="18" customHeight="1">
      <c r="A74" s="925"/>
      <c r="B74" s="653" t="str">
        <f t="shared" si="28"/>
        <v>Bacs de Descente PE</v>
      </c>
      <c r="C74" s="228" t="s">
        <v>377</v>
      </c>
      <c r="D74" s="210" t="s">
        <v>716</v>
      </c>
      <c r="E74" s="398" t="s">
        <v>25</v>
      </c>
      <c r="F74" s="401"/>
      <c r="G74" s="298" t="s">
        <v>64</v>
      </c>
      <c r="H74" s="326">
        <v>10</v>
      </c>
      <c r="I74" s="300">
        <v>9.8000000000000007</v>
      </c>
      <c r="J74" s="507">
        <v>220</v>
      </c>
      <c r="K74" s="23"/>
      <c r="L74" s="24"/>
      <c r="M74" s="25"/>
      <c r="N74" s="26"/>
      <c r="O74" s="27"/>
      <c r="P74" s="28"/>
      <c r="Q74" s="30"/>
      <c r="R74" s="39"/>
      <c r="S74" s="106"/>
      <c r="T74" s="34"/>
      <c r="U74" s="35"/>
      <c r="V74" s="36"/>
      <c r="W74" s="37"/>
      <c r="X74" s="101">
        <f t="shared" si="85"/>
        <v>0</v>
      </c>
      <c r="Y74" s="112">
        <f t="shared" si="87"/>
        <v>0</v>
      </c>
      <c r="Z74" s="352">
        <f t="shared" si="86"/>
        <v>0</v>
      </c>
      <c r="AA74" s="251" t="str">
        <f t="shared" si="88"/>
        <v/>
      </c>
      <c r="AB74" s="272" t="str">
        <f t="shared" si="89"/>
        <v/>
      </c>
      <c r="AC74" s="272" t="str">
        <f t="shared" si="90"/>
        <v/>
      </c>
      <c r="AD74" s="272" t="str">
        <f t="shared" si="91"/>
        <v/>
      </c>
      <c r="AE74" s="272">
        <f t="shared" si="92"/>
        <v>0</v>
      </c>
      <c r="AF74" s="272" t="str">
        <f t="shared" si="93"/>
        <v/>
      </c>
      <c r="AG74" s="272" t="str">
        <f t="shared" si="94"/>
        <v/>
      </c>
      <c r="AH74" s="671"/>
      <c r="AI74" s="352"/>
      <c r="AJ74" s="352"/>
      <c r="AK74" s="352">
        <v>10</v>
      </c>
      <c r="AL74" s="352"/>
      <c r="AM74" s="352"/>
      <c r="AN74" s="352"/>
      <c r="AO74" s="352"/>
      <c r="AP74" s="352"/>
      <c r="AQ74" s="352"/>
      <c r="AR74" s="352"/>
      <c r="AS74" s="352"/>
      <c r="AT74" s="352"/>
      <c r="AU74" s="352"/>
      <c r="AV74" s="352"/>
      <c r="AW74" s="352"/>
      <c r="AX74" s="352"/>
      <c r="AY74" s="352"/>
      <c r="AZ74" s="352">
        <v>30</v>
      </c>
      <c r="BB74" s="352" t="str">
        <f t="shared" si="67"/>
        <v/>
      </c>
      <c r="BC74" s="352" t="str">
        <f t="shared" si="68"/>
        <v/>
      </c>
      <c r="BD74" s="352">
        <f t="shared" si="69"/>
        <v>0</v>
      </c>
      <c r="BE74" s="352" t="str">
        <f t="shared" si="70"/>
        <v/>
      </c>
      <c r="BF74" s="352" t="str">
        <f t="shared" si="71"/>
        <v/>
      </c>
      <c r="BG74" s="352" t="str">
        <f t="shared" si="72"/>
        <v/>
      </c>
      <c r="BH74" s="352" t="str">
        <f t="shared" si="73"/>
        <v/>
      </c>
      <c r="BI74" s="352" t="str">
        <f t="shared" si="74"/>
        <v/>
      </c>
      <c r="BJ74" s="352" t="str">
        <f t="shared" si="75"/>
        <v/>
      </c>
      <c r="BK74" s="352" t="str">
        <f t="shared" si="76"/>
        <v/>
      </c>
      <c r="BL74" s="352" t="str">
        <f t="shared" si="77"/>
        <v/>
      </c>
      <c r="BM74" s="352" t="str">
        <f t="shared" si="78"/>
        <v/>
      </c>
      <c r="BN74" s="352" t="str">
        <f t="shared" si="79"/>
        <v/>
      </c>
      <c r="BO74" s="352" t="str">
        <f t="shared" si="80"/>
        <v/>
      </c>
      <c r="BP74" s="352" t="str">
        <f t="shared" si="81"/>
        <v/>
      </c>
      <c r="BQ74" s="352" t="str">
        <f t="shared" si="82"/>
        <v/>
      </c>
      <c r="BR74" s="352" t="str">
        <f t="shared" si="83"/>
        <v/>
      </c>
      <c r="BS74" s="352">
        <f t="shared" si="84"/>
        <v>0</v>
      </c>
      <c r="BX74" s="272"/>
      <c r="BY74" s="272"/>
      <c r="BZ74" s="272"/>
      <c r="CA74" s="272"/>
      <c r="CB74" s="272">
        <v>10</v>
      </c>
      <c r="CC74" s="272"/>
      <c r="CD74" s="272"/>
    </row>
    <row r="75" spans="1:82" s="303" customFormat="1" ht="14.1" customHeight="1">
      <c r="A75" s="925"/>
      <c r="B75" s="653" t="str">
        <f t="shared" si="28"/>
        <v>Sisters</v>
      </c>
      <c r="C75" s="397" t="s">
        <v>176</v>
      </c>
      <c r="D75" s="210" t="s">
        <v>717</v>
      </c>
      <c r="E75" s="398" t="s">
        <v>25</v>
      </c>
      <c r="F75" s="400"/>
      <c r="G75" s="398" t="s">
        <v>64</v>
      </c>
      <c r="H75" s="300">
        <v>6</v>
      </c>
      <c r="I75" s="300">
        <v>10.050000000000001</v>
      </c>
      <c r="J75" s="507">
        <v>505</v>
      </c>
      <c r="K75" s="41"/>
      <c r="L75" s="42"/>
      <c r="M75" s="43"/>
      <c r="N75" s="44"/>
      <c r="O75" s="45"/>
      <c r="P75" s="46"/>
      <c r="Q75" s="47"/>
      <c r="R75" s="48"/>
      <c r="S75" s="110"/>
      <c r="T75" s="50"/>
      <c r="U75" s="51"/>
      <c r="V75" s="407"/>
      <c r="W75" s="53"/>
      <c r="X75" s="101">
        <f t="shared" si="85"/>
        <v>0</v>
      </c>
      <c r="Y75" s="112">
        <f t="shared" si="87"/>
        <v>0</v>
      </c>
      <c r="Z75" s="352">
        <f t="shared" si="86"/>
        <v>0</v>
      </c>
      <c r="AA75" s="251" t="str">
        <f t="shared" si="88"/>
        <v/>
      </c>
      <c r="AB75" s="272" t="str">
        <f t="shared" si="89"/>
        <v/>
      </c>
      <c r="AC75" s="272" t="str">
        <f t="shared" si="90"/>
        <v/>
      </c>
      <c r="AD75" s="272" t="str">
        <f t="shared" si="91"/>
        <v/>
      </c>
      <c r="AE75" s="272">
        <f t="shared" si="92"/>
        <v>0</v>
      </c>
      <c r="AF75" s="272" t="str">
        <f t="shared" si="93"/>
        <v/>
      </c>
      <c r="AG75" s="272" t="str">
        <f t="shared" si="94"/>
        <v/>
      </c>
      <c r="AH75" s="671"/>
      <c r="AI75" s="399"/>
      <c r="AJ75" s="399"/>
      <c r="AK75" s="399"/>
      <c r="AL75" s="399"/>
      <c r="AM75" s="352">
        <v>3</v>
      </c>
      <c r="AN75" s="352">
        <v>2</v>
      </c>
      <c r="AO75" s="352">
        <v>1</v>
      </c>
      <c r="AP75" s="399"/>
      <c r="AQ75" s="399"/>
      <c r="AR75" s="399"/>
      <c r="AS75" s="399"/>
      <c r="AT75" s="399"/>
      <c r="AU75" s="399"/>
      <c r="AV75" s="399"/>
      <c r="AW75" s="399"/>
      <c r="AX75" s="399"/>
      <c r="AY75" s="399"/>
      <c r="AZ75" s="352">
        <v>18</v>
      </c>
      <c r="BB75" s="352" t="str">
        <f t="shared" si="67"/>
        <v/>
      </c>
      <c r="BC75" s="352" t="str">
        <f t="shared" si="68"/>
        <v/>
      </c>
      <c r="BD75" s="352" t="str">
        <f t="shared" si="69"/>
        <v/>
      </c>
      <c r="BE75" s="352" t="str">
        <f t="shared" si="70"/>
        <v/>
      </c>
      <c r="BF75" s="352">
        <f t="shared" si="71"/>
        <v>0</v>
      </c>
      <c r="BG75" s="352">
        <f t="shared" si="72"/>
        <v>0</v>
      </c>
      <c r="BH75" s="352">
        <f t="shared" si="73"/>
        <v>0</v>
      </c>
      <c r="BI75" s="352" t="str">
        <f t="shared" si="74"/>
        <v/>
      </c>
      <c r="BJ75" s="352" t="str">
        <f t="shared" si="75"/>
        <v/>
      </c>
      <c r="BK75" s="352" t="str">
        <f t="shared" si="76"/>
        <v/>
      </c>
      <c r="BL75" s="352" t="str">
        <f t="shared" si="77"/>
        <v/>
      </c>
      <c r="BM75" s="352" t="str">
        <f t="shared" si="78"/>
        <v/>
      </c>
      <c r="BN75" s="352" t="str">
        <f t="shared" si="79"/>
        <v/>
      </c>
      <c r="BO75" s="352" t="str">
        <f t="shared" si="80"/>
        <v/>
      </c>
      <c r="BP75" s="352" t="str">
        <f t="shared" si="81"/>
        <v/>
      </c>
      <c r="BQ75" s="352" t="str">
        <f t="shared" si="82"/>
        <v/>
      </c>
      <c r="BR75" s="352" t="str">
        <f t="shared" si="83"/>
        <v/>
      </c>
      <c r="BS75" s="352">
        <f t="shared" si="84"/>
        <v>0</v>
      </c>
      <c r="BX75" s="272"/>
      <c r="BY75" s="272"/>
      <c r="BZ75" s="272"/>
      <c r="CA75" s="272"/>
      <c r="CB75" s="272">
        <v>6</v>
      </c>
      <c r="CC75" s="272"/>
      <c r="CD75" s="272"/>
    </row>
    <row r="76" spans="1:82" s="303" customFormat="1" ht="14.1" customHeight="1">
      <c r="A76" s="925"/>
      <c r="B76" s="653" t="str">
        <f t="shared" si="28"/>
        <v>Asteroide</v>
      </c>
      <c r="C76" s="397" t="s">
        <v>754</v>
      </c>
      <c r="D76" s="210" t="s">
        <v>755</v>
      </c>
      <c r="E76" s="398" t="s">
        <v>24</v>
      </c>
      <c r="F76" s="400"/>
      <c r="G76" s="398" t="s">
        <v>31</v>
      </c>
      <c r="H76" s="300">
        <v>6</v>
      </c>
      <c r="I76" s="300">
        <v>1.1499999999999999</v>
      </c>
      <c r="J76" s="507">
        <v>72.5</v>
      </c>
      <c r="K76" s="41"/>
      <c r="L76" s="42"/>
      <c r="M76" s="43"/>
      <c r="N76" s="44"/>
      <c r="O76" s="45"/>
      <c r="P76" s="46"/>
      <c r="Q76" s="47"/>
      <c r="R76" s="48"/>
      <c r="S76" s="110"/>
      <c r="T76" s="50"/>
      <c r="U76" s="51"/>
      <c r="V76" s="407"/>
      <c r="W76" s="53"/>
      <c r="X76" s="101">
        <f t="shared" si="85"/>
        <v>0</v>
      </c>
      <c r="Y76" s="112">
        <f t="shared" si="87"/>
        <v>0</v>
      </c>
      <c r="Z76" s="352">
        <f t="shared" si="86"/>
        <v>0</v>
      </c>
      <c r="AA76" s="251" t="str">
        <f t="shared" si="88"/>
        <v/>
      </c>
      <c r="AB76" s="272" t="str">
        <f t="shared" si="89"/>
        <v/>
      </c>
      <c r="AC76" s="272" t="str">
        <f t="shared" si="90"/>
        <v/>
      </c>
      <c r="AD76" s="272">
        <f t="shared" si="91"/>
        <v>0</v>
      </c>
      <c r="AE76" s="272" t="str">
        <f t="shared" si="92"/>
        <v/>
      </c>
      <c r="AF76" s="272" t="str">
        <f t="shared" si="93"/>
        <v/>
      </c>
      <c r="AG76" s="272" t="str">
        <f t="shared" si="94"/>
        <v/>
      </c>
      <c r="AH76" s="671"/>
      <c r="AI76" s="399"/>
      <c r="AJ76" s="399"/>
      <c r="AK76" s="399"/>
      <c r="AL76" s="399"/>
      <c r="AM76" s="399"/>
      <c r="AN76" s="399"/>
      <c r="AO76" s="399"/>
      <c r="AP76" s="399"/>
      <c r="AQ76" s="399"/>
      <c r="AR76" s="399"/>
      <c r="AS76" s="399"/>
      <c r="AT76" s="399"/>
      <c r="AU76" s="399"/>
      <c r="AV76" s="399"/>
      <c r="AW76" s="399"/>
      <c r="AX76" s="399"/>
      <c r="AY76" s="399"/>
      <c r="AZ76" s="352">
        <v>12</v>
      </c>
      <c r="BB76" s="352" t="str">
        <f t="shared" si="67"/>
        <v/>
      </c>
      <c r="BC76" s="352" t="str">
        <f t="shared" si="68"/>
        <v/>
      </c>
      <c r="BD76" s="352" t="str">
        <f t="shared" si="69"/>
        <v/>
      </c>
      <c r="BE76" s="352" t="str">
        <f t="shared" si="70"/>
        <v/>
      </c>
      <c r="BF76" s="352" t="str">
        <f t="shared" si="71"/>
        <v/>
      </c>
      <c r="BG76" s="352" t="str">
        <f t="shared" si="72"/>
        <v/>
      </c>
      <c r="BH76" s="352" t="str">
        <f t="shared" si="73"/>
        <v/>
      </c>
      <c r="BI76" s="352" t="str">
        <f t="shared" si="74"/>
        <v/>
      </c>
      <c r="BJ76" s="352" t="str">
        <f t="shared" si="75"/>
        <v/>
      </c>
      <c r="BK76" s="352" t="str">
        <f t="shared" si="76"/>
        <v/>
      </c>
      <c r="BL76" s="352" t="str">
        <f t="shared" si="77"/>
        <v/>
      </c>
      <c r="BM76" s="352" t="str">
        <f t="shared" si="78"/>
        <v/>
      </c>
      <c r="BN76" s="352" t="str">
        <f t="shared" si="79"/>
        <v/>
      </c>
      <c r="BO76" s="352" t="str">
        <f t="shared" si="80"/>
        <v/>
      </c>
      <c r="BP76" s="352" t="str">
        <f t="shared" si="81"/>
        <v/>
      </c>
      <c r="BQ76" s="352" t="str">
        <f t="shared" si="82"/>
        <v/>
      </c>
      <c r="BR76" s="352" t="str">
        <f t="shared" si="83"/>
        <v/>
      </c>
      <c r="BS76" s="352">
        <f t="shared" si="84"/>
        <v>0</v>
      </c>
      <c r="BX76" s="272"/>
      <c r="BY76" s="272"/>
      <c r="BZ76" s="272"/>
      <c r="CA76" s="272">
        <v>6</v>
      </c>
      <c r="CB76" s="272"/>
      <c r="CC76" s="272"/>
      <c r="CD76" s="272"/>
    </row>
    <row r="77" spans="1:82" s="303" customFormat="1" ht="14.1" customHeight="1">
      <c r="A77" s="925"/>
      <c r="B77" s="653" t="str">
        <f t="shared" si="28"/>
        <v>Batcrimps</v>
      </c>
      <c r="C77" s="397" t="s">
        <v>177</v>
      </c>
      <c r="D77" s="210" t="s">
        <v>718</v>
      </c>
      <c r="E77" s="398" t="s">
        <v>321</v>
      </c>
      <c r="F77" s="400"/>
      <c r="G77" s="398" t="s">
        <v>31</v>
      </c>
      <c r="H77" s="300">
        <v>10</v>
      </c>
      <c r="I77" s="300">
        <v>3.3</v>
      </c>
      <c r="J77" s="507">
        <v>205</v>
      </c>
      <c r="K77" s="41"/>
      <c r="L77" s="42"/>
      <c r="M77" s="43"/>
      <c r="N77" s="44"/>
      <c r="O77" s="45"/>
      <c r="P77" s="46"/>
      <c r="Q77" s="47"/>
      <c r="R77" s="48"/>
      <c r="S77" s="110"/>
      <c r="T77" s="50"/>
      <c r="U77" s="51"/>
      <c r="V77" s="407"/>
      <c r="W77" s="53"/>
      <c r="X77" s="101">
        <f t="shared" si="85"/>
        <v>0</v>
      </c>
      <c r="Y77" s="112">
        <f t="shared" si="87"/>
        <v>0</v>
      </c>
      <c r="Z77" s="352">
        <f t="shared" si="86"/>
        <v>0</v>
      </c>
      <c r="AA77" s="251" t="str">
        <f t="shared" si="88"/>
        <v/>
      </c>
      <c r="AB77" s="272" t="str">
        <f t="shared" si="89"/>
        <v/>
      </c>
      <c r="AC77" s="272">
        <f t="shared" si="90"/>
        <v>0</v>
      </c>
      <c r="AD77" s="272">
        <f t="shared" si="91"/>
        <v>0</v>
      </c>
      <c r="AE77" s="272">
        <f t="shared" si="92"/>
        <v>0</v>
      </c>
      <c r="AF77" s="272" t="str">
        <f t="shared" si="93"/>
        <v/>
      </c>
      <c r="AG77" s="272" t="str">
        <f t="shared" si="94"/>
        <v/>
      </c>
      <c r="AH77" s="671"/>
      <c r="AI77" s="399"/>
      <c r="AJ77" s="399"/>
      <c r="AK77" s="399"/>
      <c r="AL77" s="399"/>
      <c r="AM77" s="399"/>
      <c r="AN77" s="399"/>
      <c r="AO77" s="399"/>
      <c r="AP77" s="399"/>
      <c r="AQ77" s="399"/>
      <c r="AR77" s="399"/>
      <c r="AS77" s="399"/>
      <c r="AT77" s="399"/>
      <c r="AU77" s="399"/>
      <c r="AV77" s="399"/>
      <c r="AW77" s="399"/>
      <c r="AX77" s="399"/>
      <c r="AY77" s="399"/>
      <c r="AZ77" s="352">
        <v>40</v>
      </c>
      <c r="BB77" s="352" t="str">
        <f t="shared" si="67"/>
        <v/>
      </c>
      <c r="BC77" s="352" t="str">
        <f t="shared" si="68"/>
        <v/>
      </c>
      <c r="BD77" s="352" t="str">
        <f t="shared" si="69"/>
        <v/>
      </c>
      <c r="BE77" s="352" t="str">
        <f t="shared" si="70"/>
        <v/>
      </c>
      <c r="BF77" s="352" t="str">
        <f t="shared" si="71"/>
        <v/>
      </c>
      <c r="BG77" s="352" t="str">
        <f t="shared" si="72"/>
        <v/>
      </c>
      <c r="BH77" s="352" t="str">
        <f t="shared" si="73"/>
        <v/>
      </c>
      <c r="BI77" s="352" t="str">
        <f t="shared" si="74"/>
        <v/>
      </c>
      <c r="BJ77" s="352" t="str">
        <f t="shared" si="75"/>
        <v/>
      </c>
      <c r="BK77" s="352" t="str">
        <f t="shared" si="76"/>
        <v/>
      </c>
      <c r="BL77" s="352" t="str">
        <f t="shared" si="77"/>
        <v/>
      </c>
      <c r="BM77" s="352" t="str">
        <f t="shared" si="78"/>
        <v/>
      </c>
      <c r="BN77" s="352" t="str">
        <f t="shared" si="79"/>
        <v/>
      </c>
      <c r="BO77" s="352" t="str">
        <f t="shared" si="80"/>
        <v/>
      </c>
      <c r="BP77" s="352" t="str">
        <f t="shared" si="81"/>
        <v/>
      </c>
      <c r="BQ77" s="352" t="str">
        <f t="shared" si="82"/>
        <v/>
      </c>
      <c r="BR77" s="352" t="str">
        <f t="shared" si="83"/>
        <v/>
      </c>
      <c r="BS77" s="352">
        <f t="shared" si="84"/>
        <v>0</v>
      </c>
      <c r="BX77" s="272"/>
      <c r="BY77" s="272"/>
      <c r="BZ77" s="272">
        <v>2</v>
      </c>
      <c r="CA77" s="272">
        <v>4</v>
      </c>
      <c r="CB77" s="272">
        <v>4</v>
      </c>
      <c r="CC77" s="272"/>
      <c r="CD77" s="272"/>
    </row>
    <row r="78" spans="1:82" s="303" customFormat="1" ht="14.1" customHeight="1">
      <c r="A78" s="925"/>
      <c r="B78" s="653" t="str">
        <f t="shared" si="28"/>
        <v>Lebibi</v>
      </c>
      <c r="C78" s="397" t="s">
        <v>178</v>
      </c>
      <c r="D78" s="210" t="s">
        <v>719</v>
      </c>
      <c r="E78" s="398" t="s">
        <v>25</v>
      </c>
      <c r="F78" s="400"/>
      <c r="G78" s="398" t="s">
        <v>111</v>
      </c>
      <c r="H78" s="300">
        <v>6</v>
      </c>
      <c r="I78" s="300">
        <v>8.4</v>
      </c>
      <c r="J78" s="507">
        <v>430</v>
      </c>
      <c r="K78" s="41"/>
      <c r="L78" s="42"/>
      <c r="M78" s="43"/>
      <c r="N78" s="44"/>
      <c r="O78" s="45"/>
      <c r="P78" s="46"/>
      <c r="Q78" s="47"/>
      <c r="R78" s="48"/>
      <c r="S78" s="110"/>
      <c r="T78" s="50"/>
      <c r="U78" s="51"/>
      <c r="V78" s="407"/>
      <c r="W78" s="53"/>
      <c r="X78" s="101">
        <f t="shared" si="85"/>
        <v>0</v>
      </c>
      <c r="Y78" s="112">
        <f t="shared" si="87"/>
        <v>0</v>
      </c>
      <c r="Z78" s="352">
        <f t="shared" si="86"/>
        <v>0</v>
      </c>
      <c r="AA78" s="251" t="str">
        <f t="shared" si="88"/>
        <v/>
      </c>
      <c r="AB78" s="272" t="str">
        <f t="shared" si="89"/>
        <v/>
      </c>
      <c r="AC78" s="272" t="str">
        <f t="shared" si="90"/>
        <v/>
      </c>
      <c r="AD78" s="272" t="str">
        <f t="shared" si="91"/>
        <v/>
      </c>
      <c r="AE78" s="272">
        <f t="shared" si="92"/>
        <v>0</v>
      </c>
      <c r="AF78" s="272" t="str">
        <f t="shared" si="93"/>
        <v/>
      </c>
      <c r="AG78" s="272" t="str">
        <f t="shared" si="94"/>
        <v/>
      </c>
      <c r="AH78" s="671"/>
      <c r="AI78" s="399"/>
      <c r="AJ78" s="399"/>
      <c r="AK78" s="399"/>
      <c r="AL78" s="399"/>
      <c r="AM78" s="399"/>
      <c r="AN78" s="399"/>
      <c r="AO78" s="399"/>
      <c r="AP78" s="399"/>
      <c r="AQ78" s="399"/>
      <c r="AR78" s="399"/>
      <c r="AS78" s="399"/>
      <c r="AT78" s="399"/>
      <c r="AU78" s="399"/>
      <c r="AV78" s="399"/>
      <c r="AW78" s="399"/>
      <c r="AX78" s="399"/>
      <c r="AY78" s="399"/>
      <c r="AZ78" s="352">
        <v>24</v>
      </c>
      <c r="BB78" s="352" t="str">
        <f t="shared" si="67"/>
        <v/>
      </c>
      <c r="BC78" s="352" t="str">
        <f t="shared" si="68"/>
        <v/>
      </c>
      <c r="BD78" s="352" t="str">
        <f t="shared" si="69"/>
        <v/>
      </c>
      <c r="BE78" s="352" t="str">
        <f t="shared" si="70"/>
        <v/>
      </c>
      <c r="BF78" s="352" t="str">
        <f t="shared" si="71"/>
        <v/>
      </c>
      <c r="BG78" s="352" t="str">
        <f t="shared" si="72"/>
        <v/>
      </c>
      <c r="BH78" s="352" t="str">
        <f t="shared" si="73"/>
        <v/>
      </c>
      <c r="BI78" s="352" t="str">
        <f t="shared" si="74"/>
        <v/>
      </c>
      <c r="BJ78" s="352" t="str">
        <f t="shared" si="75"/>
        <v/>
      </c>
      <c r="BK78" s="352" t="str">
        <f t="shared" si="76"/>
        <v/>
      </c>
      <c r="BL78" s="352" t="str">
        <f t="shared" si="77"/>
        <v/>
      </c>
      <c r="BM78" s="352" t="str">
        <f t="shared" si="78"/>
        <v/>
      </c>
      <c r="BN78" s="352" t="str">
        <f t="shared" si="79"/>
        <v/>
      </c>
      <c r="BO78" s="352" t="str">
        <f t="shared" si="80"/>
        <v/>
      </c>
      <c r="BP78" s="352" t="str">
        <f t="shared" si="81"/>
        <v/>
      </c>
      <c r="BQ78" s="352" t="str">
        <f t="shared" si="82"/>
        <v/>
      </c>
      <c r="BR78" s="352" t="str">
        <f t="shared" si="83"/>
        <v/>
      </c>
      <c r="BS78" s="352">
        <f t="shared" si="84"/>
        <v>0</v>
      </c>
      <c r="BX78" s="272"/>
      <c r="BY78" s="272"/>
      <c r="BZ78" s="272"/>
      <c r="CA78" s="272"/>
      <c r="CB78" s="272">
        <v>6</v>
      </c>
      <c r="CC78" s="272"/>
      <c r="CD78" s="272"/>
    </row>
    <row r="79" spans="1:82" s="303" customFormat="1" ht="14.1" customHeight="1">
      <c r="A79" s="925"/>
      <c r="B79" s="653" t="str">
        <f t="shared" si="28"/>
        <v>Fantome</v>
      </c>
      <c r="C79" s="397" t="s">
        <v>179</v>
      </c>
      <c r="D79" s="210" t="s">
        <v>720</v>
      </c>
      <c r="E79" s="398" t="s">
        <v>24</v>
      </c>
      <c r="F79" s="400"/>
      <c r="G79" s="398" t="s">
        <v>64</v>
      </c>
      <c r="H79" s="300">
        <v>6</v>
      </c>
      <c r="I79" s="300">
        <v>4.5999999999999996</v>
      </c>
      <c r="J79" s="507">
        <v>247.5</v>
      </c>
      <c r="K79" s="41"/>
      <c r="L79" s="42"/>
      <c r="M79" s="43"/>
      <c r="N79" s="44"/>
      <c r="O79" s="45"/>
      <c r="P79" s="46"/>
      <c r="Q79" s="47"/>
      <c r="R79" s="48"/>
      <c r="S79" s="110"/>
      <c r="T79" s="50"/>
      <c r="U79" s="51"/>
      <c r="V79" s="407"/>
      <c r="W79" s="53"/>
      <c r="X79" s="101">
        <f t="shared" si="85"/>
        <v>0</v>
      </c>
      <c r="Y79" s="112">
        <f t="shared" si="87"/>
        <v>0</v>
      </c>
      <c r="Z79" s="352">
        <f t="shared" si="86"/>
        <v>0</v>
      </c>
      <c r="AA79" s="251" t="str">
        <f t="shared" si="88"/>
        <v/>
      </c>
      <c r="AB79" s="272" t="str">
        <f t="shared" si="89"/>
        <v/>
      </c>
      <c r="AC79" s="272" t="str">
        <f t="shared" si="90"/>
        <v/>
      </c>
      <c r="AD79" s="272">
        <f t="shared" si="91"/>
        <v>0</v>
      </c>
      <c r="AE79" s="272" t="str">
        <f t="shared" si="92"/>
        <v/>
      </c>
      <c r="AF79" s="272" t="str">
        <f t="shared" si="93"/>
        <v/>
      </c>
      <c r="AG79" s="272" t="str">
        <f t="shared" si="94"/>
        <v/>
      </c>
      <c r="AH79" s="671"/>
      <c r="AI79" s="399"/>
      <c r="AJ79" s="399"/>
      <c r="AK79" s="399"/>
      <c r="AL79" s="399"/>
      <c r="AM79" s="399"/>
      <c r="AN79" s="352">
        <v>3</v>
      </c>
      <c r="AO79" s="352">
        <v>3</v>
      </c>
      <c r="AP79" s="399"/>
      <c r="AQ79" s="399"/>
      <c r="AR79" s="399"/>
      <c r="AS79" s="399"/>
      <c r="AT79" s="399"/>
      <c r="AU79" s="399"/>
      <c r="AV79" s="399"/>
      <c r="AW79" s="399"/>
      <c r="AX79" s="399"/>
      <c r="AY79" s="399"/>
      <c r="AZ79" s="352">
        <v>24</v>
      </c>
      <c r="BB79" s="352" t="str">
        <f t="shared" si="67"/>
        <v/>
      </c>
      <c r="BC79" s="352" t="str">
        <f t="shared" si="68"/>
        <v/>
      </c>
      <c r="BD79" s="352" t="str">
        <f t="shared" si="69"/>
        <v/>
      </c>
      <c r="BE79" s="352" t="str">
        <f t="shared" si="70"/>
        <v/>
      </c>
      <c r="BF79" s="352" t="str">
        <f t="shared" si="71"/>
        <v/>
      </c>
      <c r="BG79" s="352">
        <f t="shared" si="72"/>
        <v>0</v>
      </c>
      <c r="BH79" s="352">
        <f t="shared" si="73"/>
        <v>0</v>
      </c>
      <c r="BI79" s="352" t="str">
        <f t="shared" si="74"/>
        <v/>
      </c>
      <c r="BJ79" s="352" t="str">
        <f t="shared" si="75"/>
        <v/>
      </c>
      <c r="BK79" s="352" t="str">
        <f t="shared" si="76"/>
        <v/>
      </c>
      <c r="BL79" s="352" t="str">
        <f t="shared" si="77"/>
        <v/>
      </c>
      <c r="BM79" s="352" t="str">
        <f t="shared" si="78"/>
        <v/>
      </c>
      <c r="BN79" s="352" t="str">
        <f t="shared" si="79"/>
        <v/>
      </c>
      <c r="BO79" s="352" t="str">
        <f t="shared" si="80"/>
        <v/>
      </c>
      <c r="BP79" s="352" t="str">
        <f t="shared" si="81"/>
        <v/>
      </c>
      <c r="BQ79" s="352" t="str">
        <f t="shared" si="82"/>
        <v/>
      </c>
      <c r="BR79" s="352" t="str">
        <f t="shared" si="83"/>
        <v/>
      </c>
      <c r="BS79" s="352">
        <f t="shared" si="84"/>
        <v>0</v>
      </c>
      <c r="BX79" s="272"/>
      <c r="BY79" s="272"/>
      <c r="BZ79" s="272"/>
      <c r="CA79" s="272">
        <v>6</v>
      </c>
      <c r="CB79" s="272"/>
      <c r="CC79" s="272"/>
      <c r="CD79" s="272"/>
    </row>
    <row r="80" spans="1:82" s="303" customFormat="1" ht="14.1" customHeight="1">
      <c r="A80" s="925"/>
      <c r="B80" s="653" t="str">
        <f t="shared" si="28"/>
        <v>Fantome PE</v>
      </c>
      <c r="C80" s="397" t="s">
        <v>330</v>
      </c>
      <c r="D80" s="210" t="s">
        <v>721</v>
      </c>
      <c r="E80" s="398" t="s">
        <v>24</v>
      </c>
      <c r="F80" s="314" t="s">
        <v>332</v>
      </c>
      <c r="G80" s="398" t="s">
        <v>64</v>
      </c>
      <c r="H80" s="300">
        <v>6</v>
      </c>
      <c r="I80" s="300">
        <v>4.5999999999999996</v>
      </c>
      <c r="J80" s="507">
        <v>145</v>
      </c>
      <c r="K80" s="41"/>
      <c r="L80" s="42"/>
      <c r="M80" s="43"/>
      <c r="N80" s="44"/>
      <c r="O80" s="45"/>
      <c r="P80" s="46"/>
      <c r="Q80" s="47"/>
      <c r="R80" s="48"/>
      <c r="S80" s="110"/>
      <c r="T80" s="50"/>
      <c r="U80" s="51"/>
      <c r="V80" s="52"/>
      <c r="W80" s="53"/>
      <c r="X80" s="101">
        <f t="shared" si="85"/>
        <v>0</v>
      </c>
      <c r="Y80" s="112">
        <f t="shared" si="87"/>
        <v>0</v>
      </c>
      <c r="Z80" s="352">
        <f t="shared" si="86"/>
        <v>0</v>
      </c>
      <c r="AA80" s="251" t="str">
        <f t="shared" si="88"/>
        <v/>
      </c>
      <c r="AB80" s="272" t="str">
        <f t="shared" si="89"/>
        <v/>
      </c>
      <c r="AC80" s="272" t="str">
        <f t="shared" si="90"/>
        <v/>
      </c>
      <c r="AD80" s="272">
        <f t="shared" si="91"/>
        <v>0</v>
      </c>
      <c r="AE80" s="272" t="str">
        <f t="shared" si="92"/>
        <v/>
      </c>
      <c r="AF80" s="272" t="str">
        <f t="shared" si="93"/>
        <v/>
      </c>
      <c r="AG80" s="272" t="str">
        <f t="shared" si="94"/>
        <v/>
      </c>
      <c r="AH80" s="671"/>
      <c r="AI80" s="399"/>
      <c r="AJ80" s="399"/>
      <c r="AK80" s="399"/>
      <c r="AL80" s="399"/>
      <c r="AM80" s="399"/>
      <c r="AN80" s="352">
        <v>3</v>
      </c>
      <c r="AO80" s="352">
        <v>3</v>
      </c>
      <c r="AP80" s="399"/>
      <c r="AQ80" s="399"/>
      <c r="AR80" s="399"/>
      <c r="AS80" s="399"/>
      <c r="AT80" s="399"/>
      <c r="AU80" s="399"/>
      <c r="AV80" s="399"/>
      <c r="AW80" s="399"/>
      <c r="AX80" s="399"/>
      <c r="AY80" s="399"/>
      <c r="AZ80" s="352">
        <v>24</v>
      </c>
      <c r="BB80" s="352" t="str">
        <f t="shared" si="67"/>
        <v/>
      </c>
      <c r="BC80" s="352" t="str">
        <f t="shared" si="68"/>
        <v/>
      </c>
      <c r="BD80" s="352" t="str">
        <f t="shared" si="69"/>
        <v/>
      </c>
      <c r="BE80" s="352" t="str">
        <f t="shared" si="70"/>
        <v/>
      </c>
      <c r="BF80" s="352" t="str">
        <f t="shared" si="71"/>
        <v/>
      </c>
      <c r="BG80" s="352">
        <f t="shared" si="72"/>
        <v>0</v>
      </c>
      <c r="BH80" s="352">
        <f t="shared" si="73"/>
        <v>0</v>
      </c>
      <c r="BI80" s="352" t="str">
        <f t="shared" si="74"/>
        <v/>
      </c>
      <c r="BJ80" s="352" t="str">
        <f t="shared" si="75"/>
        <v/>
      </c>
      <c r="BK80" s="352" t="str">
        <f t="shared" si="76"/>
        <v/>
      </c>
      <c r="BL80" s="352" t="str">
        <f t="shared" si="77"/>
        <v/>
      </c>
      <c r="BM80" s="352" t="str">
        <f t="shared" si="78"/>
        <v/>
      </c>
      <c r="BN80" s="352" t="str">
        <f t="shared" si="79"/>
        <v/>
      </c>
      <c r="BO80" s="352" t="str">
        <f t="shared" si="80"/>
        <v/>
      </c>
      <c r="BP80" s="352" t="str">
        <f t="shared" si="81"/>
        <v/>
      </c>
      <c r="BQ80" s="352" t="str">
        <f t="shared" si="82"/>
        <v/>
      </c>
      <c r="BR80" s="352" t="str">
        <f t="shared" si="83"/>
        <v/>
      </c>
      <c r="BS80" s="352">
        <f t="shared" si="84"/>
        <v>0</v>
      </c>
      <c r="BX80" s="272"/>
      <c r="BY80" s="272"/>
      <c r="BZ80" s="272"/>
      <c r="CA80" s="272">
        <v>6</v>
      </c>
      <c r="CB80" s="272"/>
      <c r="CC80" s="272"/>
      <c r="CD80" s="272"/>
    </row>
    <row r="81" spans="1:82" s="303" customFormat="1" ht="14.1" customHeight="1">
      <c r="A81" s="925"/>
      <c r="B81" s="653" t="str">
        <f t="shared" si="28"/>
        <v>Plot</v>
      </c>
      <c r="C81" s="397" t="s">
        <v>180</v>
      </c>
      <c r="D81" s="210" t="s">
        <v>722</v>
      </c>
      <c r="E81" s="398" t="s">
        <v>24</v>
      </c>
      <c r="F81" s="400"/>
      <c r="G81" s="398" t="s">
        <v>64</v>
      </c>
      <c r="H81" s="300">
        <v>6</v>
      </c>
      <c r="I81" s="300">
        <v>7.35</v>
      </c>
      <c r="J81" s="507">
        <v>390</v>
      </c>
      <c r="K81" s="41"/>
      <c r="L81" s="42"/>
      <c r="M81" s="43"/>
      <c r="N81" s="44"/>
      <c r="O81" s="45"/>
      <c r="P81" s="46"/>
      <c r="Q81" s="47"/>
      <c r="R81" s="48"/>
      <c r="S81" s="110"/>
      <c r="T81" s="50"/>
      <c r="U81" s="51"/>
      <c r="V81" s="407"/>
      <c r="W81" s="53"/>
      <c r="X81" s="101">
        <f t="shared" si="85"/>
        <v>0</v>
      </c>
      <c r="Y81" s="112">
        <f t="shared" si="87"/>
        <v>0</v>
      </c>
      <c r="Z81" s="352">
        <f t="shared" si="86"/>
        <v>0</v>
      </c>
      <c r="AA81" s="251" t="str">
        <f t="shared" si="88"/>
        <v/>
      </c>
      <c r="AB81" s="272" t="str">
        <f t="shared" si="89"/>
        <v/>
      </c>
      <c r="AC81" s="272" t="str">
        <f t="shared" si="90"/>
        <v/>
      </c>
      <c r="AD81" s="272">
        <f t="shared" si="91"/>
        <v>0</v>
      </c>
      <c r="AE81" s="272" t="str">
        <f t="shared" si="92"/>
        <v/>
      </c>
      <c r="AF81" s="272" t="str">
        <f t="shared" si="93"/>
        <v/>
      </c>
      <c r="AG81" s="272" t="str">
        <f t="shared" si="94"/>
        <v/>
      </c>
      <c r="AH81" s="671"/>
      <c r="AI81" s="399"/>
      <c r="AJ81" s="399"/>
      <c r="AK81" s="399"/>
      <c r="AL81" s="399"/>
      <c r="AM81" s="399"/>
      <c r="AN81" s="352">
        <v>2</v>
      </c>
      <c r="AO81" s="399"/>
      <c r="AP81" s="352">
        <v>4</v>
      </c>
      <c r="AQ81" s="399"/>
      <c r="AR81" s="399"/>
      <c r="AS81" s="399"/>
      <c r="AT81" s="399"/>
      <c r="AU81" s="399"/>
      <c r="AV81" s="399"/>
      <c r="AW81" s="399"/>
      <c r="AX81" s="399"/>
      <c r="AY81" s="399"/>
      <c r="AZ81" s="352">
        <v>6</v>
      </c>
      <c r="BB81" s="352" t="str">
        <f t="shared" si="67"/>
        <v/>
      </c>
      <c r="BC81" s="352" t="str">
        <f t="shared" si="68"/>
        <v/>
      </c>
      <c r="BD81" s="352" t="str">
        <f t="shared" si="69"/>
        <v/>
      </c>
      <c r="BE81" s="352" t="str">
        <f t="shared" si="70"/>
        <v/>
      </c>
      <c r="BF81" s="352" t="str">
        <f t="shared" si="71"/>
        <v/>
      </c>
      <c r="BG81" s="352">
        <f t="shared" si="72"/>
        <v>0</v>
      </c>
      <c r="BH81" s="352" t="str">
        <f t="shared" si="73"/>
        <v/>
      </c>
      <c r="BI81" s="352">
        <f t="shared" si="74"/>
        <v>0</v>
      </c>
      <c r="BJ81" s="352" t="str">
        <f t="shared" si="75"/>
        <v/>
      </c>
      <c r="BK81" s="352" t="str">
        <f t="shared" si="76"/>
        <v/>
      </c>
      <c r="BL81" s="352" t="str">
        <f t="shared" si="77"/>
        <v/>
      </c>
      <c r="BM81" s="352" t="str">
        <f t="shared" si="78"/>
        <v/>
      </c>
      <c r="BN81" s="352" t="str">
        <f t="shared" si="79"/>
        <v/>
      </c>
      <c r="BO81" s="352" t="str">
        <f t="shared" si="80"/>
        <v/>
      </c>
      <c r="BP81" s="352" t="str">
        <f t="shared" si="81"/>
        <v/>
      </c>
      <c r="BQ81" s="352" t="str">
        <f t="shared" si="82"/>
        <v/>
      </c>
      <c r="BR81" s="352" t="str">
        <f t="shared" si="83"/>
        <v/>
      </c>
      <c r="BS81" s="352">
        <f t="shared" si="84"/>
        <v>0</v>
      </c>
      <c r="BX81" s="272"/>
      <c r="BY81" s="272"/>
      <c r="BZ81" s="272"/>
      <c r="CA81" s="272">
        <v>6</v>
      </c>
      <c r="CB81" s="272"/>
      <c r="CC81" s="272"/>
      <c r="CD81" s="272"/>
    </row>
    <row r="82" spans="1:82" s="303" customFormat="1" ht="14.1" customHeight="1">
      <c r="A82" s="925"/>
      <c r="B82" s="653" t="str">
        <f t="shared" si="28"/>
        <v>Plot PE</v>
      </c>
      <c r="C82" s="397" t="s">
        <v>331</v>
      </c>
      <c r="D82" s="210" t="s">
        <v>723</v>
      </c>
      <c r="E82" s="398" t="s">
        <v>24</v>
      </c>
      <c r="F82" s="314" t="s">
        <v>332</v>
      </c>
      <c r="G82" s="398" t="s">
        <v>64</v>
      </c>
      <c r="H82" s="300">
        <v>6</v>
      </c>
      <c r="I82" s="300">
        <v>9.1</v>
      </c>
      <c r="J82" s="507">
        <v>220</v>
      </c>
      <c r="K82" s="41"/>
      <c r="L82" s="42"/>
      <c r="M82" s="43"/>
      <c r="N82" s="44"/>
      <c r="O82" s="45"/>
      <c r="P82" s="46"/>
      <c r="Q82" s="47"/>
      <c r="R82" s="48"/>
      <c r="S82" s="110"/>
      <c r="T82" s="50"/>
      <c r="U82" s="51"/>
      <c r="V82" s="52"/>
      <c r="W82" s="53"/>
      <c r="X82" s="101">
        <f t="shared" si="85"/>
        <v>0</v>
      </c>
      <c r="Y82" s="112">
        <f t="shared" si="87"/>
        <v>0</v>
      </c>
      <c r="Z82" s="352">
        <f t="shared" si="86"/>
        <v>0</v>
      </c>
      <c r="AA82" s="251" t="str">
        <f t="shared" si="88"/>
        <v/>
      </c>
      <c r="AB82" s="272" t="str">
        <f t="shared" si="89"/>
        <v/>
      </c>
      <c r="AC82" s="272" t="str">
        <f t="shared" si="90"/>
        <v/>
      </c>
      <c r="AD82" s="272">
        <f t="shared" si="91"/>
        <v>0</v>
      </c>
      <c r="AE82" s="272" t="str">
        <f t="shared" si="92"/>
        <v/>
      </c>
      <c r="AF82" s="272" t="str">
        <f t="shared" si="93"/>
        <v/>
      </c>
      <c r="AG82" s="272" t="str">
        <f t="shared" si="94"/>
        <v/>
      </c>
      <c r="AH82" s="671"/>
      <c r="AI82" s="399"/>
      <c r="AJ82" s="399"/>
      <c r="AK82" s="399"/>
      <c r="AL82" s="399"/>
      <c r="AM82" s="399"/>
      <c r="AN82" s="352">
        <v>2</v>
      </c>
      <c r="AO82" s="399"/>
      <c r="AP82" s="352">
        <v>4</v>
      </c>
      <c r="AQ82" s="399"/>
      <c r="AR82" s="399"/>
      <c r="AS82" s="399"/>
      <c r="AT82" s="399"/>
      <c r="AU82" s="399"/>
      <c r="AV82" s="399"/>
      <c r="AW82" s="399"/>
      <c r="AX82" s="399"/>
      <c r="AY82" s="399"/>
      <c r="AZ82" s="352">
        <v>6</v>
      </c>
      <c r="BB82" s="352" t="str">
        <f t="shared" si="67"/>
        <v/>
      </c>
      <c r="BC82" s="352" t="str">
        <f t="shared" si="68"/>
        <v/>
      </c>
      <c r="BD82" s="352" t="str">
        <f t="shared" si="69"/>
        <v/>
      </c>
      <c r="BE82" s="352" t="str">
        <f t="shared" si="70"/>
        <v/>
      </c>
      <c r="BF82" s="352" t="str">
        <f t="shared" si="71"/>
        <v/>
      </c>
      <c r="BG82" s="352">
        <f t="shared" si="72"/>
        <v>0</v>
      </c>
      <c r="BH82" s="352" t="str">
        <f t="shared" si="73"/>
        <v/>
      </c>
      <c r="BI82" s="352">
        <f t="shared" si="74"/>
        <v>0</v>
      </c>
      <c r="BJ82" s="352" t="str">
        <f t="shared" si="75"/>
        <v/>
      </c>
      <c r="BK82" s="352" t="str">
        <f t="shared" si="76"/>
        <v/>
      </c>
      <c r="BL82" s="352" t="str">
        <f t="shared" si="77"/>
        <v/>
      </c>
      <c r="BM82" s="352" t="str">
        <f t="shared" si="78"/>
        <v/>
      </c>
      <c r="BN82" s="352" t="str">
        <f t="shared" si="79"/>
        <v/>
      </c>
      <c r="BO82" s="352" t="str">
        <f t="shared" si="80"/>
        <v/>
      </c>
      <c r="BP82" s="352" t="str">
        <f t="shared" si="81"/>
        <v/>
      </c>
      <c r="BQ82" s="352" t="str">
        <f t="shared" si="82"/>
        <v/>
      </c>
      <c r="BR82" s="352" t="str">
        <f t="shared" si="83"/>
        <v/>
      </c>
      <c r="BS82" s="352">
        <f t="shared" si="84"/>
        <v>0</v>
      </c>
      <c r="BX82" s="272"/>
      <c r="BY82" s="272"/>
      <c r="BZ82" s="272"/>
      <c r="CA82" s="272">
        <v>6</v>
      </c>
      <c r="CB82" s="272"/>
      <c r="CC82" s="272"/>
      <c r="CD82" s="272"/>
    </row>
    <row r="83" spans="1:82" s="303" customFormat="1" ht="14.1" customHeight="1">
      <c r="A83" s="925"/>
      <c r="B83" s="653" t="str">
        <f t="shared" si="28"/>
        <v>Leeps</v>
      </c>
      <c r="C83" s="397" t="s">
        <v>181</v>
      </c>
      <c r="D83" s="210" t="s">
        <v>724</v>
      </c>
      <c r="E83" s="398" t="s">
        <v>319</v>
      </c>
      <c r="F83" s="400"/>
      <c r="G83" s="398" t="s">
        <v>64</v>
      </c>
      <c r="H83" s="300">
        <v>6</v>
      </c>
      <c r="I83" s="300">
        <v>13</v>
      </c>
      <c r="J83" s="507">
        <v>660</v>
      </c>
      <c r="K83" s="41"/>
      <c r="L83" s="42"/>
      <c r="M83" s="43"/>
      <c r="N83" s="44"/>
      <c r="O83" s="45"/>
      <c r="P83" s="46"/>
      <c r="Q83" s="47"/>
      <c r="R83" s="48"/>
      <c r="S83" s="110"/>
      <c r="T83" s="50"/>
      <c r="U83" s="51"/>
      <c r="V83" s="407"/>
      <c r="W83" s="53"/>
      <c r="X83" s="101">
        <f t="shared" si="85"/>
        <v>0</v>
      </c>
      <c r="Y83" s="112">
        <f t="shared" si="87"/>
        <v>0</v>
      </c>
      <c r="Z83" s="352">
        <f t="shared" si="86"/>
        <v>0</v>
      </c>
      <c r="AA83" s="251" t="str">
        <f t="shared" si="88"/>
        <v/>
      </c>
      <c r="AB83" s="272" t="str">
        <f t="shared" si="89"/>
        <v/>
      </c>
      <c r="AC83" s="272" t="str">
        <f t="shared" si="90"/>
        <v/>
      </c>
      <c r="AD83" s="272" t="str">
        <f t="shared" si="91"/>
        <v/>
      </c>
      <c r="AE83" s="272">
        <f t="shared" si="92"/>
        <v>0</v>
      </c>
      <c r="AF83" s="272">
        <f t="shared" si="93"/>
        <v>0</v>
      </c>
      <c r="AG83" s="272" t="str">
        <f t="shared" si="94"/>
        <v/>
      </c>
      <c r="AH83" s="671"/>
      <c r="AI83" s="399"/>
      <c r="AJ83" s="399"/>
      <c r="AK83" s="399"/>
      <c r="AL83" s="399"/>
      <c r="AM83" s="352">
        <v>4</v>
      </c>
      <c r="AN83" s="399"/>
      <c r="AO83" s="352">
        <v>1</v>
      </c>
      <c r="AP83" s="352">
        <v>1</v>
      </c>
      <c r="AQ83" s="399"/>
      <c r="AR83" s="399"/>
      <c r="AS83" s="399"/>
      <c r="AT83" s="399"/>
      <c r="AU83" s="399"/>
      <c r="AV83" s="399"/>
      <c r="AW83" s="399"/>
      <c r="AX83" s="399"/>
      <c r="AY83" s="399"/>
      <c r="AZ83" s="352">
        <v>18</v>
      </c>
      <c r="BB83" s="352" t="str">
        <f t="shared" si="67"/>
        <v/>
      </c>
      <c r="BC83" s="352" t="str">
        <f t="shared" si="68"/>
        <v/>
      </c>
      <c r="BD83" s="352" t="str">
        <f t="shared" si="69"/>
        <v/>
      </c>
      <c r="BE83" s="352" t="str">
        <f t="shared" si="70"/>
        <v/>
      </c>
      <c r="BF83" s="352">
        <f t="shared" si="71"/>
        <v>0</v>
      </c>
      <c r="BG83" s="352" t="str">
        <f t="shared" si="72"/>
        <v/>
      </c>
      <c r="BH83" s="352">
        <f t="shared" si="73"/>
        <v>0</v>
      </c>
      <c r="BI83" s="352">
        <f t="shared" si="74"/>
        <v>0</v>
      </c>
      <c r="BJ83" s="352" t="str">
        <f t="shared" si="75"/>
        <v/>
      </c>
      <c r="BK83" s="352" t="str">
        <f t="shared" si="76"/>
        <v/>
      </c>
      <c r="BL83" s="352" t="str">
        <f t="shared" si="77"/>
        <v/>
      </c>
      <c r="BM83" s="352" t="str">
        <f t="shared" si="78"/>
        <v/>
      </c>
      <c r="BN83" s="352" t="str">
        <f t="shared" si="79"/>
        <v/>
      </c>
      <c r="BO83" s="352" t="str">
        <f t="shared" si="80"/>
        <v/>
      </c>
      <c r="BP83" s="352" t="str">
        <f t="shared" si="81"/>
        <v/>
      </c>
      <c r="BQ83" s="352" t="str">
        <f t="shared" si="82"/>
        <v/>
      </c>
      <c r="BR83" s="352" t="str">
        <f t="shared" si="83"/>
        <v/>
      </c>
      <c r="BS83" s="352">
        <f t="shared" si="84"/>
        <v>0</v>
      </c>
      <c r="BX83" s="272"/>
      <c r="BY83" s="272"/>
      <c r="BZ83" s="272"/>
      <c r="CA83" s="272"/>
      <c r="CB83" s="272">
        <v>3</v>
      </c>
      <c r="CC83" s="272">
        <v>3</v>
      </c>
      <c r="CD83" s="272"/>
    </row>
    <row r="84" spans="1:82" s="303" customFormat="1" ht="14.1" customHeight="1">
      <c r="A84" s="925"/>
      <c r="B84" s="653" t="str">
        <f t="shared" si="28"/>
        <v>Croissant</v>
      </c>
      <c r="C84" s="397" t="s">
        <v>182</v>
      </c>
      <c r="D84" s="210" t="s">
        <v>725</v>
      </c>
      <c r="E84" s="398" t="s">
        <v>21</v>
      </c>
      <c r="F84" s="314"/>
      <c r="G84" s="398" t="s">
        <v>32</v>
      </c>
      <c r="H84" s="300">
        <v>6</v>
      </c>
      <c r="I84" s="300">
        <v>0.17</v>
      </c>
      <c r="J84" s="507">
        <v>32.5</v>
      </c>
      <c r="K84" s="55"/>
      <c r="L84" s="56"/>
      <c r="M84" s="57"/>
      <c r="N84" s="58"/>
      <c r="O84" s="59"/>
      <c r="P84" s="60"/>
      <c r="Q84" s="61"/>
      <c r="R84" s="63"/>
      <c r="S84" s="111"/>
      <c r="T84" s="65"/>
      <c r="U84" s="66"/>
      <c r="V84" s="407"/>
      <c r="W84" s="68"/>
      <c r="X84" s="101">
        <f t="shared" si="85"/>
        <v>0</v>
      </c>
      <c r="Y84" s="112">
        <f t="shared" si="87"/>
        <v>0</v>
      </c>
      <c r="Z84" s="352">
        <f t="shared" si="86"/>
        <v>0</v>
      </c>
      <c r="AA84" s="251">
        <f t="shared" si="88"/>
        <v>0</v>
      </c>
      <c r="AB84" s="272" t="str">
        <f t="shared" si="89"/>
        <v/>
      </c>
      <c r="AC84" s="272" t="str">
        <f t="shared" si="90"/>
        <v/>
      </c>
      <c r="AD84" s="272" t="str">
        <f t="shared" si="91"/>
        <v/>
      </c>
      <c r="AE84" s="272" t="str">
        <f t="shared" si="92"/>
        <v/>
      </c>
      <c r="AF84" s="272" t="str">
        <f t="shared" si="93"/>
        <v/>
      </c>
      <c r="AG84" s="272" t="str">
        <f t="shared" si="94"/>
        <v/>
      </c>
      <c r="AH84" s="671"/>
      <c r="AI84" s="399"/>
      <c r="AJ84" s="399"/>
      <c r="AK84" s="399"/>
      <c r="AL84" s="399"/>
      <c r="AM84" s="399"/>
      <c r="AN84" s="399"/>
      <c r="AO84" s="399"/>
      <c r="AP84" s="399"/>
      <c r="AQ84" s="399"/>
      <c r="AR84" s="399"/>
      <c r="AS84" s="399"/>
      <c r="AT84" s="399"/>
      <c r="AU84" s="399"/>
      <c r="AV84" s="399"/>
      <c r="AW84" s="399"/>
      <c r="AX84" s="399"/>
      <c r="AY84" s="399"/>
      <c r="AZ84" s="352">
        <v>12</v>
      </c>
      <c r="BB84" s="352" t="str">
        <f t="shared" si="67"/>
        <v/>
      </c>
      <c r="BC84" s="352" t="str">
        <f t="shared" si="68"/>
        <v/>
      </c>
      <c r="BD84" s="352" t="str">
        <f t="shared" si="69"/>
        <v/>
      </c>
      <c r="BE84" s="352" t="str">
        <f t="shared" si="70"/>
        <v/>
      </c>
      <c r="BF84" s="352" t="str">
        <f t="shared" si="71"/>
        <v/>
      </c>
      <c r="BG84" s="352" t="str">
        <f t="shared" si="72"/>
        <v/>
      </c>
      <c r="BH84" s="352" t="str">
        <f t="shared" si="73"/>
        <v/>
      </c>
      <c r="BI84" s="352" t="str">
        <f t="shared" si="74"/>
        <v/>
      </c>
      <c r="BJ84" s="352" t="str">
        <f t="shared" si="75"/>
        <v/>
      </c>
      <c r="BK84" s="352" t="str">
        <f t="shared" si="76"/>
        <v/>
      </c>
      <c r="BL84" s="352" t="str">
        <f t="shared" si="77"/>
        <v/>
      </c>
      <c r="BM84" s="352" t="str">
        <f t="shared" si="78"/>
        <v/>
      </c>
      <c r="BN84" s="352" t="str">
        <f t="shared" si="79"/>
        <v/>
      </c>
      <c r="BO84" s="352" t="str">
        <f t="shared" si="80"/>
        <v/>
      </c>
      <c r="BP84" s="352" t="str">
        <f t="shared" si="81"/>
        <v/>
      </c>
      <c r="BQ84" s="352" t="str">
        <f t="shared" si="82"/>
        <v/>
      </c>
      <c r="BR84" s="352" t="str">
        <f t="shared" si="83"/>
        <v/>
      </c>
      <c r="BS84" s="352">
        <f t="shared" si="84"/>
        <v>0</v>
      </c>
      <c r="BX84" s="272">
        <v>6</v>
      </c>
      <c r="BY84" s="272"/>
      <c r="BZ84" s="272"/>
      <c r="CA84" s="272"/>
      <c r="CB84" s="272"/>
      <c r="CC84" s="272"/>
      <c r="CD84" s="272"/>
    </row>
    <row r="85" spans="1:82" s="303" customFormat="1" ht="14.1" customHeight="1">
      <c r="A85" s="925"/>
      <c r="B85" s="325" t="s">
        <v>504</v>
      </c>
      <c r="C85" s="325" t="s">
        <v>504</v>
      </c>
      <c r="D85" s="210" t="e">
        <v>#N/A</v>
      </c>
      <c r="E85" s="398" t="s">
        <v>25</v>
      </c>
      <c r="F85" s="475" t="s">
        <v>332</v>
      </c>
      <c r="G85" s="398" t="s">
        <v>111</v>
      </c>
      <c r="H85" s="300">
        <v>4</v>
      </c>
      <c r="I85" s="300">
        <v>13.63</v>
      </c>
      <c r="J85" s="507">
        <v>360</v>
      </c>
      <c r="K85" s="55"/>
      <c r="L85" s="56"/>
      <c r="M85" s="57"/>
      <c r="N85" s="58"/>
      <c r="O85" s="59"/>
      <c r="P85" s="60"/>
      <c r="Q85" s="61"/>
      <c r="R85" s="63"/>
      <c r="S85" s="111"/>
      <c r="T85" s="65"/>
      <c r="U85" s="66"/>
      <c r="V85" s="407"/>
      <c r="W85" s="68"/>
      <c r="X85" s="101">
        <f t="shared" si="85"/>
        <v>0</v>
      </c>
      <c r="Y85" s="112">
        <f t="shared" si="87"/>
        <v>0</v>
      </c>
      <c r="Z85" s="352">
        <f t="shared" si="86"/>
        <v>0</v>
      </c>
      <c r="AA85" s="251" t="str">
        <f t="shared" si="88"/>
        <v/>
      </c>
      <c r="AB85" s="272" t="str">
        <f t="shared" si="89"/>
        <v/>
      </c>
      <c r="AC85" s="272" t="str">
        <f t="shared" si="90"/>
        <v/>
      </c>
      <c r="AD85" s="272" t="str">
        <f t="shared" si="91"/>
        <v/>
      </c>
      <c r="AE85" s="272">
        <f t="shared" si="92"/>
        <v>0</v>
      </c>
      <c r="AF85" s="272" t="str">
        <f t="shared" si="93"/>
        <v/>
      </c>
      <c r="AG85" s="272" t="str">
        <f t="shared" si="94"/>
        <v/>
      </c>
      <c r="AH85" s="671"/>
      <c r="AI85" s="399"/>
      <c r="AJ85" s="399"/>
      <c r="AK85" s="399"/>
      <c r="AL85" s="399"/>
      <c r="AM85" s="352"/>
      <c r="AN85" s="399"/>
      <c r="AO85" s="352"/>
      <c r="AP85" s="352"/>
      <c r="AQ85" s="399"/>
      <c r="AR85" s="399"/>
      <c r="AS85" s="399"/>
      <c r="AT85" s="399"/>
      <c r="AU85" s="399"/>
      <c r="AV85" s="399"/>
      <c r="AW85" s="399"/>
      <c r="AX85" s="399"/>
      <c r="AY85" s="399"/>
      <c r="AZ85" s="352">
        <v>20</v>
      </c>
      <c r="BB85" s="352"/>
      <c r="BC85" s="352"/>
      <c r="BD85" s="352"/>
      <c r="BE85" s="352"/>
      <c r="BF85" s="352"/>
      <c r="BG85" s="352"/>
      <c r="BH85" s="352"/>
      <c r="BI85" s="352"/>
      <c r="BJ85" s="352"/>
      <c r="BK85" s="352"/>
      <c r="BL85" s="352"/>
      <c r="BM85" s="352"/>
      <c r="BN85" s="352"/>
      <c r="BO85" s="352"/>
      <c r="BP85" s="352"/>
      <c r="BQ85" s="352"/>
      <c r="BR85" s="352"/>
      <c r="BS85" s="352">
        <f>IF(AZ85="","",$Z85*AZ85)</f>
        <v>0</v>
      </c>
      <c r="BX85" s="272"/>
      <c r="BY85" s="272"/>
      <c r="BZ85" s="272"/>
      <c r="CA85" s="272"/>
      <c r="CB85" s="272">
        <v>4</v>
      </c>
      <c r="CC85" s="272"/>
      <c r="CD85" s="272"/>
    </row>
    <row r="86" spans="1:82" s="303" customFormat="1" ht="14.1" customHeight="1">
      <c r="A86" s="925"/>
      <c r="B86" s="325" t="s">
        <v>1131</v>
      </c>
      <c r="C86" s="325" t="s">
        <v>1131</v>
      </c>
      <c r="D86" s="210" t="s">
        <v>1132</v>
      </c>
      <c r="E86" s="398" t="s">
        <v>321</v>
      </c>
      <c r="F86" s="475" t="s">
        <v>332</v>
      </c>
      <c r="G86" s="398" t="s">
        <v>64</v>
      </c>
      <c r="H86" s="300">
        <v>16</v>
      </c>
      <c r="I86" s="300">
        <v>16.5</v>
      </c>
      <c r="J86" s="507">
        <v>850</v>
      </c>
      <c r="K86" s="55"/>
      <c r="L86" s="42"/>
      <c r="M86" s="846"/>
      <c r="N86" s="58"/>
      <c r="O86" s="59"/>
      <c r="P86" s="60"/>
      <c r="Q86" s="61"/>
      <c r="R86" s="63"/>
      <c r="S86" s="111"/>
      <c r="T86" s="65"/>
      <c r="U86" s="66"/>
      <c r="V86" s="407"/>
      <c r="W86" s="68"/>
      <c r="X86" s="101">
        <f t="shared" ref="X86:X87" si="102">SUM(K86:W86)*J86</f>
        <v>0</v>
      </c>
      <c r="Y86" s="112">
        <f t="shared" ref="Y86:Y87" si="103">SUM(K86:W86)*H86</f>
        <v>0</v>
      </c>
      <c r="Z86" s="352">
        <f t="shared" ref="Z86:Z87" si="104">SUM(K86:W86)</f>
        <v>0</v>
      </c>
      <c r="AA86" s="251" t="str">
        <f t="shared" si="88"/>
        <v/>
      </c>
      <c r="AB86" s="272" t="str">
        <f t="shared" si="89"/>
        <v/>
      </c>
      <c r="AC86" s="272">
        <f t="shared" si="90"/>
        <v>0</v>
      </c>
      <c r="AD86" s="272">
        <f t="shared" si="91"/>
        <v>0</v>
      </c>
      <c r="AE86" s="272">
        <f t="shared" si="92"/>
        <v>0</v>
      </c>
      <c r="AF86" s="272" t="str">
        <f t="shared" si="93"/>
        <v/>
      </c>
      <c r="AG86" s="272" t="str">
        <f t="shared" si="94"/>
        <v/>
      </c>
      <c r="AH86" s="671"/>
      <c r="AI86" s="272"/>
      <c r="AJ86" s="272"/>
      <c r="AK86" s="272"/>
      <c r="AL86" s="272"/>
      <c r="AM86" s="272"/>
      <c r="AN86" s="272"/>
      <c r="AO86" s="272"/>
      <c r="AP86" s="272"/>
      <c r="AQ86" s="272"/>
      <c r="AR86" s="272"/>
      <c r="AS86" s="272"/>
      <c r="AT86" s="272"/>
      <c r="AU86" s="272"/>
      <c r="AV86" s="272"/>
      <c r="AW86" s="272"/>
      <c r="AX86" s="272"/>
      <c r="AY86" s="272"/>
      <c r="AZ86" s="272">
        <v>30</v>
      </c>
      <c r="BB86" s="352" t="str">
        <f t="shared" ref="BB86:BS87" si="105">IF(AI86="","",$Z86*AI86)</f>
        <v/>
      </c>
      <c r="BC86" s="352" t="str">
        <f t="shared" si="105"/>
        <v/>
      </c>
      <c r="BD86" s="352" t="str">
        <f t="shared" si="105"/>
        <v/>
      </c>
      <c r="BE86" s="352" t="str">
        <f t="shared" si="105"/>
        <v/>
      </c>
      <c r="BF86" s="352" t="str">
        <f t="shared" si="105"/>
        <v/>
      </c>
      <c r="BG86" s="352" t="str">
        <f t="shared" si="105"/>
        <v/>
      </c>
      <c r="BH86" s="352" t="str">
        <f t="shared" si="105"/>
        <v/>
      </c>
      <c r="BI86" s="352" t="str">
        <f t="shared" si="105"/>
        <v/>
      </c>
      <c r="BJ86" s="352" t="str">
        <f t="shared" si="105"/>
        <v/>
      </c>
      <c r="BK86" s="352" t="str">
        <f t="shared" si="105"/>
        <v/>
      </c>
      <c r="BL86" s="352" t="str">
        <f t="shared" si="105"/>
        <v/>
      </c>
      <c r="BM86" s="352" t="str">
        <f t="shared" si="105"/>
        <v/>
      </c>
      <c r="BN86" s="352" t="str">
        <f t="shared" si="105"/>
        <v/>
      </c>
      <c r="BO86" s="352" t="str">
        <f t="shared" si="105"/>
        <v/>
      </c>
      <c r="BP86" s="352" t="str">
        <f t="shared" si="105"/>
        <v/>
      </c>
      <c r="BQ86" s="352" t="str">
        <f t="shared" si="105"/>
        <v/>
      </c>
      <c r="BR86" s="352" t="str">
        <f t="shared" si="105"/>
        <v/>
      </c>
      <c r="BS86" s="352">
        <f t="shared" si="105"/>
        <v>0</v>
      </c>
      <c r="BX86" s="272"/>
      <c r="BY86" s="272"/>
      <c r="BZ86" s="272">
        <v>4</v>
      </c>
      <c r="CA86" s="272">
        <v>8</v>
      </c>
      <c r="CB86" s="272">
        <v>4</v>
      </c>
      <c r="CC86" s="272"/>
      <c r="CD86" s="272"/>
    </row>
    <row r="87" spans="1:82" s="303" customFormat="1" ht="14.1" customHeight="1" thickBot="1">
      <c r="A87" s="926"/>
      <c r="B87" s="325" t="s">
        <v>1133</v>
      </c>
      <c r="C87" s="325" t="s">
        <v>1133</v>
      </c>
      <c r="D87" s="210" t="s">
        <v>1134</v>
      </c>
      <c r="E87" s="398" t="s">
        <v>801</v>
      </c>
      <c r="F87" s="475" t="s">
        <v>332</v>
      </c>
      <c r="G87" s="398" t="s">
        <v>64</v>
      </c>
      <c r="H87" s="300">
        <v>16</v>
      </c>
      <c r="I87" s="300">
        <v>24</v>
      </c>
      <c r="J87" s="507">
        <v>1250</v>
      </c>
      <c r="K87" s="55"/>
      <c r="L87" s="42"/>
      <c r="M87" s="846"/>
      <c r="N87" s="58"/>
      <c r="O87" s="59"/>
      <c r="P87" s="60"/>
      <c r="Q87" s="61"/>
      <c r="R87" s="63"/>
      <c r="S87" s="111"/>
      <c r="T87" s="65"/>
      <c r="U87" s="66"/>
      <c r="V87" s="407"/>
      <c r="W87" s="68"/>
      <c r="X87" s="101">
        <f t="shared" si="102"/>
        <v>0</v>
      </c>
      <c r="Y87" s="112">
        <f t="shared" si="103"/>
        <v>0</v>
      </c>
      <c r="Z87" s="352">
        <f t="shared" si="104"/>
        <v>0</v>
      </c>
      <c r="AA87" s="251" t="str">
        <f t="shared" si="88"/>
        <v/>
      </c>
      <c r="AB87" s="272" t="str">
        <f t="shared" si="89"/>
        <v/>
      </c>
      <c r="AC87" s="272" t="str">
        <f t="shared" si="90"/>
        <v/>
      </c>
      <c r="AD87" s="272">
        <f t="shared" si="91"/>
        <v>0</v>
      </c>
      <c r="AE87" s="272">
        <f t="shared" si="92"/>
        <v>0</v>
      </c>
      <c r="AF87" s="272" t="str">
        <f t="shared" si="93"/>
        <v/>
      </c>
      <c r="AG87" s="272" t="str">
        <f t="shared" si="94"/>
        <v/>
      </c>
      <c r="AH87" s="671"/>
      <c r="AI87" s="272"/>
      <c r="AJ87" s="272"/>
      <c r="AK87" s="272"/>
      <c r="AL87" s="272"/>
      <c r="AM87" s="272"/>
      <c r="AN87" s="272"/>
      <c r="AO87" s="272"/>
      <c r="AP87" s="272"/>
      <c r="AQ87" s="272"/>
      <c r="AR87" s="272"/>
      <c r="AS87" s="272"/>
      <c r="AT87" s="272"/>
      <c r="AU87" s="272"/>
      <c r="AV87" s="272"/>
      <c r="AW87" s="272"/>
      <c r="AX87" s="272"/>
      <c r="AY87" s="272"/>
      <c r="AZ87" s="272">
        <v>64</v>
      </c>
      <c r="BB87" s="352" t="str">
        <f t="shared" si="105"/>
        <v/>
      </c>
      <c r="BC87" s="352" t="str">
        <f t="shared" si="105"/>
        <v/>
      </c>
      <c r="BD87" s="352" t="str">
        <f t="shared" si="105"/>
        <v/>
      </c>
      <c r="BE87" s="352" t="str">
        <f t="shared" si="105"/>
        <v/>
      </c>
      <c r="BF87" s="352" t="str">
        <f t="shared" si="105"/>
        <v/>
      </c>
      <c r="BG87" s="352" t="str">
        <f t="shared" si="105"/>
        <v/>
      </c>
      <c r="BH87" s="352" t="str">
        <f t="shared" si="105"/>
        <v/>
      </c>
      <c r="BI87" s="352" t="str">
        <f t="shared" si="105"/>
        <v/>
      </c>
      <c r="BJ87" s="352" t="str">
        <f t="shared" si="105"/>
        <v/>
      </c>
      <c r="BK87" s="352" t="str">
        <f t="shared" si="105"/>
        <v/>
      </c>
      <c r="BL87" s="352" t="str">
        <f t="shared" si="105"/>
        <v/>
      </c>
      <c r="BM87" s="352" t="str">
        <f t="shared" si="105"/>
        <v/>
      </c>
      <c r="BN87" s="352" t="str">
        <f t="shared" si="105"/>
        <v/>
      </c>
      <c r="BO87" s="352" t="str">
        <f t="shared" si="105"/>
        <v/>
      </c>
      <c r="BP87" s="352" t="str">
        <f t="shared" si="105"/>
        <v/>
      </c>
      <c r="BQ87" s="352" t="str">
        <f t="shared" si="105"/>
        <v/>
      </c>
      <c r="BR87" s="352" t="str">
        <f t="shared" si="105"/>
        <v/>
      </c>
      <c r="BS87" s="352">
        <f t="shared" si="105"/>
        <v>0</v>
      </c>
      <c r="BX87" s="272"/>
      <c r="BY87" s="272"/>
      <c r="BZ87" s="272"/>
      <c r="CA87" s="272">
        <v>8</v>
      </c>
      <c r="CB87" s="272">
        <v>8</v>
      </c>
      <c r="CC87" s="272"/>
      <c r="CD87" s="272"/>
    </row>
    <row r="88" spans="1:82" ht="13.8" thickBot="1">
      <c r="J88" s="402" t="s">
        <v>57</v>
      </c>
      <c r="K88" s="506">
        <f t="shared" ref="K88:AA88" si="106">SUM(K3:K87)</f>
        <v>0</v>
      </c>
      <c r="L88" s="376">
        <f t="shared" si="106"/>
        <v>0</v>
      </c>
      <c r="M88" s="376">
        <f t="shared" si="106"/>
        <v>0</v>
      </c>
      <c r="N88" s="376">
        <f t="shared" si="106"/>
        <v>0</v>
      </c>
      <c r="O88" s="376">
        <f t="shared" si="106"/>
        <v>0</v>
      </c>
      <c r="P88" s="376">
        <f t="shared" si="106"/>
        <v>0</v>
      </c>
      <c r="Q88" s="376">
        <f t="shared" si="106"/>
        <v>0</v>
      </c>
      <c r="R88" s="376">
        <f t="shared" si="106"/>
        <v>0</v>
      </c>
      <c r="S88" s="376">
        <f t="shared" si="106"/>
        <v>0</v>
      </c>
      <c r="T88" s="376">
        <f t="shared" si="106"/>
        <v>0</v>
      </c>
      <c r="U88" s="376">
        <f t="shared" si="106"/>
        <v>0</v>
      </c>
      <c r="V88" s="376">
        <f t="shared" si="106"/>
        <v>0</v>
      </c>
      <c r="W88" s="376">
        <f t="shared" si="106"/>
        <v>0</v>
      </c>
      <c r="X88" s="403">
        <f t="shared" si="106"/>
        <v>0</v>
      </c>
      <c r="Y88" s="251">
        <f t="shared" si="106"/>
        <v>0</v>
      </c>
      <c r="Z88" s="272">
        <f t="shared" si="106"/>
        <v>0</v>
      </c>
      <c r="AA88" s="272">
        <f t="shared" si="106"/>
        <v>0</v>
      </c>
      <c r="AB88" s="272">
        <f t="shared" ref="AB88:AG88" si="107">SUM(AB3:AB87)</f>
        <v>0</v>
      </c>
      <c r="AC88" s="272">
        <f t="shared" si="107"/>
        <v>0</v>
      </c>
      <c r="AD88" s="272">
        <f t="shared" si="107"/>
        <v>0</v>
      </c>
      <c r="AE88" s="272">
        <f t="shared" si="107"/>
        <v>0</v>
      </c>
      <c r="AF88" s="272">
        <f t="shared" si="107"/>
        <v>0</v>
      </c>
      <c r="AG88" s="272">
        <f t="shared" si="107"/>
        <v>0</v>
      </c>
      <c r="AS88" s="235"/>
      <c r="AT88" s="235"/>
      <c r="AU88" s="235"/>
      <c r="AV88" s="235"/>
      <c r="AW88" s="235"/>
      <c r="AX88" s="235"/>
      <c r="AY88" s="235"/>
      <c r="AZ88" s="235"/>
      <c r="BB88" s="352">
        <f t="shared" ref="BB88:BS88" si="108">SUM(BB3:BB87)</f>
        <v>0</v>
      </c>
      <c r="BC88" s="352">
        <f t="shared" si="108"/>
        <v>0</v>
      </c>
      <c r="BD88" s="352">
        <f t="shared" si="108"/>
        <v>0</v>
      </c>
      <c r="BE88" s="352">
        <f t="shared" si="108"/>
        <v>0</v>
      </c>
      <c r="BF88" s="352">
        <f t="shared" si="108"/>
        <v>0</v>
      </c>
      <c r="BG88" s="352">
        <f t="shared" si="108"/>
        <v>0</v>
      </c>
      <c r="BH88" s="352">
        <f t="shared" si="108"/>
        <v>0</v>
      </c>
      <c r="BI88" s="352">
        <f t="shared" si="108"/>
        <v>0</v>
      </c>
      <c r="BJ88" s="352">
        <f t="shared" si="108"/>
        <v>0</v>
      </c>
      <c r="BK88" s="352">
        <f t="shared" si="108"/>
        <v>0</v>
      </c>
      <c r="BL88" s="352">
        <f t="shared" si="108"/>
        <v>0</v>
      </c>
      <c r="BM88" s="352">
        <f t="shared" si="108"/>
        <v>0</v>
      </c>
      <c r="BN88" s="352">
        <f t="shared" si="108"/>
        <v>0</v>
      </c>
      <c r="BO88" s="352">
        <f t="shared" si="108"/>
        <v>0</v>
      </c>
      <c r="BP88" s="352">
        <f t="shared" si="108"/>
        <v>0</v>
      </c>
      <c r="BQ88" s="352">
        <f t="shared" si="108"/>
        <v>0</v>
      </c>
      <c r="BR88" s="352">
        <f t="shared" si="108"/>
        <v>0</v>
      </c>
      <c r="BS88" s="352">
        <f t="shared" si="108"/>
        <v>0</v>
      </c>
    </row>
    <row r="89" spans="1:82">
      <c r="AT89" s="235"/>
      <c r="AU89" s="235"/>
      <c r="AV89" s="235"/>
      <c r="AW89" s="235"/>
      <c r="AX89" s="235"/>
      <c r="AY89" s="235"/>
      <c r="AZ89" s="235"/>
      <c r="BA89" s="235"/>
    </row>
    <row r="90" spans="1:82" ht="13.8" thickBot="1"/>
    <row r="91" spans="1:82" ht="14.4" thickBot="1">
      <c r="B91" s="931" t="s">
        <v>217</v>
      </c>
      <c r="C91" s="932"/>
      <c r="D91" s="932"/>
      <c r="E91" s="933"/>
      <c r="J91" s="928" t="s">
        <v>497</v>
      </c>
      <c r="K91" s="929"/>
      <c r="L91" s="929"/>
      <c r="M91" s="929"/>
      <c r="N91" s="929"/>
      <c r="O91" s="929"/>
      <c r="P91" s="929"/>
      <c r="Q91" s="929"/>
      <c r="R91" s="929"/>
      <c r="S91" s="929"/>
      <c r="T91" s="929"/>
      <c r="U91" s="929"/>
      <c r="V91" s="929"/>
      <c r="W91" s="929"/>
      <c r="X91" s="930"/>
      <c r="AA91" s="928" t="s">
        <v>498</v>
      </c>
      <c r="AB91" s="929"/>
      <c r="AC91" s="929"/>
      <c r="AD91" s="929"/>
      <c r="AE91" s="929"/>
      <c r="AF91" s="929"/>
      <c r="AG91" s="929"/>
      <c r="AH91" s="930"/>
    </row>
    <row r="92" spans="1:82" ht="13.8" thickBot="1"/>
    <row r="93" spans="1:82" ht="48" customHeight="1" thickBot="1">
      <c r="B93" s="341" t="s">
        <v>172</v>
      </c>
      <c r="C93" s="341"/>
      <c r="D93" s="341"/>
      <c r="E93" s="377">
        <f>X88</f>
        <v>0</v>
      </c>
      <c r="J93" s="404" t="s">
        <v>203</v>
      </c>
      <c r="K93" s="280" t="s">
        <v>204</v>
      </c>
      <c r="L93" s="281" t="s">
        <v>205</v>
      </c>
      <c r="M93" s="282" t="s">
        <v>231</v>
      </c>
      <c r="N93" s="381" t="s">
        <v>206</v>
      </c>
      <c r="O93" s="284" t="s">
        <v>207</v>
      </c>
      <c r="P93" s="285" t="s">
        <v>208</v>
      </c>
      <c r="Q93" s="286" t="s">
        <v>209</v>
      </c>
      <c r="R93" s="287" t="s">
        <v>211</v>
      </c>
      <c r="S93" s="288" t="s">
        <v>212</v>
      </c>
      <c r="T93" s="289" t="s">
        <v>213</v>
      </c>
      <c r="U93" s="290" t="s">
        <v>215</v>
      </c>
      <c r="V93" s="347" t="s">
        <v>214</v>
      </c>
      <c r="W93" s="291" t="s">
        <v>216</v>
      </c>
      <c r="X93" s="337" t="s">
        <v>57</v>
      </c>
      <c r="AA93" s="269" t="s">
        <v>163</v>
      </c>
      <c r="AB93" s="269" t="s">
        <v>164</v>
      </c>
      <c r="AC93" s="269" t="s">
        <v>165</v>
      </c>
      <c r="AD93" s="269" t="s">
        <v>166</v>
      </c>
      <c r="AE93" s="269" t="s">
        <v>232</v>
      </c>
      <c r="AF93" s="269" t="s">
        <v>167</v>
      </c>
      <c r="AG93" s="269" t="s">
        <v>168</v>
      </c>
      <c r="AH93" s="269" t="s">
        <v>57</v>
      </c>
    </row>
    <row r="94" spans="1:82" ht="13.8" thickBot="1">
      <c r="B94" s="341" t="s">
        <v>173</v>
      </c>
      <c r="C94" s="341"/>
      <c r="D94" s="341"/>
      <c r="E94" s="377">
        <f>E93*1.2</f>
        <v>0</v>
      </c>
      <c r="J94" s="337" t="s">
        <v>334</v>
      </c>
      <c r="K94" s="337">
        <f>SUMPRODUCT($H$3:$H$87,K3:K87)-K95</f>
        <v>0</v>
      </c>
      <c r="L94" s="337">
        <f t="shared" ref="L94:W94" si="109">SUMPRODUCT($H$3:$H$87,L3:L87)-L95</f>
        <v>0</v>
      </c>
      <c r="M94" s="337">
        <f t="shared" si="109"/>
        <v>0</v>
      </c>
      <c r="N94" s="337">
        <f t="shared" si="109"/>
        <v>0</v>
      </c>
      <c r="O94" s="337">
        <f t="shared" si="109"/>
        <v>0</v>
      </c>
      <c r="P94" s="337">
        <f t="shared" si="109"/>
        <v>0</v>
      </c>
      <c r="Q94" s="337">
        <f t="shared" si="109"/>
        <v>0</v>
      </c>
      <c r="R94" s="337">
        <f t="shared" si="109"/>
        <v>0</v>
      </c>
      <c r="S94" s="337">
        <f t="shared" si="109"/>
        <v>0</v>
      </c>
      <c r="T94" s="337">
        <f t="shared" si="109"/>
        <v>0</v>
      </c>
      <c r="U94" s="337">
        <f t="shared" si="109"/>
        <v>0</v>
      </c>
      <c r="V94" s="405"/>
      <c r="W94" s="337">
        <f t="shared" si="109"/>
        <v>0</v>
      </c>
      <c r="X94" s="337">
        <f>SUM(K94:W94)</f>
        <v>0</v>
      </c>
      <c r="AA94" s="406">
        <f>AA88-AA95</f>
        <v>0</v>
      </c>
      <c r="AB94" s="406">
        <f t="shared" ref="AB94:AG94" si="110">AB88-AB95</f>
        <v>0</v>
      </c>
      <c r="AC94" s="406">
        <f t="shared" si="110"/>
        <v>0</v>
      </c>
      <c r="AD94" s="406">
        <f t="shared" si="110"/>
        <v>0</v>
      </c>
      <c r="AE94" s="406">
        <f t="shared" si="110"/>
        <v>0</v>
      </c>
      <c r="AF94" s="406">
        <f t="shared" si="110"/>
        <v>0</v>
      </c>
      <c r="AG94" s="406">
        <f t="shared" si="110"/>
        <v>0</v>
      </c>
      <c r="AH94" s="341">
        <f>SUM(AA94:AG94)</f>
        <v>0</v>
      </c>
    </row>
    <row r="95" spans="1:82" ht="13.8" thickBot="1">
      <c r="B95" s="341" t="s">
        <v>171</v>
      </c>
      <c r="C95" s="341"/>
      <c r="D95" s="341"/>
      <c r="E95" s="379">
        <f>Y88</f>
        <v>0</v>
      </c>
      <c r="J95" s="337" t="s">
        <v>333</v>
      </c>
      <c r="K95" s="337">
        <f>($H$82*K82)+($H$80*K80)+($H$65*K65)+($H$62*K62)+($H$50*K50)+($H$48*K48)+($H$46*K46)+($H$44*K44)+($H$41*K41)+($H$74*K74)+($H$3*K3)+($H$11*K11)+($H$12*K12)+($H$13*K13)+($H$14*K14)+($H$31*K31)+($H$32*K32)+($H$34*K34)</f>
        <v>0</v>
      </c>
      <c r="L95" s="337">
        <f t="shared" ref="L95:W95" si="111">($H$82*L82)+($H$80*L80)+($H$65*L65)+($H$62*L62)+($H$50*L50)+($H$48*L48)+($H$46*L46)+($H$44*L44)+($H$41*L41)+($H$74*L74)+($H$3*L3)+($H$11*L11)+($H$12*L12)+($H$13*L13)+($H$14*L14)</f>
        <v>0</v>
      </c>
      <c r="M95" s="337">
        <f t="shared" si="111"/>
        <v>0</v>
      </c>
      <c r="N95" s="337">
        <f t="shared" si="111"/>
        <v>0</v>
      </c>
      <c r="O95" s="337">
        <f t="shared" si="111"/>
        <v>0</v>
      </c>
      <c r="P95" s="337">
        <f t="shared" si="111"/>
        <v>0</v>
      </c>
      <c r="Q95" s="337">
        <f t="shared" si="111"/>
        <v>0</v>
      </c>
      <c r="R95" s="337">
        <f t="shared" si="111"/>
        <v>0</v>
      </c>
      <c r="S95" s="337">
        <f t="shared" si="111"/>
        <v>0</v>
      </c>
      <c r="T95" s="337">
        <f t="shared" si="111"/>
        <v>0</v>
      </c>
      <c r="U95" s="337">
        <f t="shared" si="111"/>
        <v>0</v>
      </c>
      <c r="V95" s="337">
        <f t="shared" si="111"/>
        <v>0</v>
      </c>
      <c r="W95" s="337">
        <f t="shared" si="111"/>
        <v>0</v>
      </c>
      <c r="X95" s="337">
        <f>SUM(K95:W95)</f>
        <v>0</v>
      </c>
      <c r="AA95" s="406">
        <f>SUM(AA82,AA80,AA65,AA62,AA60,AA50,AA48,AA46,AA44,AA41,AA74,AA14,AA13,AA12,AA11,AA3,AA31,AA32,AA34)</f>
        <v>0</v>
      </c>
      <c r="AB95" s="406">
        <f t="shared" ref="AB95:AG95" si="112">SUM(AB82,AB80,AB65,AB62,AB60,AB50,AB48,AB46,AB44,AB41,AB74,AB14,AB13,AB12,AB11,AB3,AB31,AB32,AB34)</f>
        <v>0</v>
      </c>
      <c r="AC95" s="406">
        <f t="shared" si="112"/>
        <v>0</v>
      </c>
      <c r="AD95" s="406">
        <f t="shared" si="112"/>
        <v>0</v>
      </c>
      <c r="AE95" s="406">
        <f t="shared" si="112"/>
        <v>0</v>
      </c>
      <c r="AF95" s="406">
        <f t="shared" si="112"/>
        <v>0</v>
      </c>
      <c r="AG95" s="406">
        <f t="shared" si="112"/>
        <v>0</v>
      </c>
      <c r="AH95" s="341">
        <f>SUM(AA95:AG95)</f>
        <v>0</v>
      </c>
    </row>
    <row r="96" spans="1:82" ht="13.8" thickBot="1">
      <c r="J96" s="337"/>
      <c r="K96" s="108">
        <f t="shared" ref="K96:W96" si="113">IFERROR((K94+K95)/($X$94+$X$95),0)</f>
        <v>0</v>
      </c>
      <c r="L96" s="108">
        <f t="shared" si="113"/>
        <v>0</v>
      </c>
      <c r="M96" s="108">
        <f t="shared" si="113"/>
        <v>0</v>
      </c>
      <c r="N96" s="108">
        <f t="shared" si="113"/>
        <v>0</v>
      </c>
      <c r="O96" s="108">
        <f t="shared" si="113"/>
        <v>0</v>
      </c>
      <c r="P96" s="108">
        <f t="shared" si="113"/>
        <v>0</v>
      </c>
      <c r="Q96" s="108">
        <f t="shared" si="113"/>
        <v>0</v>
      </c>
      <c r="R96" s="108">
        <f t="shared" si="113"/>
        <v>0</v>
      </c>
      <c r="S96" s="108">
        <f t="shared" si="113"/>
        <v>0</v>
      </c>
      <c r="T96" s="108">
        <f t="shared" si="113"/>
        <v>0</v>
      </c>
      <c r="U96" s="108">
        <f t="shared" si="113"/>
        <v>0</v>
      </c>
      <c r="V96" s="108">
        <f t="shared" si="113"/>
        <v>0</v>
      </c>
      <c r="W96" s="108">
        <f t="shared" si="113"/>
        <v>0</v>
      </c>
      <c r="X96" s="108">
        <f>IFERROR(X94/$X$94,0)</f>
        <v>0</v>
      </c>
      <c r="AA96" s="109">
        <f t="shared" ref="AA96:AH96" si="114">IFERROR(AA94/$AH$94,0)</f>
        <v>0</v>
      </c>
      <c r="AB96" s="109">
        <f t="shared" si="114"/>
        <v>0</v>
      </c>
      <c r="AC96" s="109">
        <f t="shared" si="114"/>
        <v>0</v>
      </c>
      <c r="AD96" s="109">
        <f t="shared" si="114"/>
        <v>0</v>
      </c>
      <c r="AE96" s="109">
        <f t="shared" si="114"/>
        <v>0</v>
      </c>
      <c r="AF96" s="109">
        <f t="shared" si="114"/>
        <v>0</v>
      </c>
      <c r="AG96" s="109">
        <f t="shared" si="114"/>
        <v>0</v>
      </c>
      <c r="AH96" s="109">
        <f t="shared" si="114"/>
        <v>0</v>
      </c>
    </row>
    <row r="98" spans="10:28" ht="13.8">
      <c r="J98" s="927" t="s">
        <v>427</v>
      </c>
      <c r="K98" s="927"/>
      <c r="L98" s="927"/>
      <c r="M98" s="927"/>
      <c r="N98" s="927"/>
      <c r="O98" s="927"/>
      <c r="P98" s="927"/>
      <c r="Q98" s="927"/>
      <c r="R98" s="927"/>
      <c r="S98" s="927"/>
      <c r="T98" s="927"/>
      <c r="U98" s="927"/>
      <c r="V98" s="927"/>
      <c r="W98" s="927"/>
      <c r="X98" s="927"/>
      <c r="Y98" s="927"/>
      <c r="Z98" s="927"/>
      <c r="AA98" s="927"/>
    </row>
    <row r="99" spans="10:28" ht="41.4">
      <c r="J99" s="295" t="s">
        <v>449</v>
      </c>
      <c r="K99" s="295" t="s">
        <v>450</v>
      </c>
      <c r="L99" s="295" t="s">
        <v>451</v>
      </c>
      <c r="M99" s="295" t="s">
        <v>452</v>
      </c>
      <c r="N99" s="295" t="s">
        <v>453</v>
      </c>
      <c r="O99" s="295" t="s">
        <v>454</v>
      </c>
      <c r="P99" s="295" t="s">
        <v>455</v>
      </c>
      <c r="Q99" s="295" t="s">
        <v>456</v>
      </c>
      <c r="R99" s="295" t="s">
        <v>457</v>
      </c>
      <c r="S99" s="295" t="s">
        <v>458</v>
      </c>
      <c r="T99" s="295" t="s">
        <v>459</v>
      </c>
      <c r="U99" s="295" t="s">
        <v>460</v>
      </c>
      <c r="V99" s="295" t="s">
        <v>461</v>
      </c>
      <c r="W99" s="295" t="s">
        <v>462</v>
      </c>
      <c r="X99" s="295" t="s">
        <v>463</v>
      </c>
      <c r="Y99" s="295" t="s">
        <v>464</v>
      </c>
      <c r="Z99" s="295" t="s">
        <v>440</v>
      </c>
      <c r="AA99" s="295" t="s">
        <v>424</v>
      </c>
      <c r="AB99" s="248"/>
    </row>
    <row r="100" spans="10:28">
      <c r="J100" s="272">
        <f>BB88</f>
        <v>0</v>
      </c>
      <c r="K100" s="272">
        <f t="shared" ref="K100:AA100" si="115">BC88</f>
        <v>0</v>
      </c>
      <c r="L100" s="272">
        <f t="shared" si="115"/>
        <v>0</v>
      </c>
      <c r="M100" s="272">
        <f t="shared" si="115"/>
        <v>0</v>
      </c>
      <c r="N100" s="272">
        <f t="shared" si="115"/>
        <v>0</v>
      </c>
      <c r="O100" s="272">
        <f t="shared" si="115"/>
        <v>0</v>
      </c>
      <c r="P100" s="272">
        <f t="shared" si="115"/>
        <v>0</v>
      </c>
      <c r="Q100" s="272">
        <f t="shared" si="115"/>
        <v>0</v>
      </c>
      <c r="R100" s="272">
        <f t="shared" si="115"/>
        <v>0</v>
      </c>
      <c r="S100" s="272">
        <f t="shared" si="115"/>
        <v>0</v>
      </c>
      <c r="T100" s="272">
        <f t="shared" si="115"/>
        <v>0</v>
      </c>
      <c r="U100" s="272">
        <f t="shared" si="115"/>
        <v>0</v>
      </c>
      <c r="V100" s="272">
        <f t="shared" si="115"/>
        <v>0</v>
      </c>
      <c r="W100" s="272">
        <f t="shared" si="115"/>
        <v>0</v>
      </c>
      <c r="X100" s="272">
        <f t="shared" si="115"/>
        <v>0</v>
      </c>
      <c r="Y100" s="272">
        <f t="shared" si="115"/>
        <v>0</v>
      </c>
      <c r="Z100" s="272">
        <f t="shared" si="115"/>
        <v>0</v>
      </c>
      <c r="AA100" s="272">
        <f t="shared" si="115"/>
        <v>0</v>
      </c>
    </row>
  </sheetData>
  <mergeCells count="6">
    <mergeCell ref="J1:AG1"/>
    <mergeCell ref="A3:A87"/>
    <mergeCell ref="J98:AA98"/>
    <mergeCell ref="AA91:AH91"/>
    <mergeCell ref="B91:E91"/>
    <mergeCell ref="J91:X91"/>
  </mergeCells>
  <conditionalFormatting sqref="AA3:AG87">
    <cfRule type="containsBlanks" dxfId="5" priority="4">
      <formula>LEN(TRIM(AA3))=0</formula>
    </cfRule>
  </conditionalFormatting>
  <conditionalFormatting sqref="AI35:AY44">
    <cfRule type="containsBlanks" dxfId="4" priority="1">
      <formula>LEN(TRIM(AI35))=0</formula>
    </cfRule>
  </conditionalFormatting>
  <conditionalFormatting sqref="AI15:AZ28">
    <cfRule type="containsBlanks" dxfId="3" priority="11">
      <formula>LEN(TRIM(AI15))=0</formula>
    </cfRule>
  </conditionalFormatting>
  <conditionalFormatting sqref="AI51:AZ51">
    <cfRule type="containsBlanks" dxfId="2" priority="5">
      <formula>LEN(TRIM(AI51))=0</formula>
    </cfRule>
  </conditionalFormatting>
  <conditionalFormatting sqref="AI56:AZ65">
    <cfRule type="containsBlanks" dxfId="1" priority="2">
      <formula>LEN(TRIM(AI56))=0</formula>
    </cfRule>
  </conditionalFormatting>
  <conditionalFormatting sqref="AI86:AZ87">
    <cfRule type="containsBlanks" dxfId="0" priority="7">
      <formula>LEN(TRIM(AI86))=0</formula>
    </cfRule>
  </conditionalFormatting>
  <hyperlinks>
    <hyperlink ref="C29" r:id="rId1" xr:uid="{0F0D4868-CEA8-4DA9-81DF-F031A93D6C8E}"/>
    <hyperlink ref="C30" r:id="rId2" xr:uid="{E4836F14-B034-4F67-B18A-C3EB261EB9DF}"/>
    <hyperlink ref="C35" r:id="rId3" xr:uid="{B2E297A8-312E-41DB-8C26-D7DD0ABCB326}"/>
    <hyperlink ref="C36" r:id="rId4" xr:uid="{AFFC6934-00FF-49F3-8FAE-A4C03573088A}"/>
    <hyperlink ref="C37" r:id="rId5" xr:uid="{FD7E39CA-4506-4BE7-B8F8-1A94760F6F1F}"/>
    <hyperlink ref="C38" r:id="rId6" xr:uid="{73E481A7-05CE-4623-A357-B4F99E299D52}"/>
    <hyperlink ref="C39" r:id="rId7" xr:uid="{EEDE203D-0839-4E41-9C68-14363B61CF2E}"/>
    <hyperlink ref="C40" r:id="rId8" xr:uid="{70267BD7-37F8-4FB1-B394-8FC272EB849E}"/>
    <hyperlink ref="C42" r:id="rId9" xr:uid="{B4D6F3DD-29B1-409E-8F6E-2CF0AB083657}"/>
    <hyperlink ref="C43" r:id="rId10" display="Grandma1" xr:uid="{802672FE-B303-474F-BF1B-68BC0CAC494D}"/>
    <hyperlink ref="C45" r:id="rId11" display="Grandma2" xr:uid="{860BDD9E-52ED-4C6F-BF0E-3B02181D05C1}"/>
    <hyperlink ref="C47" r:id="rId12" display="Grandma3" xr:uid="{06017CD7-F407-47CE-8BD9-83D5055817C1}"/>
    <hyperlink ref="C49" r:id="rId13" display="Grandma4" xr:uid="{829D1E20-422C-4C60-8B48-E1D8AA0D51EA}"/>
    <hyperlink ref="C52" r:id="rId14" xr:uid="{809EBEB9-1CDE-40A2-9B96-94838D5BC4AD}"/>
    <hyperlink ref="C53" r:id="rId15" xr:uid="{4FF598F2-F6B4-4A33-90A7-C1234BD6D0E9}"/>
    <hyperlink ref="C54" r:id="rId16" xr:uid="{07B9AE66-2817-47A8-9543-04F75894D4EA}"/>
    <hyperlink ref="C55" r:id="rId17" xr:uid="{BFEE40E0-DEAF-4D4F-878D-95010BC5F0D8}"/>
    <hyperlink ref="C59" r:id="rId18" xr:uid="{7A44897B-3C90-4BE5-B021-32A0C52C5CBB}"/>
    <hyperlink ref="C61" r:id="rId19" xr:uid="{2932CFD5-2123-484E-A0AF-00C8117F71A5}"/>
    <hyperlink ref="C63" r:id="rId20" xr:uid="{92A5BE7E-403B-4D9A-87D2-C39E59875D97}"/>
    <hyperlink ref="C64" r:id="rId21" xr:uid="{4C3BCF29-034A-4C69-9D1E-C6E67F70860A}"/>
    <hyperlink ref="C66" r:id="rId22" xr:uid="{19F660A1-D177-4D8B-B3C9-1F1967427CAF}"/>
    <hyperlink ref="C67" r:id="rId23" xr:uid="{56AF0A63-91BF-4CB2-8F02-31087D203805}"/>
    <hyperlink ref="C68" r:id="rId24" xr:uid="{801D35CB-9859-4D44-807C-70BA6E24A60D}"/>
    <hyperlink ref="C69" r:id="rId25" xr:uid="{5A790691-95FF-4133-B2AC-C14E71896167}"/>
    <hyperlink ref="C70" r:id="rId26" xr:uid="{8FCAFB4D-B33E-4E9B-BA33-1BD4764FEFCB}"/>
    <hyperlink ref="C71" r:id="rId27" xr:uid="{6D59F78B-B222-4A41-8DFC-9CA2C9207631}"/>
    <hyperlink ref="C72" r:id="rId28" xr:uid="{102E4245-F35D-408D-9FCD-D1C1A1293154}"/>
    <hyperlink ref="C73" r:id="rId29" xr:uid="{50CEB9D7-BD08-4BDE-9AAD-B291C1AF4359}"/>
    <hyperlink ref="C74" r:id="rId30" display="Bacs de Descente" xr:uid="{53A36DE1-5A1F-45AA-AC4E-87AFD9E2E3F0}"/>
    <hyperlink ref="C41" r:id="rId31" display="Plince" xr:uid="{3BE5D244-5C6F-48EA-93F2-7F97D0932F32}"/>
    <hyperlink ref="C44" r:id="rId32" display="Grandma1" xr:uid="{A435288C-61CB-44DF-8D86-8185A63C5FEA}"/>
    <hyperlink ref="C46" r:id="rId33" display="Grandma2" xr:uid="{825D02A5-64E0-4839-B1FD-76BADDE9876E}"/>
    <hyperlink ref="C48" r:id="rId34" display="Grandma3" xr:uid="{65C0D280-C6F1-4FD2-9D6C-07CCD835DEFC}"/>
    <hyperlink ref="C50" r:id="rId35" display="Grandma4" xr:uid="{1A98B8AF-2358-4CC4-B493-49E686BC344C}"/>
    <hyperlink ref="C60" r:id="rId36" display="ORL" xr:uid="{4AA2D381-A379-4B26-B4B5-26B338FFCD78}"/>
    <hyperlink ref="C62" r:id="rId37" display="APPLIK" xr:uid="{35826199-1070-4FD5-9E9D-1921520D39CD}"/>
    <hyperlink ref="C65" r:id="rId38" display="Bac Flowers" xr:uid="{FCB871BB-5EA7-4F7B-B221-CAB1C5477420}"/>
    <hyperlink ref="D31" r:id="rId39" xr:uid="{7EA1570D-B454-4792-BBEF-45F0B9375549}"/>
    <hyperlink ref="D20" r:id="rId40" xr:uid="{446AEF57-B2A9-4CB1-A6CF-B7E6E885969D}"/>
    <hyperlink ref="D22" r:id="rId41" xr:uid="{181D012E-DFE5-4CF3-9736-2A452549A8CF}"/>
    <hyperlink ref="D21" r:id="rId42" xr:uid="{8FA8755C-71CE-4DD0-8347-5E83F89D5B25}"/>
    <hyperlink ref="D27" r:id="rId43" xr:uid="{A1426614-F138-4212-87C6-F25937B88897}"/>
    <hyperlink ref="D28" r:id="rId44" xr:uid="{A6C23620-45B9-4403-AFEF-58A6461FA67F}"/>
    <hyperlink ref="D23" r:id="rId45" xr:uid="{8B731EB7-E5A5-4117-AD5A-96B626BA9510}"/>
    <hyperlink ref="D24:D26" r:id="rId46" display="https://volxholds.com/product/pure-evo1" xr:uid="{74C27671-BAF0-4FF4-8153-94076D411B8F}"/>
    <hyperlink ref="D24" r:id="rId47" xr:uid="{51A491D5-4BB6-4C19-B4A3-7A28B30F5779}"/>
    <hyperlink ref="D25" r:id="rId48" xr:uid="{629CC627-FDFE-48B2-9C9F-5B136DA9EFFA}"/>
    <hyperlink ref="D26" r:id="rId49" xr:uid="{D4AED324-618A-4D82-8F0B-7E22A46553AF}"/>
    <hyperlink ref="D86" r:id="rId50" xr:uid="{6B3D072A-8193-426E-8111-95D6DFFA1776}"/>
    <hyperlink ref="D87" r:id="rId51" xr:uid="{0E556BE0-03DF-4E8C-BF4F-B73DE6B145F5}"/>
    <hyperlink ref="D51" r:id="rId52" xr:uid="{33312DF1-7E2A-4020-BF92-D699A806A038}"/>
    <hyperlink ref="C58" r:id="rId53" display="Bac Flowers" xr:uid="{A08BC61B-44D4-44CC-BBF2-73DB65C44427}"/>
    <hyperlink ref="D56" r:id="rId54" xr:uid="{917A0DFE-59A0-4670-9945-BD9C5F2DFAA0}"/>
    <hyperlink ref="D57" r:id="rId55" xr:uid="{7A62D7D7-814B-4453-9391-80FBF5431BD5}"/>
  </hyperlinks>
  <pageMargins left="0.70866141732283472" right="0.70866141732283472" top="0.74803149606299213" bottom="0.74803149606299213" header="0.31496062992125984" footer="0.31496062992125984"/>
  <pageSetup paperSize="9" scale="34" fitToWidth="2" fitToHeight="10" orientation="landscape" horizontalDpi="1200" verticalDpi="1200" r:id="rId56"/>
  <drawing r:id="rId5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7836C-E563-4D16-B747-C32D0174E907}">
  <sheetPr>
    <tabColor rgb="FF00B0F0"/>
    <pageSetUpPr fitToPage="1"/>
  </sheetPr>
  <dimension ref="A1:BO118"/>
  <sheetViews>
    <sheetView zoomScale="110" zoomScaleNormal="110" workbookViewId="0">
      <pane xSplit="2" ySplit="2" topLeftCell="G3" activePane="bottomRight" state="frozen"/>
      <selection activeCell="A28" sqref="A28"/>
      <selection pane="topRight" activeCell="A28" sqref="A28"/>
      <selection pane="bottomLeft" activeCell="A28" sqref="A28"/>
      <selection pane="bottomRight" activeCell="K4" sqref="K4"/>
    </sheetView>
  </sheetViews>
  <sheetFormatPr baseColWidth="10" defaultColWidth="11.44140625" defaultRowHeight="13.2"/>
  <cols>
    <col min="2" max="2" width="25.44140625" bestFit="1" customWidth="1"/>
    <col min="3" max="3" width="20.33203125" customWidth="1"/>
    <col min="4" max="4" width="13" bestFit="1" customWidth="1"/>
    <col min="5" max="5" width="12.6640625" bestFit="1" customWidth="1"/>
    <col min="6" max="6" width="11.44140625" customWidth="1"/>
    <col min="7" max="7" width="12.44140625" customWidth="1"/>
    <col min="8" max="8" width="9.109375" customWidth="1"/>
    <col min="9" max="9" width="9.6640625" customWidth="1"/>
    <col min="10" max="10" width="10.33203125" customWidth="1"/>
    <col min="11" max="11" width="6.6640625" customWidth="1"/>
    <col min="12" max="12" width="9.44140625" customWidth="1"/>
    <col min="13" max="13" width="9.33203125" customWidth="1"/>
    <col min="14" max="14" width="9.44140625" customWidth="1"/>
    <col min="15" max="15" width="9.6640625" customWidth="1"/>
    <col min="16" max="16" width="7.6640625" customWidth="1"/>
    <col min="17" max="17" width="8.109375" customWidth="1"/>
    <col min="18" max="18" width="7.6640625" customWidth="1"/>
    <col min="19" max="19" width="5.6640625" customWidth="1"/>
    <col min="20" max="20" width="8.109375" customWidth="1"/>
    <col min="21" max="21" width="6.6640625" customWidth="1"/>
    <col min="22" max="22" width="10.6640625" customWidth="1"/>
    <col min="23" max="23" width="9.6640625" customWidth="1"/>
    <col min="24" max="24" width="11.44140625" customWidth="1"/>
    <col min="32" max="32" width="8.6640625" bestFit="1" customWidth="1"/>
    <col min="33" max="40" width="11.44140625" customWidth="1"/>
    <col min="41" max="41" width="4.6640625" customWidth="1"/>
    <col min="42" max="47" width="11.44140625" customWidth="1"/>
  </cols>
  <sheetData>
    <row r="1" spans="1:67" ht="27.6" customHeight="1" thickBot="1">
      <c r="D1" s="408"/>
      <c r="E1" s="408"/>
      <c r="F1" s="408"/>
      <c r="G1" s="408"/>
      <c r="H1" s="934" t="s">
        <v>383</v>
      </c>
      <c r="I1" s="934"/>
      <c r="J1" s="934"/>
      <c r="K1" s="934"/>
      <c r="L1" s="934"/>
      <c r="M1" s="934"/>
      <c r="N1" s="934"/>
      <c r="O1" s="934"/>
      <c r="P1" s="934"/>
      <c r="Q1" s="934"/>
      <c r="R1" s="934"/>
      <c r="S1" s="934"/>
      <c r="T1" s="934"/>
      <c r="U1" s="934"/>
      <c r="V1" s="934"/>
      <c r="W1" s="934"/>
      <c r="X1" s="934"/>
      <c r="Y1" s="934"/>
      <c r="Z1" s="934"/>
      <c r="AA1" s="934"/>
      <c r="AB1" s="934"/>
      <c r="AC1" s="934"/>
      <c r="AD1" s="934"/>
      <c r="AE1" s="934"/>
      <c r="AY1" s="235"/>
      <c r="AZ1" s="235"/>
      <c r="BA1" s="235"/>
      <c r="BB1" s="235"/>
      <c r="BC1" s="235"/>
      <c r="BD1" s="235"/>
      <c r="BE1" s="235"/>
      <c r="BF1" s="235"/>
      <c r="BG1" s="235"/>
      <c r="BH1" s="235"/>
      <c r="BI1" s="235"/>
      <c r="BJ1" s="235"/>
      <c r="BK1" s="235"/>
      <c r="BL1" s="235"/>
      <c r="BM1" s="235"/>
      <c r="BN1" s="235"/>
      <c r="BO1" s="235"/>
    </row>
    <row r="2" spans="1:67" s="294" customFormat="1" ht="57.75" customHeight="1" thickBot="1">
      <c r="A2" s="390" t="s">
        <v>162</v>
      </c>
      <c r="B2" s="390" t="s">
        <v>496</v>
      </c>
      <c r="C2" s="390" t="s">
        <v>287</v>
      </c>
      <c r="D2" s="390" t="s">
        <v>310</v>
      </c>
      <c r="E2" s="380" t="s">
        <v>30</v>
      </c>
      <c r="F2" s="380" t="s">
        <v>174</v>
      </c>
      <c r="G2" s="380" t="s">
        <v>505</v>
      </c>
      <c r="H2" s="380" t="s">
        <v>169</v>
      </c>
      <c r="I2" s="280" t="s">
        <v>204</v>
      </c>
      <c r="J2" s="281" t="s">
        <v>205</v>
      </c>
      <c r="K2" s="282" t="s">
        <v>231</v>
      </c>
      <c r="L2" s="381" t="s">
        <v>206</v>
      </c>
      <c r="M2" s="284" t="s">
        <v>207</v>
      </c>
      <c r="N2" s="285" t="s">
        <v>208</v>
      </c>
      <c r="O2" s="286" t="s">
        <v>209</v>
      </c>
      <c r="P2" s="287" t="s">
        <v>211</v>
      </c>
      <c r="Q2" s="288" t="s">
        <v>212</v>
      </c>
      <c r="R2" s="289" t="s">
        <v>213</v>
      </c>
      <c r="S2" s="290" t="s">
        <v>215</v>
      </c>
      <c r="T2" s="347" t="s">
        <v>214</v>
      </c>
      <c r="U2" s="291" t="s">
        <v>216</v>
      </c>
      <c r="V2" s="409" t="s">
        <v>170</v>
      </c>
      <c r="W2" s="372" t="s">
        <v>160</v>
      </c>
      <c r="X2" s="349" t="s">
        <v>202</v>
      </c>
      <c r="Y2" s="266" t="s">
        <v>152</v>
      </c>
      <c r="Z2" s="267" t="s">
        <v>153</v>
      </c>
      <c r="AA2" s="267" t="s">
        <v>154</v>
      </c>
      <c r="AB2" s="267" t="s">
        <v>155</v>
      </c>
      <c r="AC2" s="267" t="s">
        <v>156</v>
      </c>
      <c r="AD2" s="267" t="s">
        <v>157</v>
      </c>
      <c r="AE2" s="268" t="s">
        <v>158</v>
      </c>
      <c r="AG2" s="295" t="s">
        <v>446</v>
      </c>
      <c r="AH2" s="295" t="s">
        <v>429</v>
      </c>
      <c r="AI2" s="295" t="s">
        <v>428</v>
      </c>
      <c r="AJ2" s="295" t="s">
        <v>430</v>
      </c>
      <c r="AK2" s="295" t="s">
        <v>445</v>
      </c>
      <c r="AL2" s="295" t="s">
        <v>448</v>
      </c>
      <c r="AM2" s="295" t="s">
        <v>447</v>
      </c>
      <c r="AN2" s="295" t="s">
        <v>424</v>
      </c>
      <c r="AO2" s="410"/>
      <c r="AP2" s="295" t="s">
        <v>446</v>
      </c>
      <c r="AQ2" s="295" t="s">
        <v>429</v>
      </c>
      <c r="AR2" s="295" t="s">
        <v>428</v>
      </c>
      <c r="AS2" s="295" t="s">
        <v>430</v>
      </c>
      <c r="AT2" s="295" t="s">
        <v>445</v>
      </c>
      <c r="AU2" s="295" t="s">
        <v>448</v>
      </c>
      <c r="AV2" s="295" t="s">
        <v>447</v>
      </c>
      <c r="AW2" s="295" t="s">
        <v>424</v>
      </c>
      <c r="AX2" s="411" t="s">
        <v>23</v>
      </c>
      <c r="AY2" s="411" t="s">
        <v>24</v>
      </c>
      <c r="AZ2" s="411" t="s">
        <v>25</v>
      </c>
      <c r="BA2" s="411" t="s">
        <v>26</v>
      </c>
      <c r="BB2" s="411" t="s">
        <v>27</v>
      </c>
      <c r="BC2" s="297"/>
      <c r="BD2" s="297"/>
      <c r="BE2" s="297"/>
      <c r="BF2" s="297"/>
      <c r="BG2" s="412"/>
      <c r="BH2" s="412"/>
    </row>
    <row r="3" spans="1:67" s="303" customFormat="1" ht="14.1" customHeight="1">
      <c r="A3" s="935" t="s">
        <v>375</v>
      </c>
      <c r="B3" s="140" t="s">
        <v>183</v>
      </c>
      <c r="C3" s="413" t="s">
        <v>314</v>
      </c>
      <c r="D3" s="414"/>
      <c r="E3" s="413" t="s">
        <v>31</v>
      </c>
      <c r="F3" s="388">
        <v>55</v>
      </c>
      <c r="G3" s="508">
        <v>17.5</v>
      </c>
      <c r="H3" s="415">
        <v>300</v>
      </c>
      <c r="I3" s="113"/>
      <c r="J3" s="114"/>
      <c r="K3" s="115"/>
      <c r="L3" s="116"/>
      <c r="M3" s="117"/>
      <c r="N3" s="118"/>
      <c r="O3" s="119"/>
      <c r="P3" s="120"/>
      <c r="Q3" s="121"/>
      <c r="R3" s="122"/>
      <c r="S3" s="123"/>
      <c r="T3" s="124"/>
      <c r="U3" s="125"/>
      <c r="V3" s="161">
        <f t="shared" ref="V3:V20" si="0">SUM(I3:U3)*H3</f>
        <v>0</v>
      </c>
      <c r="W3" s="191">
        <f t="shared" ref="W3:W20" si="1">SUM(I3:U3)*F3</f>
        <v>0</v>
      </c>
      <c r="X3" s="416">
        <f t="shared" ref="X3:X20" si="2">SUM(I3:U3)</f>
        <v>0</v>
      </c>
      <c r="Y3" s="417">
        <f>X3*10</f>
        <v>0</v>
      </c>
      <c r="Z3" s="417">
        <f>X3*10</f>
        <v>0</v>
      </c>
      <c r="AA3" s="417">
        <f>X3*20</f>
        <v>0</v>
      </c>
      <c r="AB3" s="417">
        <f>X3*10</f>
        <v>0</v>
      </c>
      <c r="AC3" s="417">
        <f>X3*5</f>
        <v>0</v>
      </c>
      <c r="AD3" s="313"/>
      <c r="AE3" s="313"/>
      <c r="AG3" s="418"/>
      <c r="AH3" s="352">
        <v>21</v>
      </c>
      <c r="AI3" s="352">
        <v>33</v>
      </c>
      <c r="AJ3" s="418"/>
      <c r="AK3" s="352">
        <v>1</v>
      </c>
      <c r="AL3" s="418"/>
      <c r="AM3" s="418"/>
      <c r="AN3" s="352">
        <v>38</v>
      </c>
      <c r="AP3" s="352" t="str">
        <f t="shared" ref="AP3:AP20" si="3">IF(AG3="","",$X3*AG3)</f>
        <v/>
      </c>
      <c r="AQ3" s="352">
        <f t="shared" ref="AQ3:AQ20" si="4">IF(AH3="","",$X3*AH3)</f>
        <v>0</v>
      </c>
      <c r="AR3" s="352">
        <f t="shared" ref="AR3:AR20" si="5">IF(AI3="","",$X3*AI3)</f>
        <v>0</v>
      </c>
      <c r="AS3" s="352" t="str">
        <f t="shared" ref="AS3:AS20" si="6">IF(AJ3="","",$X3*AJ3)</f>
        <v/>
      </c>
      <c r="AT3" s="352">
        <f t="shared" ref="AT3:AT20" si="7">IF(AK3="","",$X3*AK3)</f>
        <v>0</v>
      </c>
      <c r="AU3" s="352" t="str">
        <f t="shared" ref="AU3:AU20" si="8">IF(AL3="","",$X3*AL3)</f>
        <v/>
      </c>
      <c r="AV3" s="352" t="str">
        <f t="shared" ref="AV3:AV20" si="9">IF(AM3="","",$X3*AM3)</f>
        <v/>
      </c>
      <c r="AW3" s="352">
        <f t="shared" ref="AW3:AW20" si="10">IF(AN3="","",$X3*AN3)</f>
        <v>0</v>
      </c>
      <c r="AX3" s="304"/>
      <c r="AY3" s="304">
        <v>5</v>
      </c>
      <c r="AZ3" s="304">
        <v>5</v>
      </c>
      <c r="BA3" s="304">
        <v>3</v>
      </c>
      <c r="BB3" s="304">
        <v>1</v>
      </c>
      <c r="BC3" s="305"/>
      <c r="BD3" s="305"/>
      <c r="BE3" s="305"/>
      <c r="BF3" s="305"/>
      <c r="BG3" s="419"/>
      <c r="BH3" s="419"/>
    </row>
    <row r="4" spans="1:67" s="303" customFormat="1" ht="14.1" customHeight="1">
      <c r="A4" s="936"/>
      <c r="B4" s="141" t="s">
        <v>184</v>
      </c>
      <c r="C4" s="398" t="s">
        <v>315</v>
      </c>
      <c r="D4" s="314"/>
      <c r="E4" s="398" t="s">
        <v>31</v>
      </c>
      <c r="F4" s="300">
        <v>24</v>
      </c>
      <c r="G4" s="509">
        <v>9.5</v>
      </c>
      <c r="H4" s="420">
        <v>191.67</v>
      </c>
      <c r="I4" s="126"/>
      <c r="J4" s="42"/>
      <c r="K4" s="43"/>
      <c r="L4" s="44"/>
      <c r="M4" s="45"/>
      <c r="N4" s="46"/>
      <c r="O4" s="47"/>
      <c r="P4" s="48"/>
      <c r="Q4" s="110"/>
      <c r="R4" s="50"/>
      <c r="S4" s="51"/>
      <c r="T4" s="52"/>
      <c r="U4" s="53"/>
      <c r="V4" s="161">
        <f t="shared" si="0"/>
        <v>0</v>
      </c>
      <c r="W4" s="191">
        <f t="shared" si="1"/>
        <v>0</v>
      </c>
      <c r="X4" s="416">
        <f t="shared" si="2"/>
        <v>0</v>
      </c>
      <c r="Y4" s="421">
        <f>X4*10</f>
        <v>0</v>
      </c>
      <c r="Z4" s="418"/>
      <c r="AA4" s="418"/>
      <c r="AB4" s="421">
        <f>X4*5</f>
        <v>0</v>
      </c>
      <c r="AC4" s="421">
        <f>X4*5</f>
        <v>0</v>
      </c>
      <c r="AD4" s="421">
        <f>X4*3</f>
        <v>0</v>
      </c>
      <c r="AE4" s="421">
        <f>X4*1</f>
        <v>0</v>
      </c>
      <c r="AG4" s="418"/>
      <c r="AH4" s="418"/>
      <c r="AI4" s="352">
        <v>14</v>
      </c>
      <c r="AJ4" s="418"/>
      <c r="AK4" s="418"/>
      <c r="AL4" s="418"/>
      <c r="AM4" s="418"/>
      <c r="AN4" s="352">
        <v>58</v>
      </c>
      <c r="AP4" s="352" t="str">
        <f t="shared" si="3"/>
        <v/>
      </c>
      <c r="AQ4" s="352" t="str">
        <f t="shared" si="4"/>
        <v/>
      </c>
      <c r="AR4" s="352">
        <f t="shared" si="5"/>
        <v>0</v>
      </c>
      <c r="AS4" s="352" t="str">
        <f t="shared" si="6"/>
        <v/>
      </c>
      <c r="AT4" s="352" t="str">
        <f t="shared" si="7"/>
        <v/>
      </c>
      <c r="AU4" s="352" t="str">
        <f t="shared" si="8"/>
        <v/>
      </c>
      <c r="AV4" s="352" t="str">
        <f t="shared" si="9"/>
        <v/>
      </c>
      <c r="AW4" s="352">
        <f t="shared" si="10"/>
        <v>0</v>
      </c>
      <c r="AX4" s="304"/>
      <c r="AY4" s="304">
        <v>5</v>
      </c>
      <c r="AZ4" s="304">
        <v>10</v>
      </c>
      <c r="BA4" s="304">
        <v>3</v>
      </c>
      <c r="BB4" s="304"/>
      <c r="BC4" s="305"/>
      <c r="BD4" s="305"/>
      <c r="BE4" s="305"/>
      <c r="BF4" s="305"/>
      <c r="BG4" s="419"/>
      <c r="BH4" s="419"/>
    </row>
    <row r="5" spans="1:67" s="303" customFormat="1" ht="14.1" customHeight="1">
      <c r="A5" s="936"/>
      <c r="B5" s="141" t="s">
        <v>185</v>
      </c>
      <c r="C5" s="398" t="s">
        <v>316</v>
      </c>
      <c r="D5" s="314"/>
      <c r="E5" s="398" t="s">
        <v>31</v>
      </c>
      <c r="F5" s="300">
        <v>28</v>
      </c>
      <c r="G5" s="509">
        <v>14</v>
      </c>
      <c r="H5" s="420">
        <v>265</v>
      </c>
      <c r="I5" s="126"/>
      <c r="J5" s="42"/>
      <c r="K5" s="43"/>
      <c r="L5" s="44"/>
      <c r="M5" s="45"/>
      <c r="N5" s="46"/>
      <c r="O5" s="47"/>
      <c r="P5" s="48"/>
      <c r="Q5" s="110"/>
      <c r="R5" s="50"/>
      <c r="S5" s="51"/>
      <c r="T5" s="52"/>
      <c r="U5" s="53"/>
      <c r="V5" s="161">
        <f t="shared" si="0"/>
        <v>0</v>
      </c>
      <c r="W5" s="191">
        <f t="shared" si="1"/>
        <v>0</v>
      </c>
      <c r="X5" s="416">
        <f t="shared" si="2"/>
        <v>0</v>
      </c>
      <c r="Y5" s="418"/>
      <c r="Z5" s="421">
        <f>X5*10</f>
        <v>0</v>
      </c>
      <c r="AA5" s="418"/>
      <c r="AB5" s="421">
        <f>X5*5</f>
        <v>0</v>
      </c>
      <c r="AC5" s="421">
        <f>X5*10</f>
        <v>0</v>
      </c>
      <c r="AD5" s="421">
        <f>X5*3</f>
        <v>0</v>
      </c>
      <c r="AE5" s="418"/>
      <c r="AG5" s="418"/>
      <c r="AH5" s="418"/>
      <c r="AI5" s="352">
        <v>23</v>
      </c>
      <c r="AJ5" s="418"/>
      <c r="AK5" s="418"/>
      <c r="AL5" s="418"/>
      <c r="AM5" s="418"/>
      <c r="AN5" s="352">
        <v>40</v>
      </c>
      <c r="AP5" s="352" t="str">
        <f t="shared" si="3"/>
        <v/>
      </c>
      <c r="AQ5" s="352" t="str">
        <f t="shared" si="4"/>
        <v/>
      </c>
      <c r="AR5" s="352">
        <f t="shared" si="5"/>
        <v>0</v>
      </c>
      <c r="AS5" s="352" t="str">
        <f t="shared" si="6"/>
        <v/>
      </c>
      <c r="AT5" s="352" t="str">
        <f t="shared" si="7"/>
        <v/>
      </c>
      <c r="AU5" s="352" t="str">
        <f t="shared" si="8"/>
        <v/>
      </c>
      <c r="AV5" s="352" t="str">
        <f t="shared" si="9"/>
        <v/>
      </c>
      <c r="AW5" s="352">
        <f t="shared" si="10"/>
        <v>0</v>
      </c>
      <c r="AX5" s="304">
        <v>10</v>
      </c>
      <c r="AY5" s="304">
        <v>10</v>
      </c>
      <c r="AZ5" s="304">
        <v>5</v>
      </c>
      <c r="BA5" s="304"/>
      <c r="BB5" s="304"/>
      <c r="BC5" s="305"/>
      <c r="BD5" s="305"/>
      <c r="BE5" s="305"/>
      <c r="BF5" s="305"/>
      <c r="BG5" s="419"/>
      <c r="BH5" s="419"/>
    </row>
    <row r="6" spans="1:67" s="303" customFormat="1" ht="14.1" customHeight="1">
      <c r="A6" s="936"/>
      <c r="B6" s="141" t="s">
        <v>186</v>
      </c>
      <c r="C6" s="398" t="s">
        <v>314</v>
      </c>
      <c r="D6" s="314"/>
      <c r="E6" s="398" t="s">
        <v>31</v>
      </c>
      <c r="F6" s="300">
        <v>55</v>
      </c>
      <c r="G6" s="509">
        <v>12.3</v>
      </c>
      <c r="H6" s="420">
        <v>275</v>
      </c>
      <c r="I6" s="126"/>
      <c r="J6" s="42"/>
      <c r="K6" s="43"/>
      <c r="L6" s="44"/>
      <c r="M6" s="45"/>
      <c r="N6" s="46"/>
      <c r="O6" s="47"/>
      <c r="P6" s="48"/>
      <c r="Q6" s="110"/>
      <c r="R6" s="50"/>
      <c r="S6" s="51"/>
      <c r="T6" s="52"/>
      <c r="U6" s="53"/>
      <c r="V6" s="161">
        <f t="shared" si="0"/>
        <v>0</v>
      </c>
      <c r="W6" s="191">
        <f t="shared" si="1"/>
        <v>0</v>
      </c>
      <c r="X6" s="416">
        <f t="shared" si="2"/>
        <v>0</v>
      </c>
      <c r="Y6" s="421">
        <f>X6*10</f>
        <v>0</v>
      </c>
      <c r="Z6" s="421">
        <f>X6*20</f>
        <v>0</v>
      </c>
      <c r="AA6" s="421">
        <f>X6*10</f>
        <v>0</v>
      </c>
      <c r="AB6" s="421">
        <f>X6*10</f>
        <v>0</v>
      </c>
      <c r="AC6" s="421">
        <f>X6*5</f>
        <v>0</v>
      </c>
      <c r="AD6" s="418"/>
      <c r="AE6" s="418"/>
      <c r="AG6" s="418"/>
      <c r="AH6" s="352">
        <v>10</v>
      </c>
      <c r="AI6" s="352">
        <v>45</v>
      </c>
      <c r="AJ6" s="418"/>
      <c r="AK6" s="418"/>
      <c r="AL6" s="418"/>
      <c r="AM6" s="418"/>
      <c r="AN6" s="352">
        <v>20</v>
      </c>
      <c r="AP6" s="352" t="str">
        <f t="shared" si="3"/>
        <v/>
      </c>
      <c r="AQ6" s="352">
        <f t="shared" si="4"/>
        <v>0</v>
      </c>
      <c r="AR6" s="352">
        <f t="shared" si="5"/>
        <v>0</v>
      </c>
      <c r="AS6" s="352" t="str">
        <f t="shared" si="6"/>
        <v/>
      </c>
      <c r="AT6" s="352" t="str">
        <f t="shared" si="7"/>
        <v/>
      </c>
      <c r="AU6" s="352" t="str">
        <f t="shared" si="8"/>
        <v/>
      </c>
      <c r="AV6" s="352" t="str">
        <f t="shared" si="9"/>
        <v/>
      </c>
      <c r="AW6" s="352">
        <f t="shared" si="10"/>
        <v>0</v>
      </c>
      <c r="AX6" s="304">
        <v>10</v>
      </c>
      <c r="AY6" s="304">
        <v>5</v>
      </c>
      <c r="AZ6" s="304">
        <v>5</v>
      </c>
      <c r="BA6" s="304"/>
      <c r="BB6" s="304"/>
      <c r="BC6" s="305"/>
      <c r="BD6" s="305"/>
      <c r="BE6" s="305"/>
      <c r="BF6" s="305"/>
      <c r="BG6" s="419"/>
      <c r="BH6" s="419"/>
    </row>
    <row r="7" spans="1:67" s="303" customFormat="1" ht="14.1" customHeight="1">
      <c r="A7" s="936"/>
      <c r="B7" s="142" t="s">
        <v>187</v>
      </c>
      <c r="C7" s="398" t="s">
        <v>314</v>
      </c>
      <c r="D7" s="314"/>
      <c r="E7" s="398" t="s">
        <v>31</v>
      </c>
      <c r="F7" s="300">
        <v>50</v>
      </c>
      <c r="G7" s="509">
        <v>10.8</v>
      </c>
      <c r="H7" s="420">
        <v>245.83</v>
      </c>
      <c r="I7" s="126"/>
      <c r="J7" s="42"/>
      <c r="K7" s="43"/>
      <c r="L7" s="44"/>
      <c r="M7" s="45"/>
      <c r="N7" s="46"/>
      <c r="O7" s="47"/>
      <c r="P7" s="48"/>
      <c r="Q7" s="110"/>
      <c r="R7" s="50"/>
      <c r="S7" s="51"/>
      <c r="T7" s="52"/>
      <c r="U7" s="53"/>
      <c r="V7" s="161">
        <f t="shared" si="0"/>
        <v>0</v>
      </c>
      <c r="W7" s="191">
        <f t="shared" si="1"/>
        <v>0</v>
      </c>
      <c r="X7" s="416">
        <f t="shared" si="2"/>
        <v>0</v>
      </c>
      <c r="Y7" s="421">
        <f>X7*10</f>
        <v>0</v>
      </c>
      <c r="Z7" s="421">
        <f>X7*20</f>
        <v>0</v>
      </c>
      <c r="AA7" s="421">
        <f>X7*10</f>
        <v>0</v>
      </c>
      <c r="AB7" s="421">
        <f>X7*5</f>
        <v>0</v>
      </c>
      <c r="AC7" s="421">
        <f>X7*5</f>
        <v>0</v>
      </c>
      <c r="AD7" s="418"/>
      <c r="AE7" s="418"/>
      <c r="AG7" s="418"/>
      <c r="AH7" s="352">
        <v>10</v>
      </c>
      <c r="AI7" s="352">
        <v>40</v>
      </c>
      <c r="AJ7" s="418"/>
      <c r="AK7" s="418"/>
      <c r="AL7" s="418"/>
      <c r="AM7" s="418"/>
      <c r="AN7" s="352">
        <v>20</v>
      </c>
      <c r="AP7" s="352" t="str">
        <f t="shared" si="3"/>
        <v/>
      </c>
      <c r="AQ7" s="352">
        <f t="shared" si="4"/>
        <v>0</v>
      </c>
      <c r="AR7" s="352">
        <f t="shared" si="5"/>
        <v>0</v>
      </c>
      <c r="AS7" s="352" t="str">
        <f t="shared" si="6"/>
        <v/>
      </c>
      <c r="AT7" s="352" t="str">
        <f t="shared" si="7"/>
        <v/>
      </c>
      <c r="AU7" s="352" t="str">
        <f t="shared" si="8"/>
        <v/>
      </c>
      <c r="AV7" s="352" t="str">
        <f t="shared" si="9"/>
        <v/>
      </c>
      <c r="AW7" s="352">
        <f t="shared" si="10"/>
        <v>0</v>
      </c>
      <c r="AX7" s="304">
        <v>20</v>
      </c>
      <c r="AY7" s="304">
        <v>15</v>
      </c>
      <c r="AZ7" s="304">
        <v>5</v>
      </c>
      <c r="BA7" s="304"/>
      <c r="BB7" s="304">
        <v>1</v>
      </c>
      <c r="BC7" s="305"/>
      <c r="BD7" s="305"/>
      <c r="BE7" s="305"/>
      <c r="BF7" s="305"/>
      <c r="BG7" s="419"/>
      <c r="BH7" s="419"/>
    </row>
    <row r="8" spans="1:67" s="303" customFormat="1" ht="14.1" customHeight="1">
      <c r="A8" s="936"/>
      <c r="B8" s="141" t="s">
        <v>188</v>
      </c>
      <c r="C8" s="398" t="s">
        <v>317</v>
      </c>
      <c r="D8" s="314"/>
      <c r="E8" s="398" t="s">
        <v>67</v>
      </c>
      <c r="F8" s="300">
        <v>56</v>
      </c>
      <c r="G8" s="509">
        <v>17.600000000000001</v>
      </c>
      <c r="H8" s="420">
        <v>362.5</v>
      </c>
      <c r="I8" s="126"/>
      <c r="J8" s="42"/>
      <c r="K8" s="43"/>
      <c r="L8" s="44"/>
      <c r="M8" s="45"/>
      <c r="N8" s="46"/>
      <c r="O8" s="47"/>
      <c r="P8" s="48"/>
      <c r="Q8" s="110"/>
      <c r="R8" s="50"/>
      <c r="S8" s="51"/>
      <c r="T8" s="52"/>
      <c r="U8" s="53"/>
      <c r="V8" s="161">
        <f t="shared" si="0"/>
        <v>0</v>
      </c>
      <c r="W8" s="191">
        <f t="shared" si="1"/>
        <v>0</v>
      </c>
      <c r="X8" s="416">
        <f t="shared" si="2"/>
        <v>0</v>
      </c>
      <c r="Y8" s="418"/>
      <c r="Z8" s="421">
        <f>X8*15</f>
        <v>0</v>
      </c>
      <c r="AA8" s="421">
        <f>X8*20</f>
        <v>0</v>
      </c>
      <c r="AB8" s="421">
        <f>X8*15</f>
        <v>0</v>
      </c>
      <c r="AC8" s="421">
        <f>X8*5</f>
        <v>0</v>
      </c>
      <c r="AD8" s="418"/>
      <c r="AE8" s="421">
        <f>X8*1</f>
        <v>0</v>
      </c>
      <c r="AG8" s="418"/>
      <c r="AH8" s="352">
        <v>15</v>
      </c>
      <c r="AI8" s="352">
        <v>40</v>
      </c>
      <c r="AJ8" s="418"/>
      <c r="AK8" s="418"/>
      <c r="AL8" s="418"/>
      <c r="AM8" s="352">
        <v>1</v>
      </c>
      <c r="AN8" s="352">
        <v>50</v>
      </c>
      <c r="AP8" s="352" t="str">
        <f t="shared" si="3"/>
        <v/>
      </c>
      <c r="AQ8" s="352">
        <f t="shared" si="4"/>
        <v>0</v>
      </c>
      <c r="AR8" s="352">
        <f t="shared" si="5"/>
        <v>0</v>
      </c>
      <c r="AS8" s="352" t="str">
        <f t="shared" si="6"/>
        <v/>
      </c>
      <c r="AT8" s="352" t="str">
        <f t="shared" si="7"/>
        <v/>
      </c>
      <c r="AU8" s="352" t="str">
        <f t="shared" si="8"/>
        <v/>
      </c>
      <c r="AV8" s="352">
        <f t="shared" si="9"/>
        <v>0</v>
      </c>
      <c r="AW8" s="352">
        <f t="shared" si="10"/>
        <v>0</v>
      </c>
      <c r="AX8" s="304">
        <v>10</v>
      </c>
      <c r="AY8" s="304">
        <v>10</v>
      </c>
      <c r="AZ8" s="304">
        <v>10</v>
      </c>
      <c r="BA8" s="304"/>
      <c r="BB8" s="304"/>
      <c r="BC8" s="305"/>
      <c r="BD8" s="305"/>
      <c r="BE8" s="305"/>
      <c r="BF8" s="305"/>
      <c r="BG8" s="419"/>
      <c r="BH8" s="419"/>
    </row>
    <row r="9" spans="1:67" s="303" customFormat="1" ht="14.1" customHeight="1">
      <c r="A9" s="936"/>
      <c r="B9" s="141" t="s">
        <v>189</v>
      </c>
      <c r="C9" s="398" t="s">
        <v>318</v>
      </c>
      <c r="D9" s="314"/>
      <c r="E9" s="398" t="s">
        <v>28</v>
      </c>
      <c r="F9" s="300">
        <v>40</v>
      </c>
      <c r="G9" s="509">
        <v>11.83</v>
      </c>
      <c r="H9" s="420">
        <v>241.67</v>
      </c>
      <c r="I9" s="126"/>
      <c r="J9" s="42"/>
      <c r="K9" s="43"/>
      <c r="L9" s="44"/>
      <c r="M9" s="45"/>
      <c r="N9" s="46"/>
      <c r="O9" s="47"/>
      <c r="P9" s="48"/>
      <c r="Q9" s="110"/>
      <c r="R9" s="50"/>
      <c r="S9" s="51"/>
      <c r="T9" s="52"/>
      <c r="U9" s="53"/>
      <c r="V9" s="161">
        <f t="shared" si="0"/>
        <v>0</v>
      </c>
      <c r="W9" s="191">
        <f t="shared" si="1"/>
        <v>0</v>
      </c>
      <c r="X9" s="416">
        <f t="shared" si="2"/>
        <v>0</v>
      </c>
      <c r="Y9" s="418"/>
      <c r="Z9" s="421">
        <f>X9*10</f>
        <v>0</v>
      </c>
      <c r="AA9" s="421">
        <f>X9*10</f>
        <v>0</v>
      </c>
      <c r="AB9" s="421">
        <f>X9*10</f>
        <v>0</v>
      </c>
      <c r="AC9" s="421">
        <f>X9*10</f>
        <v>0</v>
      </c>
      <c r="AD9" s="418"/>
      <c r="AE9" s="418"/>
      <c r="AG9" s="418"/>
      <c r="AH9" s="352">
        <v>10</v>
      </c>
      <c r="AI9" s="352">
        <v>30</v>
      </c>
      <c r="AJ9" s="418"/>
      <c r="AK9" s="418"/>
      <c r="AL9" s="418"/>
      <c r="AM9" s="418"/>
      <c r="AN9" s="352">
        <v>30</v>
      </c>
      <c r="AP9" s="352" t="str">
        <f t="shared" si="3"/>
        <v/>
      </c>
      <c r="AQ9" s="352">
        <f t="shared" si="4"/>
        <v>0</v>
      </c>
      <c r="AR9" s="352">
        <f t="shared" si="5"/>
        <v>0</v>
      </c>
      <c r="AS9" s="352" t="str">
        <f t="shared" si="6"/>
        <v/>
      </c>
      <c r="AT9" s="352" t="str">
        <f t="shared" si="7"/>
        <v/>
      </c>
      <c r="AU9" s="352" t="str">
        <f t="shared" si="8"/>
        <v/>
      </c>
      <c r="AV9" s="352" t="str">
        <f t="shared" si="9"/>
        <v/>
      </c>
      <c r="AW9" s="352">
        <f t="shared" si="10"/>
        <v>0</v>
      </c>
      <c r="AX9" s="304"/>
      <c r="AY9" s="304"/>
      <c r="AZ9" s="304"/>
      <c r="BA9" s="304">
        <v>3</v>
      </c>
      <c r="BB9" s="304"/>
      <c r="BC9" s="305"/>
      <c r="BD9" s="305"/>
      <c r="BE9" s="305"/>
      <c r="BF9" s="305"/>
      <c r="BG9" s="419"/>
      <c r="BH9" s="419"/>
    </row>
    <row r="10" spans="1:67" s="303" customFormat="1" ht="14.1" customHeight="1">
      <c r="A10" s="936"/>
      <c r="B10" s="141" t="s">
        <v>190</v>
      </c>
      <c r="C10" s="398" t="s">
        <v>26</v>
      </c>
      <c r="D10" s="314"/>
      <c r="E10" s="398" t="s">
        <v>67</v>
      </c>
      <c r="F10" s="300">
        <v>3</v>
      </c>
      <c r="G10" s="509">
        <v>7.28</v>
      </c>
      <c r="H10" s="420">
        <v>162.5</v>
      </c>
      <c r="I10" s="126"/>
      <c r="J10" s="42"/>
      <c r="K10" s="43"/>
      <c r="L10" s="44"/>
      <c r="M10" s="45"/>
      <c r="N10" s="46"/>
      <c r="O10" s="47"/>
      <c r="P10" s="48"/>
      <c r="Q10" s="110"/>
      <c r="R10" s="50"/>
      <c r="S10" s="51"/>
      <c r="T10" s="52"/>
      <c r="U10" s="53"/>
      <c r="V10" s="161">
        <f t="shared" si="0"/>
        <v>0</v>
      </c>
      <c r="W10" s="191">
        <f t="shared" si="1"/>
        <v>0</v>
      </c>
      <c r="X10" s="416">
        <f t="shared" si="2"/>
        <v>0</v>
      </c>
      <c r="Y10" s="418"/>
      <c r="Z10" s="418"/>
      <c r="AA10" s="418"/>
      <c r="AB10" s="418"/>
      <c r="AC10" s="418"/>
      <c r="AD10" s="421">
        <f>X10*3</f>
        <v>0</v>
      </c>
      <c r="AE10" s="418"/>
      <c r="AG10" s="418"/>
      <c r="AH10" s="418"/>
      <c r="AI10" s="352">
        <v>3</v>
      </c>
      <c r="AJ10" s="418"/>
      <c r="AK10" s="418"/>
      <c r="AL10" s="418"/>
      <c r="AM10" s="418"/>
      <c r="AN10" s="352">
        <v>15</v>
      </c>
      <c r="AP10" s="352" t="str">
        <f t="shared" si="3"/>
        <v/>
      </c>
      <c r="AQ10" s="352" t="str">
        <f t="shared" si="4"/>
        <v/>
      </c>
      <c r="AR10" s="352">
        <f t="shared" si="5"/>
        <v>0</v>
      </c>
      <c r="AS10" s="352" t="str">
        <f t="shared" si="6"/>
        <v/>
      </c>
      <c r="AT10" s="352" t="str">
        <f t="shared" si="7"/>
        <v/>
      </c>
      <c r="AU10" s="352" t="str">
        <f t="shared" si="8"/>
        <v/>
      </c>
      <c r="AV10" s="352" t="str">
        <f t="shared" si="9"/>
        <v/>
      </c>
      <c r="AW10" s="352">
        <f t="shared" si="10"/>
        <v>0</v>
      </c>
      <c r="AX10" s="304"/>
      <c r="AY10" s="304"/>
      <c r="AZ10" s="304"/>
      <c r="BA10" s="304"/>
      <c r="BB10" s="304"/>
      <c r="BC10" s="305"/>
      <c r="BD10" s="305"/>
      <c r="BE10" s="305"/>
      <c r="BF10" s="305"/>
      <c r="BG10" s="419"/>
      <c r="BH10" s="419"/>
    </row>
    <row r="11" spans="1:67" s="303" customFormat="1" ht="14.1" customHeight="1">
      <c r="A11" s="936"/>
      <c r="B11" s="141" t="s">
        <v>191</v>
      </c>
      <c r="C11" s="398" t="s">
        <v>22</v>
      </c>
      <c r="D11" s="314"/>
      <c r="E11" s="398" t="s">
        <v>28</v>
      </c>
      <c r="F11" s="300">
        <v>10</v>
      </c>
      <c r="G11" s="509">
        <v>0.67</v>
      </c>
      <c r="H11" s="420">
        <v>25.83</v>
      </c>
      <c r="I11" s="126"/>
      <c r="J11" s="42"/>
      <c r="K11" s="43"/>
      <c r="L11" s="44"/>
      <c r="M11" s="45"/>
      <c r="N11" s="46"/>
      <c r="O11" s="47"/>
      <c r="P11" s="48"/>
      <c r="Q11" s="110"/>
      <c r="R11" s="50"/>
      <c r="S11" s="51"/>
      <c r="T11" s="52"/>
      <c r="U11" s="53"/>
      <c r="V11" s="161">
        <f t="shared" si="0"/>
        <v>0</v>
      </c>
      <c r="W11" s="191">
        <f t="shared" si="1"/>
        <v>0</v>
      </c>
      <c r="X11" s="416">
        <f t="shared" si="2"/>
        <v>0</v>
      </c>
      <c r="Y11" s="418"/>
      <c r="Z11" s="421">
        <f>X11*10</f>
        <v>0</v>
      </c>
      <c r="AA11" s="418"/>
      <c r="AB11" s="418"/>
      <c r="AC11" s="418"/>
      <c r="AD11" s="418"/>
      <c r="AE11" s="418"/>
      <c r="AG11" s="418"/>
      <c r="AH11" s="418"/>
      <c r="AI11" s="418"/>
      <c r="AJ11" s="418"/>
      <c r="AK11" s="418"/>
      <c r="AL11" s="418"/>
      <c r="AM11" s="418"/>
      <c r="AN11" s="352">
        <v>20</v>
      </c>
      <c r="AP11" s="352" t="str">
        <f t="shared" si="3"/>
        <v/>
      </c>
      <c r="AQ11" s="352" t="str">
        <f t="shared" si="4"/>
        <v/>
      </c>
      <c r="AR11" s="352" t="str">
        <f t="shared" si="5"/>
        <v/>
      </c>
      <c r="AS11" s="352" t="str">
        <f t="shared" si="6"/>
        <v/>
      </c>
      <c r="AT11" s="352" t="str">
        <f t="shared" si="7"/>
        <v/>
      </c>
      <c r="AU11" s="352" t="str">
        <f t="shared" si="8"/>
        <v/>
      </c>
      <c r="AV11" s="352" t="str">
        <f t="shared" si="9"/>
        <v/>
      </c>
      <c r="AW11" s="352">
        <f t="shared" si="10"/>
        <v>0</v>
      </c>
      <c r="AX11" s="304"/>
      <c r="AY11" s="304">
        <v>10</v>
      </c>
      <c r="AZ11" s="304"/>
      <c r="BA11" s="304"/>
      <c r="BB11" s="304"/>
      <c r="BC11" s="305"/>
      <c r="BD11" s="305"/>
      <c r="BE11" s="305"/>
      <c r="BF11" s="305"/>
      <c r="BG11" s="419"/>
      <c r="BH11" s="419"/>
    </row>
    <row r="12" spans="1:67" s="303" customFormat="1" ht="14.1" customHeight="1">
      <c r="A12" s="936"/>
      <c r="B12" s="141" t="s">
        <v>192</v>
      </c>
      <c r="C12" s="398" t="s">
        <v>24</v>
      </c>
      <c r="D12" s="314"/>
      <c r="E12" s="398" t="s">
        <v>67</v>
      </c>
      <c r="F12" s="300">
        <v>10</v>
      </c>
      <c r="G12" s="509">
        <v>2.5099999999999998</v>
      </c>
      <c r="H12" s="420">
        <v>60</v>
      </c>
      <c r="I12" s="126"/>
      <c r="J12" s="42"/>
      <c r="K12" s="43"/>
      <c r="L12" s="44"/>
      <c r="M12" s="45"/>
      <c r="N12" s="46"/>
      <c r="O12" s="47"/>
      <c r="P12" s="48"/>
      <c r="Q12" s="110"/>
      <c r="R12" s="50"/>
      <c r="S12" s="51"/>
      <c r="T12" s="52"/>
      <c r="U12" s="53"/>
      <c r="V12" s="161">
        <f t="shared" si="0"/>
        <v>0</v>
      </c>
      <c r="W12" s="191">
        <f t="shared" si="1"/>
        <v>0</v>
      </c>
      <c r="X12" s="416">
        <f t="shared" si="2"/>
        <v>0</v>
      </c>
      <c r="Y12" s="418"/>
      <c r="Z12" s="418"/>
      <c r="AA12" s="418"/>
      <c r="AB12" s="421">
        <f>X12*10</f>
        <v>0</v>
      </c>
      <c r="AC12" s="418"/>
      <c r="AD12" s="418"/>
      <c r="AE12" s="418"/>
      <c r="AG12" s="418"/>
      <c r="AH12" s="352">
        <v>10</v>
      </c>
      <c r="AI12" s="418"/>
      <c r="AJ12" s="418"/>
      <c r="AK12" s="418"/>
      <c r="AL12" s="418"/>
      <c r="AM12" s="418"/>
      <c r="AN12" s="352">
        <v>10</v>
      </c>
      <c r="AP12" s="352" t="str">
        <f t="shared" si="3"/>
        <v/>
      </c>
      <c r="AQ12" s="352">
        <f t="shared" si="4"/>
        <v>0</v>
      </c>
      <c r="AR12" s="352" t="str">
        <f t="shared" si="5"/>
        <v/>
      </c>
      <c r="AS12" s="352" t="str">
        <f t="shared" si="6"/>
        <v/>
      </c>
      <c r="AT12" s="352" t="str">
        <f t="shared" si="7"/>
        <v/>
      </c>
      <c r="AU12" s="352" t="str">
        <f t="shared" si="8"/>
        <v/>
      </c>
      <c r="AV12" s="352" t="str">
        <f t="shared" si="9"/>
        <v/>
      </c>
      <c r="AW12" s="352">
        <f t="shared" si="10"/>
        <v>0</v>
      </c>
      <c r="AX12" s="304"/>
      <c r="AY12" s="304">
        <v>5</v>
      </c>
      <c r="AZ12" s="304"/>
      <c r="BA12" s="304"/>
      <c r="BB12" s="304"/>
      <c r="BC12" s="305"/>
      <c r="BD12" s="305"/>
      <c r="BE12" s="305"/>
      <c r="BF12" s="305"/>
      <c r="BG12" s="419"/>
      <c r="BH12" s="419"/>
    </row>
    <row r="13" spans="1:67" s="303" customFormat="1" ht="14.1" customHeight="1">
      <c r="A13" s="936"/>
      <c r="B13" s="422" t="s">
        <v>193</v>
      </c>
      <c r="C13" s="398" t="s">
        <v>24</v>
      </c>
      <c r="D13" s="314"/>
      <c r="E13" s="398" t="s">
        <v>67</v>
      </c>
      <c r="F13" s="300">
        <v>5</v>
      </c>
      <c r="G13" s="509">
        <v>3.5</v>
      </c>
      <c r="H13" s="420">
        <v>36.67</v>
      </c>
      <c r="I13" s="126"/>
      <c r="J13" s="42"/>
      <c r="K13" s="43"/>
      <c r="L13" s="44"/>
      <c r="M13" s="45"/>
      <c r="N13" s="46"/>
      <c r="O13" s="47"/>
      <c r="P13" s="48"/>
      <c r="Q13" s="110"/>
      <c r="R13" s="50"/>
      <c r="S13" s="51"/>
      <c r="T13" s="52"/>
      <c r="U13" s="53"/>
      <c r="V13" s="161">
        <f t="shared" si="0"/>
        <v>0</v>
      </c>
      <c r="W13" s="191">
        <f t="shared" si="1"/>
        <v>0</v>
      </c>
      <c r="X13" s="416">
        <f t="shared" si="2"/>
        <v>0</v>
      </c>
      <c r="Y13" s="418"/>
      <c r="Z13" s="418"/>
      <c r="AA13" s="418"/>
      <c r="AB13" s="421">
        <f>X13*5</f>
        <v>0</v>
      </c>
      <c r="AC13" s="418"/>
      <c r="AD13" s="418"/>
      <c r="AE13" s="418"/>
      <c r="AG13" s="418"/>
      <c r="AH13" s="418"/>
      <c r="AI13" s="352">
        <v>5</v>
      </c>
      <c r="AJ13" s="418"/>
      <c r="AK13" s="418"/>
      <c r="AL13" s="418"/>
      <c r="AM13" s="418"/>
      <c r="AN13" s="352">
        <v>5</v>
      </c>
      <c r="AP13" s="352" t="str">
        <f t="shared" si="3"/>
        <v/>
      </c>
      <c r="AQ13" s="352" t="str">
        <f t="shared" si="4"/>
        <v/>
      </c>
      <c r="AR13" s="352">
        <f t="shared" si="5"/>
        <v>0</v>
      </c>
      <c r="AS13" s="352" t="str">
        <f t="shared" si="6"/>
        <v/>
      </c>
      <c r="AT13" s="352" t="str">
        <f t="shared" si="7"/>
        <v/>
      </c>
      <c r="AU13" s="352" t="str">
        <f t="shared" si="8"/>
        <v/>
      </c>
      <c r="AV13" s="352" t="str">
        <f t="shared" si="9"/>
        <v/>
      </c>
      <c r="AW13" s="352">
        <f t="shared" si="10"/>
        <v>0</v>
      </c>
      <c r="AX13" s="304"/>
      <c r="AY13" s="304">
        <v>5</v>
      </c>
      <c r="AZ13" s="304"/>
      <c r="BA13" s="304"/>
      <c r="BB13" s="304"/>
      <c r="BC13" s="305"/>
      <c r="BD13" s="305"/>
      <c r="BE13" s="305"/>
      <c r="BF13" s="305"/>
      <c r="BG13" s="419"/>
      <c r="BH13" s="419"/>
    </row>
    <row r="14" spans="1:67" s="303" customFormat="1" ht="14.1" customHeight="1">
      <c r="A14" s="936"/>
      <c r="B14" s="422" t="s">
        <v>194</v>
      </c>
      <c r="C14" s="398" t="s">
        <v>24</v>
      </c>
      <c r="D14" s="314"/>
      <c r="E14" s="398" t="s">
        <v>67</v>
      </c>
      <c r="F14" s="300">
        <v>5</v>
      </c>
      <c r="G14" s="509">
        <v>1.45</v>
      </c>
      <c r="H14" s="420">
        <v>37.5</v>
      </c>
      <c r="I14" s="126"/>
      <c r="J14" s="42"/>
      <c r="K14" s="43"/>
      <c r="L14" s="44"/>
      <c r="M14" s="45"/>
      <c r="N14" s="46"/>
      <c r="O14" s="47"/>
      <c r="P14" s="48"/>
      <c r="Q14" s="110"/>
      <c r="R14" s="50"/>
      <c r="S14" s="51"/>
      <c r="T14" s="52"/>
      <c r="U14" s="53"/>
      <c r="V14" s="161">
        <f t="shared" si="0"/>
        <v>0</v>
      </c>
      <c r="W14" s="191">
        <f t="shared" si="1"/>
        <v>0</v>
      </c>
      <c r="X14" s="416">
        <f t="shared" si="2"/>
        <v>0</v>
      </c>
      <c r="Y14" s="418"/>
      <c r="Z14" s="418"/>
      <c r="AA14" s="418"/>
      <c r="AB14" s="421">
        <f>X14*5</f>
        <v>0</v>
      </c>
      <c r="AC14" s="418"/>
      <c r="AD14" s="418"/>
      <c r="AE14" s="418"/>
      <c r="AG14" s="418"/>
      <c r="AH14" s="418"/>
      <c r="AI14" s="352">
        <v>5</v>
      </c>
      <c r="AJ14" s="418"/>
      <c r="AK14" s="418"/>
      <c r="AL14" s="418"/>
      <c r="AM14" s="418"/>
      <c r="AN14" s="352">
        <v>4</v>
      </c>
      <c r="AP14" s="352" t="str">
        <f t="shared" si="3"/>
        <v/>
      </c>
      <c r="AQ14" s="352" t="str">
        <f t="shared" si="4"/>
        <v/>
      </c>
      <c r="AR14" s="352">
        <f t="shared" si="5"/>
        <v>0</v>
      </c>
      <c r="AS14" s="352" t="str">
        <f t="shared" si="6"/>
        <v/>
      </c>
      <c r="AT14" s="352" t="str">
        <f t="shared" si="7"/>
        <v/>
      </c>
      <c r="AU14" s="352" t="str">
        <f t="shared" si="8"/>
        <v/>
      </c>
      <c r="AV14" s="352" t="str">
        <f t="shared" si="9"/>
        <v/>
      </c>
      <c r="AW14" s="352">
        <f t="shared" si="10"/>
        <v>0</v>
      </c>
      <c r="AX14" s="304">
        <v>10</v>
      </c>
      <c r="AY14" s="304"/>
      <c r="AZ14" s="304"/>
      <c r="BA14" s="304"/>
      <c r="BB14" s="304"/>
      <c r="BC14" s="305"/>
      <c r="BD14" s="305"/>
      <c r="BE14" s="305"/>
      <c r="BF14" s="305"/>
      <c r="BG14" s="419"/>
      <c r="BH14" s="419"/>
    </row>
    <row r="15" spans="1:67" s="303" customFormat="1" ht="14.1" customHeight="1">
      <c r="A15" s="936"/>
      <c r="B15" s="422" t="s">
        <v>195</v>
      </c>
      <c r="C15" s="398" t="s">
        <v>23</v>
      </c>
      <c r="D15" s="314"/>
      <c r="E15" s="398" t="s">
        <v>67</v>
      </c>
      <c r="F15" s="300">
        <v>10</v>
      </c>
      <c r="G15" s="509">
        <v>2.5</v>
      </c>
      <c r="H15" s="420">
        <v>60.83</v>
      </c>
      <c r="I15" s="126"/>
      <c r="J15" s="42"/>
      <c r="K15" s="43"/>
      <c r="L15" s="44"/>
      <c r="M15" s="45"/>
      <c r="N15" s="46"/>
      <c r="O15" s="47"/>
      <c r="P15" s="48"/>
      <c r="Q15" s="110"/>
      <c r="R15" s="50"/>
      <c r="S15" s="51"/>
      <c r="T15" s="52"/>
      <c r="U15" s="53"/>
      <c r="V15" s="161">
        <f t="shared" si="0"/>
        <v>0</v>
      </c>
      <c r="W15" s="191">
        <f t="shared" si="1"/>
        <v>0</v>
      </c>
      <c r="X15" s="416">
        <f t="shared" si="2"/>
        <v>0</v>
      </c>
      <c r="Y15" s="418"/>
      <c r="Z15" s="418"/>
      <c r="AA15" s="421">
        <f>X15*10</f>
        <v>0</v>
      </c>
      <c r="AB15" s="418"/>
      <c r="AC15" s="418"/>
      <c r="AD15" s="418"/>
      <c r="AE15" s="418"/>
      <c r="AG15" s="418"/>
      <c r="AH15" s="352">
        <v>10</v>
      </c>
      <c r="AI15" s="418"/>
      <c r="AJ15" s="418"/>
      <c r="AK15" s="418"/>
      <c r="AL15" s="418"/>
      <c r="AM15" s="418"/>
      <c r="AN15" s="352">
        <v>10</v>
      </c>
      <c r="AP15" s="352" t="str">
        <f t="shared" si="3"/>
        <v/>
      </c>
      <c r="AQ15" s="352">
        <f t="shared" si="4"/>
        <v>0</v>
      </c>
      <c r="AR15" s="352" t="str">
        <f t="shared" si="5"/>
        <v/>
      </c>
      <c r="AS15" s="352" t="str">
        <f t="shared" si="6"/>
        <v/>
      </c>
      <c r="AT15" s="352" t="str">
        <f t="shared" si="7"/>
        <v/>
      </c>
      <c r="AU15" s="352" t="str">
        <f t="shared" si="8"/>
        <v/>
      </c>
      <c r="AV15" s="352" t="str">
        <f t="shared" si="9"/>
        <v/>
      </c>
      <c r="AW15" s="352">
        <f t="shared" si="10"/>
        <v>0</v>
      </c>
      <c r="AX15" s="304"/>
      <c r="AY15" s="304">
        <v>5</v>
      </c>
      <c r="AZ15" s="304"/>
      <c r="BA15" s="304"/>
      <c r="BB15" s="304"/>
      <c r="BC15" s="305"/>
      <c r="BD15" s="305"/>
      <c r="BE15" s="305"/>
      <c r="BF15" s="305"/>
      <c r="BG15" s="419"/>
      <c r="BH15" s="419"/>
    </row>
    <row r="16" spans="1:67" s="303" customFormat="1" ht="14.1" customHeight="1">
      <c r="A16" s="936"/>
      <c r="B16" s="422" t="s">
        <v>196</v>
      </c>
      <c r="C16" s="398" t="s">
        <v>24</v>
      </c>
      <c r="D16" s="314"/>
      <c r="E16" s="398" t="s">
        <v>28</v>
      </c>
      <c r="F16" s="300">
        <v>5</v>
      </c>
      <c r="G16" s="509">
        <v>2.7</v>
      </c>
      <c r="H16" s="420">
        <v>62.5</v>
      </c>
      <c r="I16" s="126"/>
      <c r="J16" s="42"/>
      <c r="K16" s="43"/>
      <c r="L16" s="44"/>
      <c r="M16" s="45"/>
      <c r="N16" s="46"/>
      <c r="O16" s="47"/>
      <c r="P16" s="48"/>
      <c r="Q16" s="110"/>
      <c r="R16" s="50"/>
      <c r="S16" s="51"/>
      <c r="T16" s="52"/>
      <c r="U16" s="53"/>
      <c r="V16" s="161">
        <f t="shared" si="0"/>
        <v>0</v>
      </c>
      <c r="W16" s="191">
        <f t="shared" si="1"/>
        <v>0</v>
      </c>
      <c r="X16" s="416">
        <f t="shared" si="2"/>
        <v>0</v>
      </c>
      <c r="Y16" s="418"/>
      <c r="Z16" s="418"/>
      <c r="AA16" s="418"/>
      <c r="AB16" s="421">
        <f>X16*5</f>
        <v>0</v>
      </c>
      <c r="AC16" s="418"/>
      <c r="AD16" s="418"/>
      <c r="AE16" s="418"/>
      <c r="AG16" s="418"/>
      <c r="AH16" s="352">
        <v>5</v>
      </c>
      <c r="AI16" s="418"/>
      <c r="AJ16" s="418"/>
      <c r="AK16" s="418"/>
      <c r="AL16" s="418"/>
      <c r="AM16" s="418"/>
      <c r="AN16" s="352">
        <v>5</v>
      </c>
      <c r="AP16" s="352" t="str">
        <f t="shared" si="3"/>
        <v/>
      </c>
      <c r="AQ16" s="352">
        <f t="shared" si="4"/>
        <v>0</v>
      </c>
      <c r="AR16" s="352" t="str">
        <f t="shared" si="5"/>
        <v/>
      </c>
      <c r="AS16" s="352" t="str">
        <f t="shared" si="6"/>
        <v/>
      </c>
      <c r="AT16" s="352" t="str">
        <f t="shared" si="7"/>
        <v/>
      </c>
      <c r="AU16" s="352" t="str">
        <f t="shared" si="8"/>
        <v/>
      </c>
      <c r="AV16" s="352" t="str">
        <f t="shared" si="9"/>
        <v/>
      </c>
      <c r="AW16" s="352">
        <f t="shared" si="10"/>
        <v>0</v>
      </c>
      <c r="AX16" s="304"/>
      <c r="AY16" s="304"/>
      <c r="AZ16" s="304"/>
      <c r="BA16" s="304">
        <v>4</v>
      </c>
      <c r="BB16" s="304"/>
      <c r="BC16" s="305"/>
      <c r="BD16" s="305"/>
      <c r="BE16" s="305"/>
      <c r="BF16" s="305"/>
      <c r="BG16" s="419"/>
      <c r="BH16" s="419"/>
    </row>
    <row r="17" spans="1:61" s="303" customFormat="1" ht="14.1" customHeight="1">
      <c r="A17" s="936"/>
      <c r="B17" s="422" t="s">
        <v>197</v>
      </c>
      <c r="C17" s="398" t="s">
        <v>26</v>
      </c>
      <c r="D17" s="314"/>
      <c r="E17" s="398" t="s">
        <v>28</v>
      </c>
      <c r="F17" s="300">
        <v>4</v>
      </c>
      <c r="G17" s="509">
        <v>5.3</v>
      </c>
      <c r="H17" s="420">
        <v>121.67</v>
      </c>
      <c r="I17" s="126"/>
      <c r="J17" s="42"/>
      <c r="K17" s="43"/>
      <c r="L17" s="44"/>
      <c r="M17" s="45"/>
      <c r="N17" s="46"/>
      <c r="O17" s="47"/>
      <c r="P17" s="48"/>
      <c r="Q17" s="110"/>
      <c r="R17" s="50"/>
      <c r="S17" s="51"/>
      <c r="T17" s="52"/>
      <c r="U17" s="53"/>
      <c r="V17" s="161">
        <f t="shared" si="0"/>
        <v>0</v>
      </c>
      <c r="W17" s="191">
        <f t="shared" si="1"/>
        <v>0</v>
      </c>
      <c r="X17" s="416">
        <f t="shared" si="2"/>
        <v>0</v>
      </c>
      <c r="Y17" s="418"/>
      <c r="Z17" s="418"/>
      <c r="AA17" s="418"/>
      <c r="AB17" s="418"/>
      <c r="AC17" s="418"/>
      <c r="AD17" s="421">
        <f>X17*4</f>
        <v>0</v>
      </c>
      <c r="AE17" s="418"/>
      <c r="AG17" s="418"/>
      <c r="AH17" s="418"/>
      <c r="AI17" s="352">
        <v>2</v>
      </c>
      <c r="AJ17" s="352">
        <v>1</v>
      </c>
      <c r="AK17" s="352">
        <v>1</v>
      </c>
      <c r="AL17" s="418"/>
      <c r="AM17" s="418"/>
      <c r="AN17" s="352">
        <v>6</v>
      </c>
      <c r="AP17" s="352" t="str">
        <f t="shared" si="3"/>
        <v/>
      </c>
      <c r="AQ17" s="352" t="str">
        <f t="shared" si="4"/>
        <v/>
      </c>
      <c r="AR17" s="352">
        <f t="shared" si="5"/>
        <v>0</v>
      </c>
      <c r="AS17" s="352">
        <f t="shared" si="6"/>
        <v>0</v>
      </c>
      <c r="AT17" s="352">
        <f t="shared" si="7"/>
        <v>0</v>
      </c>
      <c r="AU17" s="352" t="str">
        <f t="shared" si="8"/>
        <v/>
      </c>
      <c r="AV17" s="352" t="str">
        <f t="shared" si="9"/>
        <v/>
      </c>
      <c r="AW17" s="352">
        <f t="shared" si="10"/>
        <v>0</v>
      </c>
      <c r="AX17" s="304"/>
      <c r="AY17" s="304"/>
      <c r="AZ17" s="304"/>
      <c r="BA17" s="304">
        <v>3</v>
      </c>
      <c r="BB17" s="304"/>
      <c r="BC17" s="305"/>
      <c r="BD17" s="305"/>
      <c r="BE17" s="305"/>
      <c r="BF17" s="305"/>
      <c r="BG17" s="419"/>
      <c r="BH17" s="419"/>
    </row>
    <row r="18" spans="1:61" s="303" customFormat="1" ht="14.1" customHeight="1">
      <c r="A18" s="936"/>
      <c r="B18" s="422" t="s">
        <v>198</v>
      </c>
      <c r="C18" s="398" t="s">
        <v>26</v>
      </c>
      <c r="D18" s="314"/>
      <c r="E18" s="398" t="s">
        <v>28</v>
      </c>
      <c r="F18" s="300">
        <v>3</v>
      </c>
      <c r="G18" s="509">
        <v>5.8</v>
      </c>
      <c r="H18" s="420">
        <v>128.33000000000001</v>
      </c>
      <c r="I18" s="126"/>
      <c r="J18" s="42"/>
      <c r="K18" s="43"/>
      <c r="L18" s="44"/>
      <c r="M18" s="45"/>
      <c r="N18" s="46"/>
      <c r="O18" s="47"/>
      <c r="P18" s="48"/>
      <c r="Q18" s="110"/>
      <c r="R18" s="50"/>
      <c r="S18" s="51"/>
      <c r="T18" s="52"/>
      <c r="U18" s="53"/>
      <c r="V18" s="161">
        <f t="shared" si="0"/>
        <v>0</v>
      </c>
      <c r="W18" s="191">
        <f t="shared" si="1"/>
        <v>0</v>
      </c>
      <c r="X18" s="416">
        <f t="shared" si="2"/>
        <v>0</v>
      </c>
      <c r="Y18" s="418"/>
      <c r="Z18" s="418"/>
      <c r="AA18" s="418"/>
      <c r="AB18" s="418"/>
      <c r="AC18" s="418"/>
      <c r="AD18" s="421">
        <f>X18*3</f>
        <v>0</v>
      </c>
      <c r="AE18" s="418"/>
      <c r="AG18" s="418"/>
      <c r="AH18" s="418"/>
      <c r="AI18" s="352">
        <v>1</v>
      </c>
      <c r="AJ18" s="352">
        <v>1</v>
      </c>
      <c r="AK18" s="352"/>
      <c r="AL18" s="352">
        <v>1</v>
      </c>
      <c r="AM18" s="418"/>
      <c r="AN18" s="352">
        <v>6</v>
      </c>
      <c r="AP18" s="352" t="str">
        <f t="shared" si="3"/>
        <v/>
      </c>
      <c r="AQ18" s="352" t="str">
        <f t="shared" si="4"/>
        <v/>
      </c>
      <c r="AR18" s="352">
        <f t="shared" si="5"/>
        <v>0</v>
      </c>
      <c r="AS18" s="352">
        <f t="shared" si="6"/>
        <v>0</v>
      </c>
      <c r="AT18" s="352" t="str">
        <f t="shared" si="7"/>
        <v/>
      </c>
      <c r="AU18" s="352">
        <f t="shared" si="8"/>
        <v>0</v>
      </c>
      <c r="AV18" s="352" t="str">
        <f t="shared" si="9"/>
        <v/>
      </c>
      <c r="AW18" s="352">
        <f t="shared" si="10"/>
        <v>0</v>
      </c>
      <c r="AX18" s="304"/>
      <c r="AY18" s="304"/>
      <c r="AZ18" s="304"/>
      <c r="BA18" s="304"/>
      <c r="BB18" s="304">
        <v>1</v>
      </c>
      <c r="BC18" s="305"/>
      <c r="BD18" s="305"/>
      <c r="BE18" s="305"/>
      <c r="BF18" s="305"/>
      <c r="BG18" s="419"/>
      <c r="BH18" s="419"/>
    </row>
    <row r="19" spans="1:61" s="303" customFormat="1" ht="14.1" customHeight="1">
      <c r="A19" s="936"/>
      <c r="B19" s="422" t="s">
        <v>199</v>
      </c>
      <c r="C19" s="398" t="s">
        <v>27</v>
      </c>
      <c r="D19" s="314"/>
      <c r="E19" s="398" t="s">
        <v>28</v>
      </c>
      <c r="F19" s="300">
        <v>1</v>
      </c>
      <c r="G19" s="509">
        <v>4.68</v>
      </c>
      <c r="H19" s="420">
        <v>104.17</v>
      </c>
      <c r="I19" s="126"/>
      <c r="J19" s="42"/>
      <c r="K19" s="43"/>
      <c r="L19" s="44"/>
      <c r="M19" s="45"/>
      <c r="N19" s="46"/>
      <c r="O19" s="47"/>
      <c r="P19" s="48"/>
      <c r="Q19" s="110"/>
      <c r="R19" s="50"/>
      <c r="S19" s="51"/>
      <c r="T19" s="52"/>
      <c r="U19" s="53"/>
      <c r="V19" s="161">
        <f t="shared" si="0"/>
        <v>0</v>
      </c>
      <c r="W19" s="191">
        <f t="shared" si="1"/>
        <v>0</v>
      </c>
      <c r="X19" s="416">
        <f t="shared" si="2"/>
        <v>0</v>
      </c>
      <c r="Y19" s="418"/>
      <c r="Z19" s="418"/>
      <c r="AA19" s="418"/>
      <c r="AB19" s="418"/>
      <c r="AC19" s="418"/>
      <c r="AD19" s="418"/>
      <c r="AE19" s="421">
        <f>X19*1</f>
        <v>0</v>
      </c>
      <c r="AG19" s="418"/>
      <c r="AH19" s="418"/>
      <c r="AI19" s="418"/>
      <c r="AJ19" s="418"/>
      <c r="AK19" s="418"/>
      <c r="AL19" s="418"/>
      <c r="AM19" s="352">
        <v>1</v>
      </c>
      <c r="AN19" s="352">
        <v>2</v>
      </c>
      <c r="AP19" s="352" t="str">
        <f t="shared" si="3"/>
        <v/>
      </c>
      <c r="AQ19" s="352" t="str">
        <f t="shared" si="4"/>
        <v/>
      </c>
      <c r="AR19" s="352" t="str">
        <f t="shared" si="5"/>
        <v/>
      </c>
      <c r="AS19" s="352" t="str">
        <f t="shared" si="6"/>
        <v/>
      </c>
      <c r="AT19" s="352" t="str">
        <f t="shared" si="7"/>
        <v/>
      </c>
      <c r="AU19" s="352" t="str">
        <f t="shared" si="8"/>
        <v/>
      </c>
      <c r="AV19" s="352">
        <f t="shared" si="9"/>
        <v>0</v>
      </c>
      <c r="AW19" s="352">
        <f t="shared" si="10"/>
        <v>0</v>
      </c>
      <c r="AX19" s="304"/>
      <c r="AY19" s="304"/>
      <c r="AZ19" s="304">
        <v>4</v>
      </c>
      <c r="BA19" s="304">
        <v>1</v>
      </c>
      <c r="BB19" s="304"/>
      <c r="BC19" s="305"/>
      <c r="BD19" s="305"/>
      <c r="BE19" s="305"/>
      <c r="BF19" s="305"/>
      <c r="BG19" s="419"/>
      <c r="BH19" s="419"/>
    </row>
    <row r="20" spans="1:61" s="303" customFormat="1" ht="14.1" customHeight="1" thickBot="1">
      <c r="A20" s="937"/>
      <c r="B20" s="423" t="s">
        <v>200</v>
      </c>
      <c r="C20" s="424" t="s">
        <v>319</v>
      </c>
      <c r="D20" s="425"/>
      <c r="E20" s="424" t="s">
        <v>31</v>
      </c>
      <c r="F20" s="426">
        <v>5</v>
      </c>
      <c r="G20" s="510">
        <v>9.15</v>
      </c>
      <c r="H20" s="427">
        <v>200</v>
      </c>
      <c r="I20" s="127"/>
      <c r="J20" s="128"/>
      <c r="K20" s="129"/>
      <c r="L20" s="130"/>
      <c r="M20" s="131"/>
      <c r="N20" s="132"/>
      <c r="O20" s="133"/>
      <c r="P20" s="134"/>
      <c r="Q20" s="135"/>
      <c r="R20" s="136"/>
      <c r="S20" s="137"/>
      <c r="T20" s="138"/>
      <c r="U20" s="139"/>
      <c r="V20" s="161">
        <f t="shared" si="0"/>
        <v>0</v>
      </c>
      <c r="W20" s="191">
        <f t="shared" si="1"/>
        <v>0</v>
      </c>
      <c r="X20" s="416">
        <f t="shared" si="2"/>
        <v>0</v>
      </c>
      <c r="Y20" s="418"/>
      <c r="Z20" s="418"/>
      <c r="AA20" s="418"/>
      <c r="AB20" s="418"/>
      <c r="AC20" s="428">
        <f>X20*4</f>
        <v>0</v>
      </c>
      <c r="AD20" s="428">
        <f>X20*1</f>
        <v>0</v>
      </c>
      <c r="AE20" s="418"/>
      <c r="AG20" s="418"/>
      <c r="AH20" s="352">
        <v>2</v>
      </c>
      <c r="AI20" s="352">
        <v>1</v>
      </c>
      <c r="AJ20" s="352">
        <v>2</v>
      </c>
      <c r="AK20" s="418"/>
      <c r="AL20" s="418"/>
      <c r="AM20" s="418"/>
      <c r="AN20" s="352">
        <v>15</v>
      </c>
      <c r="AP20" s="352" t="str">
        <f t="shared" si="3"/>
        <v/>
      </c>
      <c r="AQ20" s="352">
        <f t="shared" si="4"/>
        <v>0</v>
      </c>
      <c r="AR20" s="352">
        <f t="shared" si="5"/>
        <v>0</v>
      </c>
      <c r="AS20" s="352">
        <f t="shared" si="6"/>
        <v>0</v>
      </c>
      <c r="AT20" s="352" t="str">
        <f t="shared" si="7"/>
        <v/>
      </c>
      <c r="AU20" s="352" t="str">
        <f t="shared" si="8"/>
        <v/>
      </c>
      <c r="AV20" s="352" t="str">
        <f t="shared" si="9"/>
        <v/>
      </c>
      <c r="AW20" s="352">
        <f t="shared" si="10"/>
        <v>0</v>
      </c>
      <c r="AX20" s="304"/>
      <c r="AY20" s="304"/>
      <c r="AZ20" s="304"/>
      <c r="BA20" s="304"/>
      <c r="BB20" s="304"/>
      <c r="BC20" s="305"/>
      <c r="BD20" s="305"/>
      <c r="BE20" s="305"/>
      <c r="BF20" s="305"/>
      <c r="BG20" s="419"/>
      <c r="BH20" s="419"/>
    </row>
    <row r="21" spans="1:61" ht="13.8" thickBot="1">
      <c r="H21" s="402" t="s">
        <v>57</v>
      </c>
      <c r="I21" s="429">
        <f t="shared" ref="I21:AE21" si="11">SUM(I3:I20)</f>
        <v>0</v>
      </c>
      <c r="J21" s="429">
        <f t="shared" si="11"/>
        <v>0</v>
      </c>
      <c r="K21" s="429">
        <f t="shared" si="11"/>
        <v>0</v>
      </c>
      <c r="L21" s="429">
        <f t="shared" si="11"/>
        <v>0</v>
      </c>
      <c r="M21" s="429">
        <f t="shared" si="11"/>
        <v>0</v>
      </c>
      <c r="N21" s="429">
        <f t="shared" si="11"/>
        <v>0</v>
      </c>
      <c r="O21" s="429">
        <f t="shared" si="11"/>
        <v>0</v>
      </c>
      <c r="P21" s="429">
        <f t="shared" si="11"/>
        <v>0</v>
      </c>
      <c r="Q21" s="429">
        <f t="shared" si="11"/>
        <v>0</v>
      </c>
      <c r="R21" s="429">
        <f t="shared" si="11"/>
        <v>0</v>
      </c>
      <c r="S21" s="429">
        <f t="shared" si="11"/>
        <v>0</v>
      </c>
      <c r="T21" s="429">
        <f t="shared" si="11"/>
        <v>0</v>
      </c>
      <c r="U21" s="429">
        <f t="shared" si="11"/>
        <v>0</v>
      </c>
      <c r="V21" s="430">
        <f t="shared" si="11"/>
        <v>0</v>
      </c>
      <c r="W21" s="431">
        <f t="shared" si="11"/>
        <v>0</v>
      </c>
      <c r="X21" s="432">
        <f t="shared" si="11"/>
        <v>0</v>
      </c>
      <c r="Y21" s="433">
        <f t="shared" si="11"/>
        <v>0</v>
      </c>
      <c r="Z21" s="433">
        <f t="shared" si="11"/>
        <v>0</v>
      </c>
      <c r="AA21" s="433">
        <f t="shared" si="11"/>
        <v>0</v>
      </c>
      <c r="AB21" s="433">
        <f t="shared" si="11"/>
        <v>0</v>
      </c>
      <c r="AC21" s="433">
        <f t="shared" si="11"/>
        <v>0</v>
      </c>
      <c r="AD21" s="433">
        <f t="shared" si="11"/>
        <v>0</v>
      </c>
      <c r="AE21" s="433">
        <f t="shared" si="11"/>
        <v>0</v>
      </c>
      <c r="AP21">
        <f t="shared" ref="AP21:AW21" si="12">SUM(AP3:AP20)</f>
        <v>0</v>
      </c>
      <c r="AQ21">
        <f t="shared" si="12"/>
        <v>0</v>
      </c>
      <c r="AR21">
        <f t="shared" si="12"/>
        <v>0</v>
      </c>
      <c r="AS21">
        <f t="shared" si="12"/>
        <v>0</v>
      </c>
      <c r="AT21">
        <f t="shared" si="12"/>
        <v>0</v>
      </c>
      <c r="AU21">
        <f t="shared" si="12"/>
        <v>0</v>
      </c>
      <c r="AV21">
        <f t="shared" si="12"/>
        <v>0</v>
      </c>
      <c r="AW21">
        <f t="shared" si="12"/>
        <v>0</v>
      </c>
      <c r="AX21" s="235"/>
      <c r="AY21" s="235"/>
      <c r="AZ21" s="235"/>
      <c r="BA21" s="235"/>
      <c r="BB21" s="235"/>
      <c r="BC21" s="235"/>
      <c r="BD21" s="235"/>
      <c r="BE21" s="235"/>
      <c r="BF21" s="235"/>
      <c r="BG21" s="434"/>
      <c r="BH21" s="434"/>
    </row>
    <row r="22" spans="1:61">
      <c r="AJ22" s="395"/>
      <c r="AK22" s="395"/>
      <c r="AL22" s="395"/>
      <c r="AM22" s="395"/>
      <c r="AN22" s="395"/>
      <c r="AO22" s="395"/>
      <c r="AP22" s="395"/>
      <c r="AQ22" s="395"/>
      <c r="AR22" s="395"/>
      <c r="AS22" s="395"/>
      <c r="AT22" s="395"/>
      <c r="AU22" s="235"/>
      <c r="AV22" s="235"/>
      <c r="AW22" s="235"/>
      <c r="AX22" s="235"/>
      <c r="AY22" s="235"/>
      <c r="AZ22" s="235"/>
      <c r="BA22" s="235"/>
      <c r="BB22" s="235"/>
      <c r="BC22" s="235"/>
      <c r="BD22" s="235"/>
      <c r="BE22" s="235"/>
      <c r="BF22" s="235"/>
      <c r="BG22" s="235"/>
      <c r="BH22" s="434"/>
      <c r="BI22" s="434"/>
    </row>
    <row r="23" spans="1:61" ht="13.8" thickBot="1">
      <c r="AJ23" s="395"/>
      <c r="AK23" s="395"/>
      <c r="AL23" s="395"/>
      <c r="AM23" s="395"/>
      <c r="AN23" s="395"/>
      <c r="AO23" s="395"/>
      <c r="AP23" s="395"/>
      <c r="AQ23" s="395"/>
      <c r="AR23" s="395"/>
      <c r="AS23" s="395"/>
      <c r="AT23" s="395"/>
      <c r="AU23" s="235"/>
      <c r="AV23" s="235"/>
      <c r="AW23" s="235"/>
      <c r="AX23" s="235"/>
      <c r="AY23" s="235"/>
      <c r="AZ23" s="235"/>
      <c r="BA23" s="235"/>
      <c r="BB23" s="235"/>
      <c r="BC23" s="235"/>
      <c r="BD23" s="235"/>
      <c r="BE23" s="235"/>
      <c r="BF23" s="235"/>
      <c r="BG23" s="235"/>
      <c r="BH23" s="434"/>
      <c r="BI23" s="434"/>
    </row>
    <row r="24" spans="1:61" ht="14.4" thickBot="1">
      <c r="B24" s="941" t="s">
        <v>201</v>
      </c>
      <c r="C24" s="942"/>
      <c r="I24" s="938" t="s">
        <v>497</v>
      </c>
      <c r="J24" s="939"/>
      <c r="K24" s="939"/>
      <c r="L24" s="939"/>
      <c r="M24" s="939"/>
      <c r="N24" s="939"/>
      <c r="O24" s="939"/>
      <c r="P24" s="939"/>
      <c r="Q24" s="939"/>
      <c r="R24" s="939"/>
      <c r="S24" s="939"/>
      <c r="T24" s="939"/>
      <c r="U24" s="939"/>
      <c r="V24" s="939"/>
      <c r="Z24" s="938" t="s">
        <v>498</v>
      </c>
      <c r="AA24" s="939"/>
      <c r="AB24" s="939"/>
      <c r="AC24" s="939"/>
      <c r="AD24" s="939"/>
      <c r="AE24" s="939"/>
      <c r="AF24" s="939"/>
      <c r="AG24" s="940"/>
    </row>
    <row r="25" spans="1:61" ht="13.8" thickBot="1">
      <c r="AJ25" s="395"/>
      <c r="AK25" s="395"/>
      <c r="AL25" s="395"/>
      <c r="AM25" s="395"/>
      <c r="AN25" s="395"/>
      <c r="AO25" s="395"/>
      <c r="AP25" s="395"/>
      <c r="AQ25" s="395"/>
      <c r="AR25" s="395"/>
      <c r="AS25" s="395"/>
      <c r="AT25" s="395"/>
      <c r="AU25" s="395"/>
      <c r="AV25" s="395"/>
      <c r="AW25" s="395"/>
      <c r="AX25" s="395"/>
      <c r="AY25" s="395"/>
      <c r="AZ25" s="395"/>
      <c r="BA25" s="395"/>
      <c r="BB25" s="395"/>
      <c r="BC25" s="395"/>
    </row>
    <row r="26" spans="1:61" ht="54" customHeight="1" thickBot="1">
      <c r="B26" s="341" t="s">
        <v>172</v>
      </c>
      <c r="C26" s="377">
        <f>V21</f>
        <v>0</v>
      </c>
      <c r="I26" s="280" t="s">
        <v>204</v>
      </c>
      <c r="J26" s="281" t="s">
        <v>205</v>
      </c>
      <c r="K26" s="282" t="s">
        <v>231</v>
      </c>
      <c r="L26" s="381" t="s">
        <v>206</v>
      </c>
      <c r="M26" s="284" t="s">
        <v>207</v>
      </c>
      <c r="N26" s="285" t="s">
        <v>208</v>
      </c>
      <c r="O26" s="286" t="s">
        <v>209</v>
      </c>
      <c r="P26" s="287" t="s">
        <v>211</v>
      </c>
      <c r="Q26" s="288" t="s">
        <v>212</v>
      </c>
      <c r="R26" s="289" t="s">
        <v>213</v>
      </c>
      <c r="S26" s="290" t="s">
        <v>215</v>
      </c>
      <c r="T26" s="347" t="s">
        <v>214</v>
      </c>
      <c r="U26" s="291" t="s">
        <v>216</v>
      </c>
      <c r="V26" s="337" t="s">
        <v>57</v>
      </c>
      <c r="Y26" s="269" t="s">
        <v>163</v>
      </c>
      <c r="Z26" s="269" t="s">
        <v>164</v>
      </c>
      <c r="AA26" s="269" t="s">
        <v>165</v>
      </c>
      <c r="AB26" s="269" t="s">
        <v>166</v>
      </c>
      <c r="AC26" s="269" t="s">
        <v>232</v>
      </c>
      <c r="AD26" s="269" t="s">
        <v>167</v>
      </c>
      <c r="AE26" s="269" t="s">
        <v>168</v>
      </c>
      <c r="AF26" s="269" t="s">
        <v>57</v>
      </c>
      <c r="AI26" s="395"/>
      <c r="AJ26" s="395"/>
      <c r="AK26" s="395"/>
      <c r="AL26" s="395"/>
      <c r="AM26" s="395"/>
      <c r="AN26" s="395"/>
      <c r="AO26" s="395"/>
      <c r="AP26" s="395"/>
      <c r="AQ26" s="395"/>
      <c r="AR26" s="395"/>
      <c r="AS26" s="395"/>
      <c r="AT26" s="395"/>
      <c r="AU26" s="395"/>
      <c r="AV26" s="395"/>
      <c r="AW26" s="395"/>
      <c r="AX26" s="395"/>
      <c r="AY26" s="395"/>
      <c r="AZ26" s="395"/>
      <c r="BA26" s="395"/>
      <c r="BB26" s="395"/>
    </row>
    <row r="27" spans="1:61" ht="13.8" thickBot="1">
      <c r="B27" s="341" t="s">
        <v>173</v>
      </c>
      <c r="C27" s="377">
        <f>C26*1.2</f>
        <v>0</v>
      </c>
      <c r="I27" s="337">
        <f t="shared" ref="I27:U27" si="13">SUMPRODUCT($F$3:$F$20,I3:I20)</f>
        <v>0</v>
      </c>
      <c r="J27" s="337">
        <f t="shared" si="13"/>
        <v>0</v>
      </c>
      <c r="K27" s="337">
        <f t="shared" si="13"/>
        <v>0</v>
      </c>
      <c r="L27" s="337">
        <f t="shared" si="13"/>
        <v>0</v>
      </c>
      <c r="M27" s="337">
        <f t="shared" si="13"/>
        <v>0</v>
      </c>
      <c r="N27" s="337">
        <f t="shared" si="13"/>
        <v>0</v>
      </c>
      <c r="O27" s="337">
        <f t="shared" si="13"/>
        <v>0</v>
      </c>
      <c r="P27" s="337">
        <f t="shared" si="13"/>
        <v>0</v>
      </c>
      <c r="Q27" s="337">
        <f t="shared" si="13"/>
        <v>0</v>
      </c>
      <c r="R27" s="337">
        <f t="shared" si="13"/>
        <v>0</v>
      </c>
      <c r="S27" s="337">
        <f t="shared" si="13"/>
        <v>0</v>
      </c>
      <c r="T27" s="337">
        <f t="shared" si="13"/>
        <v>0</v>
      </c>
      <c r="U27" s="337">
        <f t="shared" si="13"/>
        <v>0</v>
      </c>
      <c r="V27" s="337">
        <f>SUM(I27:U27)</f>
        <v>0</v>
      </c>
      <c r="Y27" s="341">
        <f t="shared" ref="Y27:AE27" si="14">Y21</f>
        <v>0</v>
      </c>
      <c r="Z27" s="341">
        <f t="shared" si="14"/>
        <v>0</v>
      </c>
      <c r="AA27" s="341">
        <f t="shared" si="14"/>
        <v>0</v>
      </c>
      <c r="AB27" s="341">
        <f t="shared" si="14"/>
        <v>0</v>
      </c>
      <c r="AC27" s="341">
        <f t="shared" si="14"/>
        <v>0</v>
      </c>
      <c r="AD27" s="341">
        <f t="shared" si="14"/>
        <v>0</v>
      </c>
      <c r="AE27" s="341">
        <f t="shared" si="14"/>
        <v>0</v>
      </c>
      <c r="AF27" s="341">
        <f>SUM(Y27:AE27)</f>
        <v>0</v>
      </c>
      <c r="AI27" s="395"/>
      <c r="AJ27" s="395"/>
      <c r="AK27" s="395"/>
      <c r="AL27" s="395"/>
      <c r="AM27" s="395"/>
      <c r="AN27" s="395"/>
      <c r="AO27" s="395"/>
      <c r="AP27" s="395"/>
      <c r="AQ27" s="395"/>
      <c r="AR27" s="395"/>
      <c r="AS27" s="395"/>
      <c r="AT27" s="395"/>
      <c r="AU27" s="395"/>
      <c r="AV27" s="395"/>
      <c r="AW27" s="395"/>
      <c r="AX27" s="395"/>
      <c r="AY27" s="395"/>
      <c r="AZ27" s="395"/>
      <c r="BA27" s="395"/>
      <c r="BB27" s="395"/>
    </row>
    <row r="28" spans="1:61" ht="13.8" thickBot="1">
      <c r="B28" s="341" t="s">
        <v>171</v>
      </c>
      <c r="C28" s="379">
        <f>W21</f>
        <v>0</v>
      </c>
      <c r="I28" s="108">
        <f t="shared" ref="I28:V28" si="15">IFERROR(I27/$V$27,0)</f>
        <v>0</v>
      </c>
      <c r="J28" s="108">
        <f t="shared" si="15"/>
        <v>0</v>
      </c>
      <c r="K28" s="108">
        <f t="shared" si="15"/>
        <v>0</v>
      </c>
      <c r="L28" s="108">
        <f t="shared" si="15"/>
        <v>0</v>
      </c>
      <c r="M28" s="108">
        <f t="shared" si="15"/>
        <v>0</v>
      </c>
      <c r="N28" s="108">
        <f t="shared" si="15"/>
        <v>0</v>
      </c>
      <c r="O28" s="108">
        <f t="shared" si="15"/>
        <v>0</v>
      </c>
      <c r="P28" s="108">
        <f t="shared" si="15"/>
        <v>0</v>
      </c>
      <c r="Q28" s="108">
        <f t="shared" si="15"/>
        <v>0</v>
      </c>
      <c r="R28" s="108">
        <f t="shared" si="15"/>
        <v>0</v>
      </c>
      <c r="S28" s="108">
        <f t="shared" si="15"/>
        <v>0</v>
      </c>
      <c r="T28" s="108">
        <f t="shared" si="15"/>
        <v>0</v>
      </c>
      <c r="U28" s="108">
        <f t="shared" si="15"/>
        <v>0</v>
      </c>
      <c r="V28" s="108">
        <f t="shared" si="15"/>
        <v>0</v>
      </c>
      <c r="Y28" s="109">
        <f t="shared" ref="Y28:AF28" si="16">IFERROR(Y27/$AF$27,0)</f>
        <v>0</v>
      </c>
      <c r="Z28" s="109">
        <f t="shared" si="16"/>
        <v>0</v>
      </c>
      <c r="AA28" s="109">
        <f t="shared" si="16"/>
        <v>0</v>
      </c>
      <c r="AB28" s="109">
        <f t="shared" si="16"/>
        <v>0</v>
      </c>
      <c r="AC28" s="109">
        <f t="shared" si="16"/>
        <v>0</v>
      </c>
      <c r="AD28" s="109">
        <f t="shared" si="16"/>
        <v>0</v>
      </c>
      <c r="AE28" s="109">
        <f t="shared" si="16"/>
        <v>0</v>
      </c>
      <c r="AF28" s="109">
        <f t="shared" si="16"/>
        <v>0</v>
      </c>
      <c r="AI28" s="395"/>
      <c r="AJ28" s="395"/>
      <c r="AK28" s="395"/>
      <c r="AL28" s="395"/>
      <c r="AM28" s="395"/>
      <c r="AN28" s="395"/>
      <c r="AO28" s="395"/>
      <c r="AP28" s="395"/>
      <c r="AQ28" s="395"/>
      <c r="AR28" s="395"/>
      <c r="AS28" s="395"/>
      <c r="AT28" s="395"/>
      <c r="AU28" s="395"/>
      <c r="AV28" s="395"/>
      <c r="AW28" s="395"/>
      <c r="AX28" s="395"/>
      <c r="AY28" s="395"/>
      <c r="AZ28" s="395"/>
      <c r="BA28" s="395"/>
      <c r="BB28" s="395"/>
    </row>
    <row r="29" spans="1:61" ht="13.8" thickBot="1">
      <c r="AJ29" s="395"/>
      <c r="AK29" s="395"/>
      <c r="AL29" s="395"/>
      <c r="AM29" s="395"/>
      <c r="AN29" s="395"/>
      <c r="AO29" s="395"/>
      <c r="AP29" s="395"/>
      <c r="AQ29" s="395"/>
      <c r="AR29" s="395"/>
      <c r="AS29" s="395"/>
      <c r="AT29" s="395"/>
      <c r="AU29" s="395"/>
      <c r="AV29" s="395"/>
      <c r="AW29" s="395"/>
      <c r="AX29" s="395"/>
      <c r="AY29" s="395"/>
      <c r="AZ29" s="395"/>
      <c r="BA29" s="395"/>
      <c r="BB29" s="395"/>
      <c r="BC29" s="395"/>
    </row>
    <row r="30" spans="1:61" ht="14.4" thickBot="1">
      <c r="Z30" s="938" t="s">
        <v>427</v>
      </c>
      <c r="AA30" s="939"/>
      <c r="AB30" s="939"/>
      <c r="AC30" s="939"/>
      <c r="AD30" s="939"/>
      <c r="AE30" s="939"/>
      <c r="AF30" s="939"/>
      <c r="AG30" s="940"/>
      <c r="AJ30" s="395"/>
      <c r="AK30" s="395"/>
      <c r="AL30" s="395"/>
      <c r="AM30" s="395"/>
      <c r="AN30" s="395"/>
      <c r="AO30" s="395"/>
      <c r="AP30" s="395"/>
      <c r="AQ30" s="395"/>
      <c r="AR30" s="395"/>
      <c r="AS30" s="395"/>
      <c r="AT30" s="395"/>
      <c r="AU30" s="395"/>
      <c r="AV30" s="395"/>
      <c r="AW30" s="395"/>
      <c r="AX30" s="395"/>
      <c r="AY30" s="395"/>
      <c r="AZ30" s="395"/>
      <c r="BA30" s="395"/>
      <c r="BB30" s="395"/>
      <c r="BC30" s="395"/>
    </row>
    <row r="31" spans="1:61" ht="27.6">
      <c r="Z31" s="295" t="s">
        <v>446</v>
      </c>
      <c r="AA31" s="295" t="s">
        <v>429</v>
      </c>
      <c r="AB31" s="295" t="s">
        <v>428</v>
      </c>
      <c r="AC31" s="295" t="s">
        <v>430</v>
      </c>
      <c r="AD31" s="295" t="s">
        <v>445</v>
      </c>
      <c r="AE31" s="295" t="s">
        <v>448</v>
      </c>
      <c r="AF31" s="295" t="s">
        <v>447</v>
      </c>
      <c r="AG31" s="295" t="s">
        <v>424</v>
      </c>
      <c r="AJ31" s="395"/>
      <c r="AK31" s="395"/>
      <c r="AL31" s="395"/>
      <c r="AM31" s="395"/>
      <c r="AN31" s="395"/>
      <c r="AO31" s="395"/>
      <c r="AP31" s="395"/>
      <c r="AQ31" s="395"/>
      <c r="AR31" s="395"/>
      <c r="AS31" s="395"/>
      <c r="AT31" s="395"/>
      <c r="AU31" s="395"/>
      <c r="AV31" s="395"/>
      <c r="AW31" s="395"/>
      <c r="AX31" s="395"/>
      <c r="AY31" s="395"/>
      <c r="AZ31" s="395"/>
      <c r="BA31" s="395"/>
      <c r="BB31" s="395"/>
      <c r="BC31" s="395"/>
    </row>
    <row r="32" spans="1:61">
      <c r="Z32" s="272">
        <f>AP21</f>
        <v>0</v>
      </c>
      <c r="AA32" s="272">
        <f t="shared" ref="AA32:AG32" si="17">AQ21</f>
        <v>0</v>
      </c>
      <c r="AB32" s="272">
        <f t="shared" si="17"/>
        <v>0</v>
      </c>
      <c r="AC32" s="272">
        <f t="shared" si="17"/>
        <v>0</v>
      </c>
      <c r="AD32" s="272">
        <f t="shared" si="17"/>
        <v>0</v>
      </c>
      <c r="AE32" s="272">
        <f t="shared" si="17"/>
        <v>0</v>
      </c>
      <c r="AF32" s="272">
        <f t="shared" si="17"/>
        <v>0</v>
      </c>
      <c r="AG32" s="272">
        <f t="shared" si="17"/>
        <v>0</v>
      </c>
      <c r="AJ32" s="395"/>
      <c r="AK32" s="395"/>
      <c r="AL32" s="395"/>
      <c r="AM32" s="395"/>
      <c r="AN32" s="395"/>
      <c r="AO32" s="395"/>
      <c r="AP32" s="395"/>
      <c r="AQ32" s="395"/>
      <c r="AR32" s="395"/>
      <c r="AS32" s="395"/>
      <c r="AT32" s="395"/>
      <c r="AU32" s="395"/>
      <c r="AV32" s="395"/>
      <c r="AW32" s="395"/>
      <c r="AX32" s="395"/>
      <c r="AY32" s="395"/>
      <c r="AZ32" s="395"/>
      <c r="BA32" s="395"/>
      <c r="BB32" s="395"/>
      <c r="BC32" s="395"/>
    </row>
    <row r="33" spans="35:55">
      <c r="AJ33" s="395"/>
      <c r="AK33" s="395"/>
      <c r="AL33" s="395"/>
      <c r="AM33" s="395"/>
      <c r="AN33" s="395"/>
      <c r="AO33" s="395"/>
      <c r="AP33" s="395"/>
      <c r="AQ33" s="395"/>
      <c r="AR33" s="395"/>
      <c r="AS33" s="395"/>
      <c r="AT33" s="395"/>
      <c r="AU33" s="395"/>
      <c r="AV33" s="395"/>
      <c r="AW33" s="395"/>
      <c r="AX33" s="395"/>
      <c r="AY33" s="395"/>
      <c r="AZ33" s="395"/>
      <c r="BA33" s="395"/>
      <c r="BB33" s="395"/>
      <c r="BC33" s="395"/>
    </row>
    <row r="34" spans="35:55">
      <c r="AJ34" s="395"/>
      <c r="AK34" s="395"/>
      <c r="AL34" s="395"/>
      <c r="AM34" s="395"/>
      <c r="AN34" s="395"/>
      <c r="AO34" s="395"/>
      <c r="AP34" s="395"/>
      <c r="AQ34" s="395"/>
      <c r="AR34" s="395"/>
      <c r="AS34" s="395"/>
      <c r="AT34" s="395"/>
      <c r="AU34" s="395"/>
      <c r="AV34" s="395"/>
      <c r="AW34" s="395"/>
      <c r="AX34" s="395"/>
      <c r="AY34" s="395"/>
      <c r="AZ34" s="395"/>
      <c r="BA34" s="395"/>
      <c r="BB34" s="395"/>
      <c r="BC34" s="395"/>
    </row>
    <row r="35" spans="35:55">
      <c r="AJ35" s="395"/>
      <c r="AK35" s="395"/>
      <c r="AL35" s="395"/>
      <c r="AM35" s="395"/>
      <c r="AN35" s="395"/>
      <c r="AO35" s="395"/>
      <c r="AP35" s="395"/>
      <c r="AQ35" s="395"/>
      <c r="AR35" s="395"/>
      <c r="AS35" s="395"/>
      <c r="AT35" s="395"/>
      <c r="AU35" s="395"/>
      <c r="AV35" s="395"/>
      <c r="AW35" s="395"/>
      <c r="AX35" s="395"/>
      <c r="AY35" s="395"/>
      <c r="AZ35" s="395"/>
      <c r="BA35" s="395"/>
      <c r="BB35" s="395"/>
      <c r="BC35" s="395"/>
    </row>
    <row r="36" spans="35:55">
      <c r="AI36" s="395"/>
      <c r="AJ36" s="395"/>
      <c r="AK36" s="395"/>
      <c r="AL36" s="395"/>
      <c r="AM36" s="395"/>
      <c r="AN36" s="395"/>
      <c r="AO36" s="395"/>
      <c r="AP36" s="395"/>
      <c r="AQ36" s="395"/>
      <c r="AR36" s="395"/>
      <c r="AS36" s="395"/>
      <c r="AT36" s="395"/>
      <c r="AU36" s="395"/>
      <c r="AV36" s="395"/>
      <c r="AW36" s="395"/>
      <c r="AX36" s="395"/>
      <c r="AY36" s="395"/>
      <c r="AZ36" s="395"/>
      <c r="BA36" s="395"/>
      <c r="BB36" s="395"/>
    </row>
    <row r="37" spans="35:55">
      <c r="AI37" s="395"/>
      <c r="AJ37" s="395"/>
      <c r="AK37" s="395"/>
      <c r="AL37" s="395"/>
      <c r="AM37" s="395"/>
      <c r="AN37" s="395"/>
      <c r="AO37" s="395"/>
      <c r="AP37" s="395"/>
      <c r="AQ37" s="395"/>
      <c r="AR37" s="395"/>
      <c r="AS37" s="395"/>
      <c r="AT37" s="395"/>
      <c r="AU37" s="395"/>
      <c r="AV37" s="395"/>
      <c r="AW37" s="395"/>
      <c r="AX37" s="395"/>
      <c r="AY37" s="395"/>
      <c r="AZ37" s="395"/>
      <c r="BA37" s="395"/>
      <c r="BB37" s="395"/>
    </row>
    <row r="38" spans="35:55">
      <c r="AI38" s="395"/>
      <c r="AJ38" s="395"/>
      <c r="AK38" s="395"/>
      <c r="AL38" s="395"/>
      <c r="AM38" s="395"/>
      <c r="AN38" s="395"/>
      <c r="AO38" s="395"/>
      <c r="AP38" s="395"/>
      <c r="AQ38" s="395"/>
      <c r="AR38" s="395"/>
      <c r="AS38" s="395"/>
      <c r="AT38" s="395"/>
      <c r="AU38" s="395"/>
      <c r="AV38" s="395"/>
      <c r="AW38" s="395"/>
      <c r="AX38" s="395"/>
      <c r="AY38" s="395"/>
      <c r="AZ38" s="395"/>
      <c r="BA38" s="395"/>
      <c r="BB38" s="395"/>
    </row>
    <row r="39" spans="35:55">
      <c r="AI39" s="395"/>
      <c r="AJ39" s="395"/>
      <c r="AK39" s="395"/>
      <c r="AL39" s="395"/>
      <c r="AM39" s="395"/>
      <c r="AN39" s="395"/>
      <c r="AO39" s="395"/>
      <c r="AP39" s="395"/>
      <c r="AQ39" s="395"/>
      <c r="AR39" s="395"/>
      <c r="AS39" s="395"/>
      <c r="AT39" s="395"/>
      <c r="AU39" s="395"/>
      <c r="AV39" s="395"/>
      <c r="AW39" s="395"/>
      <c r="AX39" s="395"/>
      <c r="AY39" s="395"/>
      <c r="AZ39" s="395"/>
      <c r="BA39" s="395"/>
      <c r="BB39" s="395"/>
    </row>
    <row r="40" spans="35:55">
      <c r="AI40" s="395"/>
      <c r="AJ40" s="395"/>
      <c r="AK40" s="395"/>
      <c r="AL40" s="395"/>
      <c r="AM40" s="395"/>
      <c r="AN40" s="395"/>
      <c r="AO40" s="395"/>
      <c r="AP40" s="395"/>
      <c r="AQ40" s="395"/>
      <c r="AR40" s="395"/>
      <c r="AS40" s="395"/>
      <c r="AT40" s="395"/>
      <c r="AU40" s="395"/>
      <c r="AV40" s="395"/>
      <c r="AW40" s="395"/>
      <c r="AX40" s="395"/>
      <c r="AY40" s="395"/>
      <c r="AZ40" s="395"/>
      <c r="BA40" s="395"/>
      <c r="BB40" s="395"/>
    </row>
    <row r="41" spans="35:55">
      <c r="AI41" s="395"/>
      <c r="AJ41" s="395"/>
      <c r="AK41" s="395"/>
      <c r="AL41" s="395"/>
      <c r="AM41" s="395"/>
      <c r="AN41" s="395"/>
      <c r="AO41" s="395"/>
      <c r="AP41" s="395"/>
      <c r="AQ41" s="395"/>
      <c r="AR41" s="395"/>
      <c r="AS41" s="395"/>
      <c r="AT41" s="395"/>
      <c r="AU41" s="395"/>
      <c r="AV41" s="395"/>
      <c r="AW41" s="395"/>
      <c r="AX41" s="395"/>
      <c r="AY41" s="395"/>
      <c r="AZ41" s="395"/>
      <c r="BA41" s="395"/>
      <c r="BB41" s="395"/>
    </row>
    <row r="42" spans="35:55">
      <c r="AI42" s="395"/>
      <c r="AJ42" s="395"/>
      <c r="AK42" s="395"/>
      <c r="AL42" s="395"/>
      <c r="AM42" s="395"/>
      <c r="AN42" s="395"/>
      <c r="AO42" s="395"/>
      <c r="AP42" s="395"/>
      <c r="AQ42" s="395"/>
      <c r="AR42" s="395"/>
      <c r="AS42" s="395"/>
      <c r="AT42" s="395"/>
      <c r="AU42" s="395"/>
      <c r="AV42" s="395"/>
      <c r="AW42" s="395"/>
      <c r="AX42" s="395"/>
      <c r="AY42" s="395"/>
      <c r="AZ42" s="395"/>
      <c r="BA42" s="395"/>
      <c r="BB42" s="395"/>
    </row>
    <row r="43" spans="35:55">
      <c r="AI43" s="395"/>
      <c r="AJ43" s="395"/>
      <c r="AK43" s="395"/>
      <c r="AL43" s="395"/>
      <c r="AM43" s="395"/>
      <c r="AN43" s="395"/>
      <c r="AO43" s="395"/>
      <c r="AP43" s="395"/>
      <c r="AQ43" s="395"/>
      <c r="AR43" s="395"/>
      <c r="AS43" s="395"/>
      <c r="AT43" s="395"/>
      <c r="AU43" s="395"/>
      <c r="AV43" s="395"/>
      <c r="AW43" s="395"/>
      <c r="AX43" s="395"/>
      <c r="AY43" s="395"/>
      <c r="AZ43" s="395"/>
      <c r="BA43" s="395"/>
      <c r="BB43" s="395"/>
    </row>
    <row r="44" spans="35:55">
      <c r="AI44" s="395"/>
      <c r="AJ44" s="395"/>
      <c r="AK44" s="395"/>
      <c r="AL44" s="395"/>
      <c r="AM44" s="395"/>
      <c r="AN44" s="395"/>
      <c r="AO44" s="395"/>
      <c r="AP44" s="395"/>
      <c r="AQ44" s="395"/>
      <c r="AR44" s="395"/>
      <c r="AS44" s="395"/>
      <c r="AT44" s="395"/>
      <c r="AU44" s="395"/>
      <c r="AV44" s="395"/>
      <c r="AW44" s="395"/>
      <c r="AX44" s="395"/>
      <c r="AY44" s="395"/>
      <c r="AZ44" s="395"/>
      <c r="BA44" s="395"/>
      <c r="BB44" s="395"/>
    </row>
    <row r="45" spans="35:55">
      <c r="AI45" s="395"/>
      <c r="AJ45" s="395"/>
      <c r="AK45" s="395"/>
      <c r="AL45" s="395"/>
      <c r="AM45" s="395"/>
      <c r="AN45" s="395"/>
      <c r="AO45" s="395"/>
      <c r="AP45" s="395"/>
      <c r="AQ45" s="395"/>
      <c r="AR45" s="395"/>
      <c r="AS45" s="395"/>
      <c r="AT45" s="395"/>
      <c r="AU45" s="395"/>
      <c r="AV45" s="395"/>
      <c r="AW45" s="395"/>
      <c r="AX45" s="395"/>
      <c r="AY45" s="395"/>
      <c r="AZ45" s="395"/>
      <c r="BA45" s="395"/>
      <c r="BB45" s="395"/>
    </row>
    <row r="46" spans="35:55">
      <c r="AI46" s="395"/>
      <c r="AJ46" s="395"/>
      <c r="AK46" s="395"/>
      <c r="AL46" s="395"/>
      <c r="AM46" s="395"/>
      <c r="AN46" s="395"/>
      <c r="AO46" s="395"/>
      <c r="AP46" s="395"/>
      <c r="AQ46" s="395"/>
      <c r="AR46" s="395"/>
      <c r="AS46" s="395"/>
      <c r="AT46" s="395"/>
      <c r="AU46" s="395"/>
      <c r="AV46" s="395"/>
      <c r="AW46" s="395"/>
      <c r="AX46" s="395"/>
      <c r="AY46" s="395"/>
      <c r="AZ46" s="395"/>
      <c r="BA46" s="395"/>
      <c r="BB46" s="395"/>
    </row>
    <row r="47" spans="35:55">
      <c r="AI47" s="395"/>
      <c r="AJ47" s="395"/>
      <c r="AK47" s="395"/>
      <c r="AL47" s="395"/>
      <c r="AM47" s="395"/>
      <c r="AN47" s="395"/>
      <c r="AO47" s="395"/>
      <c r="AP47" s="395"/>
      <c r="AQ47" s="395"/>
      <c r="AR47" s="395"/>
      <c r="AS47" s="395"/>
      <c r="AT47" s="395"/>
      <c r="AU47" s="395"/>
      <c r="AV47" s="395"/>
      <c r="AW47" s="395"/>
      <c r="AX47" s="395"/>
      <c r="AY47" s="395"/>
      <c r="AZ47" s="395"/>
      <c r="BA47" s="395"/>
      <c r="BB47" s="395"/>
    </row>
    <row r="48" spans="35:55">
      <c r="AI48" s="395"/>
      <c r="AJ48" s="395"/>
      <c r="AK48" s="395"/>
      <c r="AL48" s="395"/>
      <c r="AM48" s="395"/>
      <c r="AN48" s="395"/>
      <c r="AO48" s="395"/>
      <c r="AP48" s="395"/>
      <c r="AQ48" s="395"/>
      <c r="AR48" s="395"/>
      <c r="AS48" s="395"/>
      <c r="AT48" s="395"/>
      <c r="AU48" s="395"/>
      <c r="AV48" s="395"/>
      <c r="AW48" s="395"/>
      <c r="AX48" s="395"/>
      <c r="AY48" s="395"/>
      <c r="AZ48" s="395"/>
      <c r="BA48" s="395"/>
      <c r="BB48" s="395"/>
    </row>
    <row r="49" spans="35:54">
      <c r="AI49" s="395"/>
      <c r="AJ49" s="395"/>
      <c r="AK49" s="395"/>
      <c r="AL49" s="395"/>
      <c r="AM49" s="395"/>
      <c r="AN49" s="395"/>
      <c r="AO49" s="395"/>
      <c r="AP49" s="395"/>
      <c r="AQ49" s="395"/>
      <c r="AR49" s="395"/>
      <c r="AS49" s="395"/>
      <c r="AT49" s="395"/>
      <c r="AU49" s="395"/>
      <c r="AV49" s="395"/>
      <c r="AW49" s="395"/>
      <c r="AX49" s="395"/>
      <c r="AY49" s="395"/>
      <c r="AZ49" s="395"/>
      <c r="BA49" s="395"/>
      <c r="BB49" s="395"/>
    </row>
    <row r="50" spans="35:54">
      <c r="AI50" s="395"/>
      <c r="AJ50" s="395"/>
      <c r="AK50" s="395"/>
      <c r="AL50" s="395"/>
      <c r="AM50" s="395"/>
      <c r="AN50" s="395"/>
      <c r="AO50" s="395"/>
      <c r="AP50" s="395"/>
      <c r="AQ50" s="395"/>
      <c r="AR50" s="395"/>
      <c r="AS50" s="395"/>
      <c r="AT50" s="395"/>
      <c r="AU50" s="395"/>
      <c r="AV50" s="395"/>
      <c r="AW50" s="395"/>
      <c r="AX50" s="395"/>
      <c r="AY50" s="395"/>
      <c r="AZ50" s="395"/>
      <c r="BA50" s="395"/>
      <c r="BB50" s="395"/>
    </row>
    <row r="51" spans="35:54">
      <c r="AI51" s="395"/>
      <c r="AJ51" s="395"/>
      <c r="AK51" s="395"/>
      <c r="AL51" s="395"/>
      <c r="AM51" s="395"/>
      <c r="AN51" s="395"/>
      <c r="AO51" s="395"/>
      <c r="AP51" s="395"/>
      <c r="AQ51" s="395"/>
      <c r="AR51" s="395"/>
      <c r="AS51" s="395"/>
      <c r="AT51" s="395"/>
      <c r="AU51" s="395"/>
      <c r="AV51" s="395"/>
      <c r="AW51" s="395"/>
      <c r="AX51" s="395"/>
      <c r="AY51" s="395"/>
      <c r="AZ51" s="395"/>
      <c r="BA51" s="395"/>
      <c r="BB51" s="395"/>
    </row>
    <row r="52" spans="35:54">
      <c r="AI52" s="395"/>
      <c r="AJ52" s="395"/>
      <c r="AK52" s="395"/>
      <c r="AL52" s="395"/>
      <c r="AM52" s="395"/>
      <c r="AN52" s="395"/>
      <c r="AO52" s="395"/>
      <c r="AP52" s="395"/>
      <c r="AQ52" s="395"/>
      <c r="AR52" s="395"/>
      <c r="AS52" s="395"/>
      <c r="AT52" s="395"/>
      <c r="AU52" s="395"/>
      <c r="AV52" s="395"/>
      <c r="AW52" s="395"/>
      <c r="AX52" s="395"/>
      <c r="AY52" s="395"/>
      <c r="AZ52" s="395"/>
      <c r="BA52" s="395"/>
      <c r="BB52" s="395"/>
    </row>
    <row r="53" spans="35:54">
      <c r="AI53" s="395"/>
      <c r="AJ53" s="395"/>
      <c r="AK53" s="395"/>
      <c r="AL53" s="395"/>
      <c r="AM53" s="395"/>
      <c r="AN53" s="395"/>
      <c r="AO53" s="395"/>
      <c r="AP53" s="395"/>
      <c r="AQ53" s="395"/>
      <c r="AR53" s="395"/>
      <c r="AS53" s="395"/>
      <c r="AT53" s="395"/>
      <c r="AU53" s="395"/>
      <c r="AV53" s="395"/>
      <c r="AW53" s="395"/>
      <c r="AX53" s="395"/>
      <c r="AY53" s="395"/>
      <c r="AZ53" s="395"/>
      <c r="BA53" s="395"/>
      <c r="BB53" s="395"/>
    </row>
    <row r="54" spans="35:54">
      <c r="AI54" s="395"/>
      <c r="AJ54" s="395"/>
      <c r="AK54" s="395"/>
      <c r="AL54" s="395"/>
      <c r="AM54" s="395"/>
      <c r="AN54" s="395"/>
      <c r="AO54" s="395"/>
      <c r="AP54" s="395"/>
      <c r="AQ54" s="395"/>
      <c r="AR54" s="395"/>
      <c r="AS54" s="395"/>
      <c r="AT54" s="395"/>
      <c r="AU54" s="395"/>
      <c r="AV54" s="395"/>
      <c r="AW54" s="395"/>
      <c r="AX54" s="395"/>
      <c r="AY54" s="395"/>
      <c r="AZ54" s="395"/>
      <c r="BA54" s="395"/>
      <c r="BB54" s="395"/>
    </row>
    <row r="55" spans="35:54">
      <c r="AI55" s="395"/>
      <c r="AJ55" s="395"/>
      <c r="AK55" s="395"/>
      <c r="AL55" s="395"/>
      <c r="AM55" s="395"/>
      <c r="AN55" s="395"/>
      <c r="AO55" s="395"/>
      <c r="AP55" s="395"/>
      <c r="AQ55" s="395"/>
      <c r="AR55" s="395"/>
      <c r="AS55" s="395"/>
      <c r="AT55" s="395"/>
      <c r="AU55" s="395"/>
      <c r="AV55" s="395"/>
      <c r="AW55" s="395"/>
      <c r="AX55" s="395"/>
      <c r="AY55" s="395"/>
      <c r="AZ55" s="395"/>
      <c r="BA55" s="395"/>
      <c r="BB55" s="395"/>
    </row>
    <row r="56" spans="35:54">
      <c r="AI56" s="395"/>
      <c r="AJ56" s="395"/>
      <c r="AK56" s="395"/>
      <c r="AL56" s="395"/>
      <c r="AM56" s="395"/>
      <c r="AN56" s="395"/>
      <c r="AO56" s="395"/>
      <c r="AP56" s="395"/>
      <c r="AQ56" s="395"/>
      <c r="AR56" s="395"/>
      <c r="AS56" s="395"/>
      <c r="AT56" s="395"/>
      <c r="AU56" s="395"/>
      <c r="AV56" s="395"/>
      <c r="AW56" s="395"/>
      <c r="AX56" s="395"/>
      <c r="AY56" s="395"/>
      <c r="AZ56" s="395"/>
      <c r="BA56" s="395"/>
      <c r="BB56" s="395"/>
    </row>
    <row r="57" spans="35:54">
      <c r="AI57" s="395"/>
      <c r="AJ57" s="395"/>
      <c r="AK57" s="395"/>
      <c r="AL57" s="395"/>
      <c r="AM57" s="395"/>
      <c r="AN57" s="395"/>
      <c r="AO57" s="395"/>
      <c r="AP57" s="395"/>
      <c r="AQ57" s="395"/>
      <c r="AR57" s="395"/>
      <c r="AS57" s="395"/>
      <c r="AT57" s="395"/>
      <c r="AU57" s="395"/>
      <c r="AV57" s="395"/>
      <c r="AW57" s="395"/>
      <c r="AX57" s="395"/>
      <c r="AY57" s="395"/>
      <c r="AZ57" s="395"/>
      <c r="BA57" s="395"/>
      <c r="BB57" s="395"/>
    </row>
    <row r="58" spans="35:54">
      <c r="AI58" s="395"/>
      <c r="AJ58" s="395"/>
      <c r="AK58" s="395"/>
      <c r="AL58" s="395"/>
      <c r="AM58" s="395"/>
      <c r="AN58" s="395"/>
      <c r="AO58" s="395"/>
      <c r="AP58" s="395"/>
      <c r="AQ58" s="395"/>
      <c r="AR58" s="395"/>
      <c r="AS58" s="395"/>
      <c r="AT58" s="395"/>
      <c r="AU58" s="395"/>
      <c r="AV58" s="395"/>
      <c r="AW58" s="395"/>
      <c r="AX58" s="395"/>
      <c r="AY58" s="395"/>
      <c r="AZ58" s="395"/>
      <c r="BA58" s="395"/>
      <c r="BB58" s="395"/>
    </row>
    <row r="59" spans="35:54">
      <c r="AI59" s="395"/>
      <c r="AJ59" s="395"/>
      <c r="AK59" s="395"/>
      <c r="AL59" s="395"/>
      <c r="AM59" s="395"/>
      <c r="AN59" s="395"/>
      <c r="AO59" s="395"/>
      <c r="AP59" s="395"/>
      <c r="AQ59" s="395"/>
      <c r="AR59" s="395"/>
      <c r="AS59" s="395"/>
      <c r="AT59" s="395"/>
      <c r="AU59" s="395"/>
      <c r="AV59" s="395"/>
      <c r="AW59" s="395"/>
      <c r="AX59" s="395"/>
      <c r="AY59" s="395"/>
      <c r="AZ59" s="395"/>
      <c r="BA59" s="395"/>
      <c r="BB59" s="395"/>
    </row>
    <row r="60" spans="35:54">
      <c r="AI60" s="395"/>
      <c r="AJ60" s="395"/>
      <c r="AK60" s="395"/>
      <c r="AL60" s="395"/>
      <c r="AM60" s="395"/>
      <c r="AN60" s="395"/>
      <c r="AO60" s="395"/>
      <c r="AP60" s="395"/>
      <c r="AQ60" s="395"/>
      <c r="AR60" s="395"/>
      <c r="AS60" s="395"/>
      <c r="AT60" s="395"/>
      <c r="AU60" s="395"/>
      <c r="AV60" s="395"/>
      <c r="AW60" s="395"/>
      <c r="AX60" s="395"/>
      <c r="AY60" s="395"/>
      <c r="AZ60" s="395"/>
      <c r="BA60" s="395"/>
      <c r="BB60" s="395"/>
    </row>
    <row r="61" spans="35:54">
      <c r="AI61" s="395"/>
      <c r="AJ61" s="395"/>
      <c r="AK61" s="395"/>
      <c r="AL61" s="395"/>
      <c r="AM61" s="395"/>
      <c r="AN61" s="395"/>
      <c r="AO61" s="395"/>
      <c r="AP61" s="395"/>
      <c r="AQ61" s="395"/>
      <c r="AR61" s="395"/>
      <c r="AS61" s="395"/>
      <c r="AT61" s="395"/>
      <c r="AU61" s="395"/>
      <c r="AV61" s="395"/>
      <c r="AW61" s="395"/>
      <c r="AX61" s="395"/>
      <c r="AY61" s="395"/>
      <c r="AZ61" s="395"/>
      <c r="BA61" s="395"/>
      <c r="BB61" s="395"/>
    </row>
    <row r="62" spans="35:54">
      <c r="AI62" s="395"/>
      <c r="AJ62" s="395"/>
      <c r="AK62" s="395"/>
      <c r="AL62" s="395"/>
      <c r="AM62" s="395"/>
      <c r="AN62" s="395"/>
      <c r="AO62" s="395"/>
      <c r="AP62" s="395"/>
      <c r="AQ62" s="395"/>
      <c r="AR62" s="395"/>
      <c r="AS62" s="395"/>
      <c r="AT62" s="395"/>
      <c r="AU62" s="395"/>
      <c r="AV62" s="395"/>
      <c r="AW62" s="395"/>
      <c r="AX62" s="395"/>
      <c r="AY62" s="395"/>
      <c r="AZ62" s="395"/>
      <c r="BA62" s="395"/>
      <c r="BB62" s="395"/>
    </row>
    <row r="63" spans="35:54">
      <c r="AI63" s="395"/>
      <c r="AJ63" s="395"/>
      <c r="AK63" s="395"/>
      <c r="AL63" s="395"/>
      <c r="AM63" s="395"/>
      <c r="AN63" s="395"/>
      <c r="AO63" s="395"/>
      <c r="AP63" s="395"/>
      <c r="AQ63" s="395"/>
      <c r="AR63" s="395"/>
      <c r="AS63" s="395"/>
      <c r="AT63" s="395"/>
      <c r="AU63" s="395"/>
      <c r="AV63" s="395"/>
      <c r="AW63" s="395"/>
      <c r="AX63" s="395"/>
      <c r="AY63" s="395"/>
      <c r="AZ63" s="395"/>
      <c r="BA63" s="395"/>
      <c r="BB63" s="395"/>
    </row>
    <row r="64" spans="35:54">
      <c r="AI64" s="395"/>
      <c r="AJ64" s="395"/>
      <c r="AK64" s="395"/>
      <c r="AL64" s="395"/>
      <c r="AM64" s="395"/>
      <c r="AN64" s="395"/>
      <c r="AO64" s="395"/>
      <c r="AP64" s="395"/>
      <c r="AQ64" s="395"/>
      <c r="AR64" s="395"/>
      <c r="AS64" s="395"/>
      <c r="AT64" s="395"/>
      <c r="AU64" s="395"/>
      <c r="AV64" s="395"/>
      <c r="AW64" s="395"/>
      <c r="AX64" s="395"/>
      <c r="AY64" s="395"/>
      <c r="AZ64" s="395"/>
      <c r="BA64" s="395"/>
      <c r="BB64" s="395"/>
    </row>
    <row r="65" spans="35:54">
      <c r="AI65" s="395"/>
      <c r="AJ65" s="395"/>
      <c r="AK65" s="395"/>
      <c r="AL65" s="395"/>
      <c r="AM65" s="395"/>
      <c r="AN65" s="395"/>
      <c r="AO65" s="395"/>
      <c r="AP65" s="395"/>
      <c r="AQ65" s="395"/>
      <c r="AR65" s="395"/>
      <c r="AS65" s="395"/>
      <c r="AT65" s="395"/>
      <c r="AU65" s="395"/>
      <c r="AV65" s="395"/>
      <c r="AW65" s="395"/>
      <c r="AX65" s="395"/>
      <c r="AY65" s="395"/>
      <c r="AZ65" s="395"/>
      <c r="BA65" s="395"/>
      <c r="BB65" s="395"/>
    </row>
    <row r="66" spans="35:54">
      <c r="AI66" s="395"/>
      <c r="AJ66" s="395"/>
      <c r="AK66" s="395"/>
      <c r="AL66" s="395"/>
      <c r="AM66" s="395"/>
      <c r="AN66" s="395"/>
      <c r="AO66" s="395"/>
      <c r="AP66" s="395"/>
      <c r="AQ66" s="395"/>
      <c r="AR66" s="395"/>
      <c r="AS66" s="395"/>
      <c r="AT66" s="395"/>
      <c r="AU66" s="395"/>
      <c r="AV66" s="395"/>
      <c r="AW66" s="395"/>
      <c r="AX66" s="395"/>
      <c r="AY66" s="395"/>
      <c r="AZ66" s="395"/>
      <c r="BA66" s="395"/>
      <c r="BB66" s="395"/>
    </row>
    <row r="67" spans="35:54">
      <c r="AI67" s="395"/>
      <c r="AJ67" s="395"/>
      <c r="AK67" s="395"/>
      <c r="AL67" s="395"/>
      <c r="AM67" s="395"/>
      <c r="AN67" s="395"/>
      <c r="AO67" s="395"/>
      <c r="AP67" s="395"/>
      <c r="AQ67" s="395"/>
      <c r="AR67" s="395"/>
      <c r="AS67" s="395"/>
      <c r="AT67" s="395"/>
      <c r="AU67" s="395"/>
      <c r="AV67" s="395"/>
      <c r="AW67" s="395"/>
      <c r="AX67" s="395"/>
      <c r="AY67" s="395"/>
      <c r="AZ67" s="395"/>
      <c r="BA67" s="395"/>
      <c r="BB67" s="395"/>
    </row>
    <row r="68" spans="35:54">
      <c r="AI68" s="395"/>
      <c r="AJ68" s="395"/>
      <c r="AK68" s="395"/>
      <c r="AL68" s="395"/>
      <c r="AM68" s="395"/>
      <c r="AN68" s="395"/>
      <c r="AO68" s="395"/>
      <c r="AP68" s="395"/>
      <c r="AQ68" s="395"/>
      <c r="AR68" s="395"/>
      <c r="AS68" s="395"/>
      <c r="AT68" s="395"/>
      <c r="AU68" s="395"/>
      <c r="AV68" s="395"/>
      <c r="AW68" s="395"/>
      <c r="AX68" s="395"/>
      <c r="AY68" s="395"/>
      <c r="AZ68" s="395"/>
      <c r="BA68" s="395"/>
      <c r="BB68" s="395"/>
    </row>
    <row r="69" spans="35:54">
      <c r="AI69" s="395"/>
      <c r="AJ69" s="395"/>
      <c r="AK69" s="395"/>
      <c r="AL69" s="395"/>
      <c r="AM69" s="395"/>
      <c r="AN69" s="395"/>
      <c r="AO69" s="395"/>
      <c r="AP69" s="395"/>
      <c r="AQ69" s="395"/>
      <c r="AR69" s="395"/>
      <c r="AS69" s="395"/>
      <c r="AT69" s="395"/>
      <c r="AU69" s="395"/>
      <c r="AV69" s="395"/>
      <c r="AW69" s="395"/>
      <c r="AX69" s="395"/>
      <c r="AY69" s="395"/>
      <c r="AZ69" s="395"/>
      <c r="BA69" s="395"/>
      <c r="BB69" s="395"/>
    </row>
    <row r="70" spans="35:54">
      <c r="AI70" s="395"/>
      <c r="AJ70" s="395"/>
      <c r="AK70" s="395"/>
      <c r="AL70" s="395"/>
      <c r="AM70" s="395"/>
      <c r="AN70" s="395"/>
      <c r="AO70" s="395"/>
      <c r="AP70" s="395"/>
      <c r="AQ70" s="395"/>
      <c r="AR70" s="395"/>
      <c r="AS70" s="395"/>
      <c r="AT70" s="395"/>
      <c r="AU70" s="395"/>
      <c r="AV70" s="395"/>
      <c r="AW70" s="395"/>
      <c r="AX70" s="395"/>
      <c r="AY70" s="395"/>
      <c r="AZ70" s="395"/>
      <c r="BA70" s="395"/>
      <c r="BB70" s="395"/>
    </row>
    <row r="71" spans="35:54">
      <c r="AI71" s="395"/>
      <c r="AJ71" s="395"/>
      <c r="AK71" s="395"/>
      <c r="AL71" s="395"/>
      <c r="AM71" s="395"/>
      <c r="AN71" s="395"/>
      <c r="AO71" s="395"/>
      <c r="AP71" s="395"/>
      <c r="AQ71" s="395"/>
      <c r="AR71" s="395"/>
      <c r="AS71" s="395"/>
      <c r="AT71" s="395"/>
      <c r="AU71" s="395"/>
      <c r="AV71" s="395"/>
      <c r="AW71" s="395"/>
      <c r="AX71" s="395"/>
      <c r="AY71" s="395"/>
      <c r="AZ71" s="395"/>
      <c r="BA71" s="395"/>
      <c r="BB71" s="395"/>
    </row>
    <row r="72" spans="35:54">
      <c r="AI72" s="395"/>
      <c r="AJ72" s="395"/>
      <c r="AK72" s="395"/>
      <c r="AL72" s="395"/>
      <c r="AM72" s="395"/>
      <c r="AN72" s="395"/>
      <c r="AO72" s="395"/>
      <c r="AP72" s="395"/>
      <c r="AQ72" s="395"/>
      <c r="AR72" s="395"/>
      <c r="AS72" s="395"/>
      <c r="AT72" s="395"/>
      <c r="AU72" s="395"/>
      <c r="AV72" s="395"/>
      <c r="AW72" s="395"/>
      <c r="AX72" s="395"/>
      <c r="AY72" s="395"/>
      <c r="AZ72" s="395"/>
      <c r="BA72" s="395"/>
      <c r="BB72" s="395"/>
    </row>
    <row r="73" spans="35:54">
      <c r="AI73" s="395"/>
      <c r="AJ73" s="395"/>
      <c r="AK73" s="395"/>
      <c r="AL73" s="395"/>
      <c r="AM73" s="395"/>
      <c r="AN73" s="395"/>
      <c r="AO73" s="395"/>
      <c r="AP73" s="395"/>
      <c r="AQ73" s="395"/>
      <c r="AR73" s="395"/>
      <c r="AS73" s="395"/>
      <c r="AT73" s="395"/>
      <c r="AU73" s="395"/>
      <c r="AV73" s="395"/>
      <c r="AW73" s="395"/>
      <c r="AX73" s="395"/>
      <c r="AY73" s="395"/>
      <c r="AZ73" s="395"/>
      <c r="BA73" s="395"/>
      <c r="BB73" s="395"/>
    </row>
    <row r="74" spans="35:54">
      <c r="AI74" s="395"/>
      <c r="AJ74" s="395"/>
      <c r="AK74" s="395"/>
      <c r="AL74" s="395"/>
      <c r="AM74" s="395"/>
      <c r="AN74" s="395"/>
      <c r="AO74" s="395"/>
      <c r="AP74" s="395"/>
      <c r="AQ74" s="395"/>
      <c r="AR74" s="395"/>
      <c r="AS74" s="395"/>
      <c r="AT74" s="395"/>
      <c r="AU74" s="395"/>
      <c r="AV74" s="395"/>
      <c r="AW74" s="395"/>
      <c r="AX74" s="395"/>
      <c r="AY74" s="395"/>
      <c r="AZ74" s="395"/>
      <c r="BA74" s="395"/>
      <c r="BB74" s="395"/>
    </row>
    <row r="75" spans="35:54">
      <c r="AI75" s="395"/>
      <c r="AJ75" s="395"/>
      <c r="AK75" s="395"/>
      <c r="AL75" s="395"/>
      <c r="AM75" s="395"/>
      <c r="AN75" s="395"/>
      <c r="AO75" s="395"/>
      <c r="AP75" s="395"/>
      <c r="AQ75" s="395"/>
      <c r="AR75" s="395"/>
      <c r="AS75" s="395"/>
      <c r="AT75" s="395"/>
      <c r="AU75" s="395"/>
      <c r="AV75" s="395"/>
      <c r="AW75" s="395"/>
      <c r="AX75" s="395"/>
      <c r="AY75" s="395"/>
      <c r="AZ75" s="395"/>
      <c r="BA75" s="395"/>
      <c r="BB75" s="395"/>
    </row>
    <row r="76" spans="35:54">
      <c r="AI76" s="395"/>
      <c r="AJ76" s="395"/>
      <c r="AK76" s="395"/>
      <c r="AL76" s="395"/>
      <c r="AM76" s="395"/>
      <c r="AN76" s="395"/>
      <c r="AO76" s="395"/>
      <c r="AP76" s="395"/>
      <c r="AQ76" s="395"/>
      <c r="AR76" s="395"/>
      <c r="AS76" s="395"/>
      <c r="AT76" s="395"/>
      <c r="AU76" s="395"/>
      <c r="AV76" s="395"/>
      <c r="AW76" s="395"/>
      <c r="AX76" s="395"/>
      <c r="AY76" s="395"/>
      <c r="AZ76" s="395"/>
      <c r="BA76" s="395"/>
      <c r="BB76" s="395"/>
    </row>
    <row r="77" spans="35:54">
      <c r="AI77" s="395"/>
      <c r="AJ77" s="395"/>
      <c r="AK77" s="395"/>
      <c r="AL77" s="395"/>
      <c r="AM77" s="395"/>
      <c r="AN77" s="395"/>
      <c r="AO77" s="395"/>
      <c r="AP77" s="395"/>
      <c r="AQ77" s="395"/>
      <c r="AR77" s="395"/>
      <c r="AS77" s="395"/>
      <c r="AT77" s="395"/>
      <c r="AU77" s="395"/>
      <c r="AV77" s="395"/>
      <c r="AW77" s="395"/>
      <c r="AX77" s="395"/>
      <c r="AY77" s="395"/>
      <c r="AZ77" s="395"/>
      <c r="BA77" s="395"/>
      <c r="BB77" s="395"/>
    </row>
    <row r="78" spans="35:54">
      <c r="AI78" s="395"/>
      <c r="AJ78" s="395"/>
      <c r="AK78" s="395"/>
      <c r="AL78" s="395"/>
      <c r="AM78" s="395"/>
      <c r="AN78" s="395"/>
      <c r="AO78" s="395"/>
      <c r="AP78" s="395"/>
      <c r="AQ78" s="395"/>
      <c r="AR78" s="395"/>
      <c r="AS78" s="395"/>
      <c r="AT78" s="395"/>
      <c r="AU78" s="395"/>
      <c r="AV78" s="395"/>
      <c r="AW78" s="395"/>
      <c r="AX78" s="395"/>
      <c r="AY78" s="395"/>
      <c r="AZ78" s="395"/>
      <c r="BA78" s="395"/>
      <c r="BB78" s="395"/>
    </row>
    <row r="79" spans="35:54">
      <c r="AI79" s="395"/>
      <c r="AJ79" s="395"/>
      <c r="AK79" s="395"/>
      <c r="AL79" s="395"/>
      <c r="AM79" s="395"/>
      <c r="AN79" s="395"/>
      <c r="AO79" s="395"/>
      <c r="AP79" s="395"/>
      <c r="AQ79" s="395"/>
      <c r="AR79" s="395"/>
      <c r="AS79" s="395"/>
      <c r="AT79" s="395"/>
      <c r="AU79" s="395"/>
      <c r="AV79" s="395"/>
      <c r="AW79" s="395"/>
      <c r="AX79" s="395"/>
      <c r="AY79" s="395"/>
      <c r="AZ79" s="395"/>
      <c r="BA79" s="395"/>
      <c r="BB79" s="395"/>
    </row>
    <row r="80" spans="35:54">
      <c r="AI80" s="395"/>
      <c r="AJ80" s="395"/>
      <c r="AK80" s="395"/>
      <c r="AL80" s="395"/>
      <c r="AM80" s="395"/>
      <c r="AN80" s="395"/>
      <c r="AO80" s="395"/>
      <c r="AP80" s="395"/>
      <c r="AQ80" s="395"/>
      <c r="AR80" s="395"/>
      <c r="AS80" s="395"/>
      <c r="AT80" s="395"/>
      <c r="AU80" s="395"/>
      <c r="AV80" s="395"/>
      <c r="AW80" s="395"/>
      <c r="AX80" s="395"/>
      <c r="AY80" s="395"/>
      <c r="AZ80" s="395"/>
      <c r="BA80" s="395"/>
      <c r="BB80" s="395"/>
    </row>
    <row r="81" spans="35:54">
      <c r="AI81" s="395"/>
      <c r="AJ81" s="395"/>
      <c r="AK81" s="395"/>
      <c r="AL81" s="395"/>
      <c r="AM81" s="395"/>
      <c r="AN81" s="395"/>
      <c r="AO81" s="395"/>
      <c r="AP81" s="395"/>
      <c r="AQ81" s="395"/>
      <c r="AR81" s="395"/>
      <c r="AS81" s="395"/>
      <c r="AT81" s="395"/>
      <c r="AU81" s="395"/>
      <c r="AV81" s="395"/>
      <c r="AW81" s="395"/>
      <c r="AX81" s="395"/>
      <c r="AY81" s="395"/>
      <c r="AZ81" s="395"/>
      <c r="BA81" s="395"/>
      <c r="BB81" s="395"/>
    </row>
    <row r="82" spans="35:54">
      <c r="AI82" s="395"/>
      <c r="AJ82" s="395"/>
      <c r="AK82" s="395"/>
      <c r="AL82" s="395"/>
      <c r="AM82" s="395"/>
      <c r="AN82" s="395"/>
      <c r="AO82" s="395"/>
      <c r="AP82" s="395"/>
      <c r="AQ82" s="395"/>
      <c r="AR82" s="395"/>
      <c r="AS82" s="395"/>
      <c r="AT82" s="395"/>
      <c r="AU82" s="395"/>
      <c r="AV82" s="395"/>
      <c r="AW82" s="395"/>
      <c r="AX82" s="395"/>
      <c r="AY82" s="395"/>
      <c r="AZ82" s="395"/>
      <c r="BA82" s="395"/>
      <c r="BB82" s="395"/>
    </row>
    <row r="83" spans="35:54">
      <c r="AI83" s="395"/>
      <c r="AJ83" s="395"/>
      <c r="AK83" s="395"/>
      <c r="AL83" s="395"/>
      <c r="AM83" s="395"/>
      <c r="AN83" s="395"/>
      <c r="AO83" s="395"/>
      <c r="AP83" s="395"/>
      <c r="AQ83" s="395"/>
      <c r="AR83" s="395"/>
      <c r="AS83" s="395"/>
      <c r="AT83" s="395"/>
      <c r="AU83" s="395"/>
      <c r="AV83" s="395"/>
      <c r="AW83" s="395"/>
      <c r="AX83" s="395"/>
      <c r="AY83" s="395"/>
      <c r="AZ83" s="395"/>
      <c r="BA83" s="395"/>
      <c r="BB83" s="395"/>
    </row>
    <row r="84" spans="35:54">
      <c r="AI84" s="395"/>
      <c r="AJ84" s="395"/>
      <c r="AK84" s="395"/>
      <c r="AL84" s="395"/>
      <c r="AM84" s="395"/>
      <c r="AN84" s="395"/>
      <c r="AO84" s="395"/>
      <c r="AP84" s="395"/>
      <c r="AQ84" s="395"/>
      <c r="AR84" s="395"/>
      <c r="AS84" s="395"/>
      <c r="AT84" s="395"/>
      <c r="AU84" s="395"/>
      <c r="AV84" s="395"/>
      <c r="AW84" s="395"/>
      <c r="AX84" s="395"/>
      <c r="AY84" s="395"/>
      <c r="AZ84" s="395"/>
      <c r="BA84" s="395"/>
      <c r="BB84" s="395"/>
    </row>
    <row r="85" spans="35:54">
      <c r="AI85" s="395"/>
      <c r="AJ85" s="395"/>
      <c r="AK85" s="395"/>
      <c r="AL85" s="395"/>
      <c r="AM85" s="395"/>
      <c r="AN85" s="395"/>
      <c r="AO85" s="395"/>
      <c r="AP85" s="395"/>
      <c r="AQ85" s="395"/>
      <c r="AR85" s="395"/>
      <c r="AS85" s="395"/>
      <c r="AT85" s="395"/>
      <c r="AU85" s="395"/>
      <c r="AV85" s="395"/>
      <c r="AW85" s="395"/>
      <c r="AX85" s="395"/>
      <c r="AY85" s="395"/>
      <c r="AZ85" s="395"/>
      <c r="BA85" s="395"/>
      <c r="BB85" s="395"/>
    </row>
    <row r="86" spans="35:54">
      <c r="AI86" s="395"/>
      <c r="AJ86" s="395"/>
      <c r="AK86" s="395"/>
      <c r="AL86" s="395"/>
      <c r="AM86" s="395"/>
      <c r="AN86" s="395"/>
      <c r="AO86" s="395"/>
      <c r="AP86" s="395"/>
      <c r="AQ86" s="395"/>
      <c r="AR86" s="395"/>
      <c r="AS86" s="395"/>
      <c r="AT86" s="395"/>
      <c r="AU86" s="395"/>
      <c r="AV86" s="395"/>
      <c r="AW86" s="395"/>
      <c r="AX86" s="395"/>
      <c r="AY86" s="395"/>
      <c r="AZ86" s="395"/>
      <c r="BA86" s="395"/>
      <c r="BB86" s="395"/>
    </row>
    <row r="87" spans="35:54">
      <c r="AI87" s="395"/>
      <c r="AJ87" s="395"/>
      <c r="AK87" s="395"/>
      <c r="AL87" s="395"/>
      <c r="AM87" s="395"/>
      <c r="AN87" s="395"/>
      <c r="AO87" s="395"/>
      <c r="AP87" s="395"/>
      <c r="AQ87" s="395"/>
      <c r="AR87" s="395"/>
      <c r="AS87" s="395"/>
      <c r="AT87" s="395"/>
      <c r="AU87" s="395"/>
      <c r="AV87" s="395"/>
      <c r="AW87" s="395"/>
      <c r="AX87" s="395"/>
      <c r="AY87" s="395"/>
      <c r="AZ87" s="395"/>
      <c r="BA87" s="395"/>
      <c r="BB87" s="395"/>
    </row>
    <row r="88" spans="35:54">
      <c r="AI88" s="395"/>
      <c r="AJ88" s="395"/>
      <c r="AK88" s="395"/>
      <c r="AL88" s="395"/>
      <c r="AM88" s="395"/>
      <c r="AN88" s="395"/>
      <c r="AO88" s="395"/>
      <c r="AP88" s="395"/>
      <c r="AQ88" s="395"/>
      <c r="AR88" s="395"/>
      <c r="AS88" s="395"/>
      <c r="AT88" s="395"/>
      <c r="AU88" s="395"/>
      <c r="AV88" s="395"/>
      <c r="AW88" s="395"/>
      <c r="AX88" s="395"/>
      <c r="AY88" s="395"/>
      <c r="AZ88" s="395"/>
      <c r="BA88" s="395"/>
      <c r="BB88" s="395"/>
    </row>
    <row r="89" spans="35:54">
      <c r="AI89" s="395"/>
      <c r="AJ89" s="395"/>
      <c r="AK89" s="395"/>
      <c r="AL89" s="395"/>
      <c r="AM89" s="395"/>
      <c r="AN89" s="395"/>
      <c r="AO89" s="395"/>
      <c r="AP89" s="395"/>
      <c r="AQ89" s="395"/>
      <c r="AR89" s="395"/>
      <c r="AS89" s="395"/>
      <c r="AT89" s="395"/>
      <c r="AU89" s="395"/>
      <c r="AV89" s="395"/>
      <c r="AW89" s="395"/>
      <c r="AX89" s="395"/>
      <c r="AY89" s="395"/>
      <c r="AZ89" s="395"/>
      <c r="BA89" s="395"/>
      <c r="BB89" s="395"/>
    </row>
    <row r="90" spans="35:54">
      <c r="AI90" s="395"/>
      <c r="AJ90" s="395"/>
      <c r="AK90" s="395"/>
      <c r="AL90" s="395"/>
      <c r="AM90" s="395"/>
      <c r="AN90" s="395"/>
      <c r="AO90" s="395"/>
      <c r="AP90" s="395"/>
      <c r="AQ90" s="395"/>
      <c r="AR90" s="395"/>
      <c r="AS90" s="395"/>
      <c r="AT90" s="395"/>
      <c r="AU90" s="395"/>
      <c r="AV90" s="395"/>
      <c r="AW90" s="395"/>
      <c r="AX90" s="395"/>
      <c r="AY90" s="395"/>
      <c r="AZ90" s="395"/>
      <c r="BA90" s="395"/>
      <c r="BB90" s="395"/>
    </row>
    <row r="91" spans="35:54">
      <c r="AI91" s="395"/>
      <c r="AJ91" s="395"/>
      <c r="AK91" s="395"/>
      <c r="AL91" s="395"/>
      <c r="AM91" s="395"/>
      <c r="AN91" s="395"/>
      <c r="AO91" s="395"/>
      <c r="AP91" s="395"/>
      <c r="AQ91" s="395"/>
      <c r="AR91" s="395"/>
      <c r="AS91" s="395"/>
      <c r="AT91" s="395"/>
      <c r="AU91" s="395"/>
      <c r="AV91" s="395"/>
      <c r="AW91" s="395"/>
      <c r="AX91" s="395"/>
      <c r="AY91" s="395"/>
      <c r="AZ91" s="395"/>
      <c r="BA91" s="395"/>
      <c r="BB91" s="395"/>
    </row>
    <row r="92" spans="35:54">
      <c r="AI92" s="395"/>
      <c r="AJ92" s="395"/>
      <c r="AK92" s="395"/>
      <c r="AL92" s="395"/>
      <c r="AM92" s="395"/>
      <c r="AN92" s="395"/>
      <c r="AO92" s="395"/>
      <c r="AP92" s="395"/>
      <c r="AQ92" s="395"/>
      <c r="AR92" s="395"/>
      <c r="AS92" s="395"/>
      <c r="AT92" s="395"/>
      <c r="AU92" s="395"/>
      <c r="AV92" s="395"/>
      <c r="AW92" s="395"/>
      <c r="AX92" s="395"/>
      <c r="AY92" s="395"/>
      <c r="AZ92" s="395"/>
      <c r="BA92" s="395"/>
      <c r="BB92" s="395"/>
    </row>
    <row r="93" spans="35:54">
      <c r="AI93" s="395"/>
      <c r="AJ93" s="395"/>
      <c r="AK93" s="395"/>
      <c r="AL93" s="395"/>
      <c r="AM93" s="395"/>
      <c r="AN93" s="395"/>
      <c r="AO93" s="395"/>
      <c r="AP93" s="395"/>
      <c r="AQ93" s="395"/>
      <c r="AR93" s="395"/>
      <c r="AS93" s="395"/>
      <c r="AT93" s="395"/>
      <c r="AU93" s="395"/>
      <c r="AV93" s="395"/>
      <c r="AW93" s="395"/>
      <c r="AX93" s="395"/>
      <c r="AY93" s="395"/>
      <c r="AZ93" s="395"/>
      <c r="BA93" s="395"/>
      <c r="BB93" s="395"/>
    </row>
    <row r="94" spans="35:54">
      <c r="AI94" s="395"/>
      <c r="AJ94" s="395"/>
      <c r="AK94" s="395"/>
      <c r="AL94" s="395"/>
      <c r="AM94" s="395"/>
      <c r="AN94" s="395"/>
      <c r="AO94" s="395"/>
      <c r="AP94" s="395"/>
      <c r="AQ94" s="395"/>
      <c r="AR94" s="395"/>
      <c r="AS94" s="395"/>
      <c r="AT94" s="395"/>
      <c r="AU94" s="395"/>
      <c r="AV94" s="395"/>
      <c r="AW94" s="395"/>
      <c r="AX94" s="395"/>
      <c r="AY94" s="395"/>
      <c r="AZ94" s="395"/>
      <c r="BA94" s="395"/>
      <c r="BB94" s="395"/>
    </row>
    <row r="95" spans="35:54">
      <c r="AI95" s="395"/>
      <c r="AJ95" s="395"/>
      <c r="AK95" s="395"/>
      <c r="AL95" s="395"/>
      <c r="AM95" s="395"/>
      <c r="AN95" s="395"/>
      <c r="AO95" s="395"/>
      <c r="AP95" s="395"/>
      <c r="AQ95" s="395"/>
      <c r="AR95" s="395"/>
      <c r="AS95" s="395"/>
      <c r="AT95" s="395"/>
      <c r="AU95" s="395"/>
      <c r="AV95" s="395"/>
      <c r="AW95" s="395"/>
      <c r="AX95" s="395"/>
      <c r="AY95" s="395"/>
      <c r="AZ95" s="395"/>
      <c r="BA95" s="395"/>
      <c r="BB95" s="395"/>
    </row>
    <row r="96" spans="35:54">
      <c r="AI96" s="395"/>
      <c r="AJ96" s="395"/>
      <c r="AK96" s="395"/>
      <c r="AL96" s="395"/>
      <c r="AM96" s="395"/>
      <c r="AN96" s="395"/>
      <c r="AO96" s="395"/>
      <c r="AP96" s="395"/>
      <c r="AQ96" s="395"/>
      <c r="AR96" s="395"/>
      <c r="AS96" s="395"/>
      <c r="AT96" s="395"/>
      <c r="AU96" s="395"/>
      <c r="AV96" s="395"/>
      <c r="AW96" s="395"/>
      <c r="AX96" s="395"/>
      <c r="AY96" s="395"/>
      <c r="AZ96" s="395"/>
      <c r="BA96" s="395"/>
      <c r="BB96" s="395"/>
    </row>
    <row r="97" spans="35:54">
      <c r="AI97" s="395"/>
      <c r="AJ97" s="395"/>
      <c r="AK97" s="395"/>
      <c r="AL97" s="395"/>
      <c r="AM97" s="395"/>
      <c r="AN97" s="395"/>
      <c r="AO97" s="395"/>
      <c r="AP97" s="395"/>
      <c r="AQ97" s="395"/>
      <c r="AR97" s="395"/>
      <c r="AS97" s="395"/>
      <c r="AT97" s="395"/>
      <c r="AU97" s="395"/>
      <c r="AV97" s="395"/>
      <c r="AW97" s="395"/>
      <c r="AX97" s="395"/>
      <c r="AY97" s="395"/>
      <c r="AZ97" s="395"/>
      <c r="BA97" s="395"/>
      <c r="BB97" s="395"/>
    </row>
    <row r="98" spans="35:54">
      <c r="AI98" s="395"/>
      <c r="AJ98" s="395"/>
      <c r="AK98" s="395"/>
      <c r="AL98" s="395"/>
      <c r="AM98" s="395"/>
      <c r="AN98" s="395"/>
      <c r="AO98" s="395"/>
      <c r="AP98" s="395"/>
      <c r="AQ98" s="395"/>
      <c r="AR98" s="395"/>
      <c r="AS98" s="395"/>
      <c r="AT98" s="395"/>
      <c r="AU98" s="395"/>
      <c r="AV98" s="395"/>
      <c r="AW98" s="395"/>
      <c r="AX98" s="395"/>
      <c r="AY98" s="395"/>
      <c r="AZ98" s="395"/>
      <c r="BA98" s="395"/>
      <c r="BB98" s="395"/>
    </row>
    <row r="99" spans="35:54">
      <c r="AI99" s="395"/>
      <c r="AJ99" s="395"/>
      <c r="AK99" s="395"/>
      <c r="AL99" s="395"/>
      <c r="AM99" s="395"/>
      <c r="AN99" s="395"/>
      <c r="AO99" s="395"/>
      <c r="AP99" s="395"/>
      <c r="AQ99" s="395"/>
      <c r="AR99" s="395"/>
      <c r="AS99" s="395"/>
      <c r="AT99" s="395"/>
      <c r="AU99" s="395"/>
      <c r="AV99" s="395"/>
      <c r="AW99" s="395"/>
      <c r="AX99" s="395"/>
      <c r="AY99" s="395"/>
      <c r="AZ99" s="395"/>
      <c r="BA99" s="395"/>
      <c r="BB99" s="395"/>
    </row>
    <row r="100" spans="35:54">
      <c r="AI100" s="395"/>
      <c r="AJ100" s="395"/>
      <c r="AK100" s="395"/>
      <c r="AL100" s="395"/>
      <c r="AM100" s="395"/>
      <c r="AN100" s="395"/>
      <c r="AO100" s="395"/>
      <c r="AP100" s="395"/>
      <c r="AQ100" s="395"/>
      <c r="AR100" s="395"/>
      <c r="AS100" s="395"/>
      <c r="AT100" s="395"/>
      <c r="AU100" s="395"/>
      <c r="AV100" s="395"/>
      <c r="AW100" s="395"/>
      <c r="AX100" s="395"/>
      <c r="AY100" s="395"/>
      <c r="AZ100" s="395"/>
      <c r="BA100" s="395"/>
      <c r="BB100" s="395"/>
    </row>
    <row r="101" spans="35:54">
      <c r="AI101" s="395"/>
      <c r="AJ101" s="395"/>
      <c r="AK101" s="395"/>
      <c r="AL101" s="395"/>
      <c r="AM101" s="395"/>
      <c r="AN101" s="395"/>
      <c r="AO101" s="395"/>
      <c r="AP101" s="395"/>
      <c r="AQ101" s="395"/>
      <c r="AR101" s="395"/>
      <c r="AS101" s="395"/>
      <c r="AT101" s="395"/>
      <c r="AU101" s="395"/>
      <c r="AV101" s="395"/>
      <c r="AW101" s="395"/>
      <c r="AX101" s="395"/>
      <c r="AY101" s="395"/>
      <c r="AZ101" s="395"/>
      <c r="BA101" s="395"/>
      <c r="BB101" s="395"/>
    </row>
    <row r="102" spans="35:54">
      <c r="AI102" s="395"/>
      <c r="AJ102" s="395"/>
      <c r="AK102" s="395"/>
      <c r="AL102" s="395"/>
      <c r="AM102" s="395"/>
      <c r="AN102" s="395"/>
      <c r="AO102" s="395"/>
      <c r="AP102" s="395"/>
      <c r="AQ102" s="395"/>
      <c r="AR102" s="395"/>
      <c r="AS102" s="395"/>
      <c r="AT102" s="395"/>
      <c r="AU102" s="395"/>
      <c r="AV102" s="395"/>
      <c r="AW102" s="395"/>
      <c r="AX102" s="395"/>
      <c r="AY102" s="395"/>
      <c r="AZ102" s="395"/>
      <c r="BA102" s="395"/>
      <c r="BB102" s="395"/>
    </row>
    <row r="103" spans="35:54">
      <c r="AI103" s="395"/>
      <c r="AJ103" s="395"/>
      <c r="AK103" s="395"/>
      <c r="AL103" s="395"/>
      <c r="AM103" s="395"/>
      <c r="AN103" s="395"/>
      <c r="AO103" s="395"/>
      <c r="AP103" s="395"/>
      <c r="AQ103" s="395"/>
      <c r="AR103" s="395"/>
      <c r="AS103" s="395"/>
      <c r="AT103" s="395"/>
      <c r="AU103" s="395"/>
      <c r="AV103" s="395"/>
      <c r="AW103" s="395"/>
      <c r="AX103" s="395"/>
      <c r="AY103" s="395"/>
      <c r="AZ103" s="395"/>
      <c r="BA103" s="395"/>
      <c r="BB103" s="395"/>
    </row>
    <row r="104" spans="35:54">
      <c r="AI104" s="395"/>
      <c r="AJ104" s="395"/>
      <c r="AK104" s="395"/>
      <c r="AL104" s="395"/>
      <c r="AM104" s="395"/>
      <c r="AN104" s="395"/>
      <c r="AO104" s="395"/>
      <c r="AP104" s="395"/>
      <c r="AQ104" s="395"/>
      <c r="AR104" s="395"/>
      <c r="AS104" s="395"/>
      <c r="AT104" s="395"/>
      <c r="AU104" s="395"/>
      <c r="AV104" s="395"/>
      <c r="AW104" s="395"/>
      <c r="AX104" s="395"/>
      <c r="AY104" s="395"/>
      <c r="AZ104" s="395"/>
      <c r="BA104" s="395"/>
      <c r="BB104" s="395"/>
    </row>
    <row r="105" spans="35:54">
      <c r="AI105" s="395"/>
      <c r="AJ105" s="395"/>
      <c r="AK105" s="395"/>
      <c r="AL105" s="395"/>
      <c r="AM105" s="395"/>
      <c r="AN105" s="395"/>
      <c r="AO105" s="395"/>
      <c r="AP105" s="395"/>
      <c r="AQ105" s="395"/>
      <c r="AR105" s="395"/>
      <c r="AS105" s="395"/>
      <c r="AT105" s="395"/>
      <c r="AU105" s="395"/>
      <c r="AV105" s="395"/>
      <c r="AW105" s="395"/>
      <c r="AX105" s="395"/>
      <c r="AY105" s="395"/>
      <c r="AZ105" s="395"/>
      <c r="BA105" s="395"/>
      <c r="BB105" s="395"/>
    </row>
    <row r="106" spans="35:54">
      <c r="AI106" s="395"/>
      <c r="AJ106" s="395"/>
      <c r="AK106" s="395"/>
      <c r="AL106" s="395"/>
      <c r="AM106" s="395"/>
      <c r="AN106" s="395"/>
      <c r="AO106" s="395"/>
      <c r="AP106" s="395"/>
      <c r="AQ106" s="395"/>
      <c r="AR106" s="395"/>
      <c r="AS106" s="395"/>
      <c r="AT106" s="395"/>
      <c r="AU106" s="395"/>
      <c r="AV106" s="395"/>
      <c r="AW106" s="395"/>
      <c r="AX106" s="395"/>
      <c r="AY106" s="395"/>
      <c r="AZ106" s="395"/>
      <c r="BA106" s="395"/>
      <c r="BB106" s="395"/>
    </row>
    <row r="107" spans="35:54">
      <c r="AI107" s="395"/>
      <c r="AJ107" s="395"/>
      <c r="AK107" s="395"/>
      <c r="AL107" s="395"/>
      <c r="AM107" s="395"/>
      <c r="AN107" s="395"/>
      <c r="AO107" s="395"/>
      <c r="AP107" s="395"/>
      <c r="AQ107" s="395"/>
      <c r="AR107" s="395"/>
      <c r="AS107" s="395"/>
      <c r="AT107" s="395"/>
      <c r="AU107" s="395"/>
      <c r="AV107" s="395"/>
      <c r="AW107" s="395"/>
      <c r="AX107" s="395"/>
      <c r="AY107" s="395"/>
      <c r="AZ107" s="395"/>
      <c r="BA107" s="395"/>
      <c r="BB107" s="395"/>
    </row>
    <row r="108" spans="35:54">
      <c r="AI108" s="395"/>
      <c r="AJ108" s="395"/>
      <c r="AK108" s="395"/>
      <c r="AL108" s="395"/>
      <c r="AM108" s="395"/>
      <c r="AN108" s="395"/>
      <c r="AO108" s="395"/>
      <c r="AP108" s="395"/>
      <c r="AQ108" s="395"/>
      <c r="AR108" s="395"/>
      <c r="AS108" s="395"/>
      <c r="AT108" s="395"/>
      <c r="AU108" s="395"/>
      <c r="AV108" s="395"/>
      <c r="AW108" s="395"/>
      <c r="AX108" s="395"/>
      <c r="AY108" s="395"/>
      <c r="AZ108" s="395"/>
      <c r="BA108" s="395"/>
      <c r="BB108" s="395"/>
    </row>
    <row r="109" spans="35:54">
      <c r="AI109" s="395"/>
      <c r="AJ109" s="395"/>
      <c r="AK109" s="395"/>
      <c r="AL109" s="395"/>
      <c r="AM109" s="395"/>
      <c r="AN109" s="395"/>
      <c r="AO109" s="395"/>
      <c r="AP109" s="395"/>
      <c r="AQ109" s="395"/>
      <c r="AR109" s="395"/>
      <c r="AS109" s="395"/>
      <c r="AT109" s="395"/>
      <c r="AU109" s="395"/>
      <c r="AV109" s="395"/>
      <c r="AW109" s="395"/>
      <c r="AX109" s="395"/>
      <c r="AY109" s="395"/>
      <c r="AZ109" s="395"/>
      <c r="BA109" s="395"/>
      <c r="BB109" s="395"/>
    </row>
    <row r="110" spans="35:54">
      <c r="AI110" s="395"/>
      <c r="AJ110" s="395"/>
      <c r="AK110" s="395"/>
      <c r="AL110" s="395"/>
      <c r="AM110" s="395"/>
      <c r="AN110" s="395"/>
      <c r="AO110" s="395"/>
      <c r="AP110" s="395"/>
      <c r="AQ110" s="395"/>
      <c r="AR110" s="395"/>
      <c r="AS110" s="395"/>
      <c r="AT110" s="395"/>
      <c r="AU110" s="395"/>
      <c r="AV110" s="395"/>
      <c r="AW110" s="395"/>
      <c r="AX110" s="395"/>
      <c r="AY110" s="395"/>
      <c r="AZ110" s="395"/>
      <c r="BA110" s="395"/>
      <c r="BB110" s="395"/>
    </row>
    <row r="111" spans="35:54">
      <c r="AI111" s="395"/>
      <c r="AJ111" s="395"/>
      <c r="AK111" s="395"/>
      <c r="AL111" s="395"/>
      <c r="AM111" s="395"/>
      <c r="AN111" s="395"/>
      <c r="AO111" s="395"/>
      <c r="AP111" s="395"/>
      <c r="AQ111" s="395"/>
      <c r="AR111" s="395"/>
      <c r="AS111" s="395"/>
      <c r="AT111" s="395"/>
      <c r="AU111" s="395"/>
      <c r="AV111" s="395"/>
      <c r="AW111" s="395"/>
      <c r="AX111" s="395"/>
      <c r="AY111" s="395"/>
      <c r="AZ111" s="395"/>
      <c r="BA111" s="395"/>
      <c r="BB111" s="395"/>
    </row>
    <row r="112" spans="35:54">
      <c r="AI112" s="395"/>
      <c r="AJ112" s="395"/>
      <c r="AK112" s="395"/>
      <c r="AL112" s="395"/>
      <c r="AM112" s="395"/>
      <c r="AN112" s="395"/>
      <c r="AO112" s="395"/>
      <c r="AP112" s="395"/>
      <c r="AQ112" s="395"/>
      <c r="AR112" s="395"/>
      <c r="AS112" s="395"/>
      <c r="AT112" s="395"/>
      <c r="AU112" s="395"/>
      <c r="AV112" s="395"/>
      <c r="AW112" s="395"/>
      <c r="AX112" s="395"/>
      <c r="AY112" s="395"/>
      <c r="AZ112" s="395"/>
      <c r="BA112" s="395"/>
      <c r="BB112" s="395"/>
    </row>
    <row r="113" spans="35:54">
      <c r="AI113" s="395"/>
      <c r="AJ113" s="395"/>
      <c r="AK113" s="395"/>
      <c r="AL113" s="395"/>
      <c r="AM113" s="395"/>
      <c r="AN113" s="395"/>
      <c r="AO113" s="395"/>
      <c r="AP113" s="395"/>
      <c r="AQ113" s="395"/>
      <c r="AR113" s="395"/>
      <c r="AS113" s="395"/>
      <c r="AT113" s="395"/>
      <c r="AU113" s="395"/>
      <c r="AV113" s="395"/>
      <c r="AW113" s="395"/>
      <c r="AX113" s="395"/>
      <c r="AY113" s="395"/>
      <c r="AZ113" s="395"/>
      <c r="BA113" s="395"/>
      <c r="BB113" s="395"/>
    </row>
    <row r="114" spans="35:54">
      <c r="AI114" s="395"/>
      <c r="AJ114" s="395"/>
      <c r="AK114" s="395"/>
      <c r="AL114" s="395"/>
      <c r="AM114" s="395"/>
      <c r="AN114" s="395"/>
      <c r="AO114" s="395"/>
      <c r="AP114" s="395"/>
      <c r="AQ114" s="395"/>
      <c r="AR114" s="395"/>
      <c r="AS114" s="395"/>
      <c r="AT114" s="395"/>
      <c r="AU114" s="395"/>
      <c r="AV114" s="395"/>
      <c r="AW114" s="395"/>
      <c r="AX114" s="395"/>
      <c r="AY114" s="395"/>
      <c r="AZ114" s="395"/>
      <c r="BA114" s="395"/>
      <c r="BB114" s="395"/>
    </row>
    <row r="115" spans="35:54">
      <c r="AI115" s="395"/>
      <c r="AJ115" s="395"/>
      <c r="AK115" s="395"/>
      <c r="AL115" s="395"/>
      <c r="AM115" s="395"/>
      <c r="AN115" s="395"/>
      <c r="AO115" s="395"/>
      <c r="AP115" s="395"/>
      <c r="AQ115" s="395"/>
      <c r="AR115" s="395"/>
      <c r="AS115" s="395"/>
      <c r="AT115" s="395"/>
      <c r="AU115" s="395"/>
      <c r="AV115" s="395"/>
      <c r="AW115" s="395"/>
      <c r="AX115" s="395"/>
      <c r="AY115" s="395"/>
      <c r="AZ115" s="395"/>
      <c r="BA115" s="395"/>
      <c r="BB115" s="395"/>
    </row>
    <row r="116" spans="35:54">
      <c r="AI116" s="395"/>
      <c r="AJ116" s="395"/>
      <c r="AK116" s="395"/>
      <c r="AL116" s="395"/>
      <c r="AM116" s="395"/>
      <c r="AN116" s="395"/>
      <c r="AO116" s="395"/>
      <c r="AP116" s="395"/>
      <c r="AQ116" s="395"/>
      <c r="AR116" s="395"/>
      <c r="AS116" s="395"/>
      <c r="AT116" s="395"/>
      <c r="AU116" s="395"/>
      <c r="AV116" s="395"/>
      <c r="AW116" s="395"/>
      <c r="AX116" s="395"/>
      <c r="AY116" s="395"/>
      <c r="AZ116" s="395"/>
      <c r="BA116" s="395"/>
      <c r="BB116" s="395"/>
    </row>
    <row r="117" spans="35:54">
      <c r="AI117" s="395"/>
      <c r="AJ117" s="395"/>
      <c r="AK117" s="395"/>
      <c r="AL117" s="395"/>
      <c r="AM117" s="395"/>
      <c r="AN117" s="395"/>
      <c r="AO117" s="395"/>
      <c r="AP117" s="395"/>
      <c r="AQ117" s="395"/>
      <c r="AR117" s="395"/>
      <c r="AS117" s="395"/>
      <c r="AT117" s="395"/>
      <c r="AU117" s="395"/>
      <c r="AV117" s="395"/>
      <c r="AW117" s="395"/>
      <c r="AX117" s="395"/>
      <c r="AY117" s="395"/>
      <c r="AZ117" s="395"/>
      <c r="BA117" s="395"/>
      <c r="BB117" s="395"/>
    </row>
    <row r="118" spans="35:54">
      <c r="AI118" s="395"/>
      <c r="AJ118" s="395"/>
      <c r="AK118" s="395"/>
      <c r="AL118" s="395"/>
      <c r="AM118" s="395"/>
      <c r="AN118" s="395"/>
      <c r="AO118" s="395"/>
      <c r="AP118" s="395"/>
      <c r="AQ118" s="395"/>
      <c r="AR118" s="395"/>
      <c r="AS118" s="395"/>
      <c r="AT118" s="395"/>
      <c r="AU118" s="395"/>
      <c r="AV118" s="395"/>
      <c r="AW118" s="395"/>
      <c r="AX118" s="395"/>
      <c r="AY118" s="395"/>
      <c r="AZ118" s="395"/>
      <c r="BA118" s="395"/>
      <c r="BB118" s="395"/>
    </row>
  </sheetData>
  <mergeCells count="6">
    <mergeCell ref="H1:AE1"/>
    <mergeCell ref="A3:A20"/>
    <mergeCell ref="Z30:AG30"/>
    <mergeCell ref="I24:V24"/>
    <mergeCell ref="B24:C24"/>
    <mergeCell ref="Z24:AG24"/>
  </mergeCells>
  <phoneticPr fontId="7" type="noConversion"/>
  <hyperlinks>
    <hyperlink ref="B7" r:id="rId1" xr:uid="{6FC37122-8BF2-4D5D-9EDF-72FF2A1ADBB0}"/>
    <hyperlink ref="B10" r:id="rId2" xr:uid="{AFD443A2-65D6-47A9-94F3-82D80E2C07BC}"/>
    <hyperlink ref="B3" r:id="rId3" xr:uid="{5EC899FC-3220-4B33-A06B-C6F8A3E2E84D}"/>
    <hyperlink ref="B9" r:id="rId4" xr:uid="{679E750D-7D92-4574-8C1C-835C2E20B17E}"/>
    <hyperlink ref="B6" r:id="rId5" xr:uid="{5CD981F9-1101-4FE4-9D5F-ABB8A4A2BE48}"/>
    <hyperlink ref="B12" r:id="rId6" xr:uid="{7D386425-894D-4B6F-B23A-B3FE955E24DE}"/>
    <hyperlink ref="B11" r:id="rId7" xr:uid="{AC764C26-73A1-4EF6-857E-8ED649944C36}"/>
    <hyperlink ref="B5" r:id="rId8" xr:uid="{54AE72B4-98F0-46F3-8674-3F6A30C3F8A6}"/>
    <hyperlink ref="B4" r:id="rId9" xr:uid="{8D56ED9A-2967-4763-97AA-6170DA60359C}"/>
    <hyperlink ref="B8" r:id="rId10" xr:uid="{F553AD29-FD77-4A85-A8CF-A62F3BB7A494}"/>
  </hyperlinks>
  <pageMargins left="0.70866141732283472" right="0.70866141732283472" top="0.74803149606299213" bottom="0.74803149606299213" header="0.31496062992125984" footer="0.31496062992125984"/>
  <pageSetup paperSize="9" scale="35" fitToWidth="2" fitToHeight="10" orientation="landscape" horizontalDpi="1200" verticalDpi="1200" r:id="rId11"/>
  <ignoredErrors>
    <ignoredError sqref="AQ3:AW3" unlockedFormula="1"/>
    <ignoredError sqref="X4" formulaRange="1"/>
  </ignoredErrors>
  <drawing r:id="rId1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EF50E-8D41-4DA8-AAE5-EFEB049F6EA0}">
  <sheetPr>
    <tabColor theme="0" tint="-0.34998626667073579"/>
    <pageSetUpPr fitToPage="1"/>
  </sheetPr>
  <dimension ref="A1:X36"/>
  <sheetViews>
    <sheetView zoomScale="115" zoomScaleNormal="115" workbookViewId="0">
      <pane xSplit="2" ySplit="2" topLeftCell="C3" activePane="bottomRight" state="frozen"/>
      <selection activeCell="A28" sqref="A28"/>
      <selection pane="topRight" activeCell="A28" sqref="A28"/>
      <selection pane="bottomLeft" activeCell="A28" sqref="A28"/>
      <selection pane="bottomRight" activeCell="G18" sqref="G18:G29"/>
    </sheetView>
  </sheetViews>
  <sheetFormatPr baseColWidth="10" defaultColWidth="11.44140625" defaultRowHeight="13.2"/>
  <cols>
    <col min="2" max="2" width="18.88671875" customWidth="1"/>
    <col min="3" max="3" width="18.88671875" hidden="1" customWidth="1"/>
    <col min="4" max="4" width="36.6640625" hidden="1" customWidth="1"/>
    <col min="5" max="5" width="18.109375" bestFit="1" customWidth="1"/>
    <col min="6" max="6" width="13.109375" customWidth="1"/>
    <col min="7" max="7" width="11.44140625" customWidth="1"/>
    <col min="8" max="8" width="10.88671875" bestFit="1" customWidth="1"/>
    <col min="9" max="9" width="9.44140625" bestFit="1" customWidth="1"/>
    <col min="11" max="11" width="9" bestFit="1" customWidth="1"/>
    <col min="12" max="12" width="9.33203125" bestFit="1" customWidth="1"/>
    <col min="15" max="15" width="10.33203125" bestFit="1" customWidth="1"/>
    <col min="16" max="16" width="10.33203125" customWidth="1"/>
    <col min="17" max="17" width="12" customWidth="1"/>
    <col min="18" max="18" width="11.33203125" customWidth="1"/>
    <col min="21" max="21" width="6.109375" customWidth="1"/>
    <col min="22" max="22" width="14" customWidth="1"/>
  </cols>
  <sheetData>
    <row r="1" spans="1:24" ht="62.25" customHeight="1" thickBot="1">
      <c r="H1" s="947" t="s">
        <v>385</v>
      </c>
      <c r="I1" s="947"/>
      <c r="J1" s="947"/>
      <c r="K1" s="947"/>
      <c r="L1" s="947"/>
      <c r="M1" s="947"/>
      <c r="N1" s="947"/>
      <c r="O1" s="947"/>
      <c r="P1" s="947"/>
      <c r="Q1" s="947"/>
    </row>
    <row r="2" spans="1:24" ht="42" thickBot="1">
      <c r="A2" s="435" t="s">
        <v>162</v>
      </c>
      <c r="B2" s="436" t="s">
        <v>496</v>
      </c>
      <c r="C2" s="436" t="s">
        <v>496</v>
      </c>
      <c r="D2" s="435"/>
      <c r="E2" s="390" t="s">
        <v>287</v>
      </c>
      <c r="F2" s="390" t="s">
        <v>502</v>
      </c>
      <c r="G2" s="391" t="s">
        <v>311</v>
      </c>
      <c r="H2" s="437" t="s">
        <v>0</v>
      </c>
      <c r="I2" s="438" t="s">
        <v>478</v>
      </c>
      <c r="J2" s="439" t="s">
        <v>474</v>
      </c>
      <c r="K2" s="440" t="s">
        <v>476</v>
      </c>
      <c r="L2" s="441" t="s">
        <v>475</v>
      </c>
      <c r="M2" s="286" t="s">
        <v>477</v>
      </c>
      <c r="N2" s="442" t="s">
        <v>1</v>
      </c>
      <c r="O2" s="443" t="s">
        <v>2</v>
      </c>
      <c r="P2" s="444" t="s">
        <v>479</v>
      </c>
      <c r="Q2" s="445" t="s">
        <v>286</v>
      </c>
      <c r="R2" s="446" t="s">
        <v>170</v>
      </c>
      <c r="S2" s="447" t="s">
        <v>312</v>
      </c>
      <c r="T2" s="447" t="s">
        <v>202</v>
      </c>
      <c r="V2" s="448" t="s">
        <v>503</v>
      </c>
      <c r="X2" s="448" t="s">
        <v>444</v>
      </c>
    </row>
    <row r="3" spans="1:24" s="303" customFormat="1" ht="17.100000000000001" customHeight="1">
      <c r="A3" s="948" t="s">
        <v>384</v>
      </c>
      <c r="B3" s="653" t="str">
        <f t="shared" ref="B3:B29" si="0">HYPERLINK(D3,C3)</f>
        <v>DELTA 1</v>
      </c>
      <c r="C3" s="158" t="s">
        <v>517</v>
      </c>
      <c r="D3" s="210" t="s">
        <v>726</v>
      </c>
      <c r="E3" s="449" t="s">
        <v>288</v>
      </c>
      <c r="F3" s="450">
        <v>1</v>
      </c>
      <c r="G3" s="159">
        <v>52.5</v>
      </c>
      <c r="H3" s="143"/>
      <c r="I3" s="144"/>
      <c r="J3" s="145"/>
      <c r="K3" s="146"/>
      <c r="L3" s="147"/>
      <c r="M3" s="192"/>
      <c r="N3" s="148"/>
      <c r="O3" s="149"/>
      <c r="P3" s="195"/>
      <c r="Q3" s="150"/>
      <c r="R3" s="161">
        <f>SUM(H3:Q3)*G3</f>
        <v>0</v>
      </c>
      <c r="S3" s="451">
        <f>T3*F3</f>
        <v>0</v>
      </c>
      <c r="T3" s="452">
        <f>SUM(H3:Q3)</f>
        <v>0</v>
      </c>
      <c r="V3" s="352">
        <v>3</v>
      </c>
      <c r="X3" s="352">
        <f>$S3*V3</f>
        <v>0</v>
      </c>
    </row>
    <row r="4" spans="1:24" s="303" customFormat="1" ht="14.1" customHeight="1">
      <c r="A4" s="949"/>
      <c r="B4" s="653" t="str">
        <f t="shared" si="0"/>
        <v>DELTA 2</v>
      </c>
      <c r="C4" s="160" t="s">
        <v>3</v>
      </c>
      <c r="D4" s="210" t="s">
        <v>727</v>
      </c>
      <c r="E4" s="453" t="s">
        <v>289</v>
      </c>
      <c r="F4" s="453">
        <v>1</v>
      </c>
      <c r="G4" s="98">
        <v>57.5</v>
      </c>
      <c r="H4" s="151"/>
      <c r="I4" s="152"/>
      <c r="J4" s="27"/>
      <c r="K4" s="28"/>
      <c r="L4" s="29"/>
      <c r="M4" s="193"/>
      <c r="N4" s="39"/>
      <c r="O4" s="106"/>
      <c r="P4" s="194"/>
      <c r="Q4" s="153"/>
      <c r="R4" s="162">
        <f t="shared" ref="R4:R29" si="1">SUM(H4:Q4)*G4</f>
        <v>0</v>
      </c>
      <c r="S4" s="454">
        <f t="shared" ref="S4:S29" si="2">T4*F4</f>
        <v>0</v>
      </c>
      <c r="T4" s="455">
        <f t="shared" ref="T4:T29" si="3">SUM(H4:Q4)</f>
        <v>0</v>
      </c>
      <c r="V4" s="352">
        <v>3</v>
      </c>
      <c r="X4" s="352">
        <f t="shared" ref="X4:X29" si="4">$S4*V4</f>
        <v>0</v>
      </c>
    </row>
    <row r="5" spans="1:24" s="303" customFormat="1" ht="14.1" customHeight="1">
      <c r="A5" s="949"/>
      <c r="B5" s="653" t="str">
        <f t="shared" si="0"/>
        <v>DELTA 3</v>
      </c>
      <c r="C5" s="160" t="s">
        <v>4</v>
      </c>
      <c r="D5" s="210" t="s">
        <v>728</v>
      </c>
      <c r="E5" s="453" t="s">
        <v>290</v>
      </c>
      <c r="F5" s="453">
        <v>1</v>
      </c>
      <c r="G5" s="98">
        <v>62.5</v>
      </c>
      <c r="H5" s="151"/>
      <c r="I5" s="152"/>
      <c r="J5" s="27"/>
      <c r="K5" s="28"/>
      <c r="L5" s="29"/>
      <c r="M5" s="193"/>
      <c r="N5" s="39"/>
      <c r="O5" s="106"/>
      <c r="P5" s="194"/>
      <c r="Q5" s="153"/>
      <c r="R5" s="162">
        <f t="shared" si="1"/>
        <v>0</v>
      </c>
      <c r="S5" s="454">
        <f t="shared" si="2"/>
        <v>0</v>
      </c>
      <c r="T5" s="455">
        <f t="shared" si="3"/>
        <v>0</v>
      </c>
      <c r="V5" s="352">
        <v>3</v>
      </c>
      <c r="X5" s="352">
        <f t="shared" si="4"/>
        <v>0</v>
      </c>
    </row>
    <row r="6" spans="1:24" s="303" customFormat="1" ht="14.1" customHeight="1">
      <c r="A6" s="949"/>
      <c r="B6" s="653" t="str">
        <f t="shared" si="0"/>
        <v>DELTA 4</v>
      </c>
      <c r="C6" s="160" t="s">
        <v>5</v>
      </c>
      <c r="D6" s="210" t="s">
        <v>729</v>
      </c>
      <c r="E6" s="453" t="s">
        <v>291</v>
      </c>
      <c r="F6" s="453">
        <v>1</v>
      </c>
      <c r="G6" s="98">
        <v>85</v>
      </c>
      <c r="H6" s="151"/>
      <c r="I6" s="152"/>
      <c r="J6" s="27"/>
      <c r="K6" s="28"/>
      <c r="L6" s="29"/>
      <c r="M6" s="193"/>
      <c r="N6" s="39"/>
      <c r="O6" s="106"/>
      <c r="P6" s="194"/>
      <c r="Q6" s="153"/>
      <c r="R6" s="162">
        <f t="shared" si="1"/>
        <v>0</v>
      </c>
      <c r="S6" s="454">
        <f t="shared" si="2"/>
        <v>0</v>
      </c>
      <c r="T6" s="455">
        <f t="shared" si="3"/>
        <v>0</v>
      </c>
      <c r="V6" s="352">
        <v>6</v>
      </c>
      <c r="X6" s="352">
        <f t="shared" si="4"/>
        <v>0</v>
      </c>
    </row>
    <row r="7" spans="1:24" s="303" customFormat="1" ht="14.1" customHeight="1">
      <c r="A7" s="949"/>
      <c r="B7" s="653" t="str">
        <f t="shared" si="0"/>
        <v>DELTA 5</v>
      </c>
      <c r="C7" s="160" t="s">
        <v>6</v>
      </c>
      <c r="D7" s="210" t="s">
        <v>730</v>
      </c>
      <c r="E7" s="453" t="s">
        <v>292</v>
      </c>
      <c r="F7" s="453">
        <v>1</v>
      </c>
      <c r="G7" s="98">
        <v>90</v>
      </c>
      <c r="H7" s="151"/>
      <c r="I7" s="152"/>
      <c r="J7" s="27"/>
      <c r="K7" s="28"/>
      <c r="L7" s="29"/>
      <c r="M7" s="193"/>
      <c r="N7" s="39"/>
      <c r="O7" s="106"/>
      <c r="P7" s="194"/>
      <c r="Q7" s="153"/>
      <c r="R7" s="162">
        <f t="shared" si="1"/>
        <v>0</v>
      </c>
      <c r="S7" s="454">
        <f t="shared" si="2"/>
        <v>0</v>
      </c>
      <c r="T7" s="455">
        <f t="shared" si="3"/>
        <v>0</v>
      </c>
      <c r="V7" s="352">
        <v>6</v>
      </c>
      <c r="X7" s="352">
        <f t="shared" si="4"/>
        <v>0</v>
      </c>
    </row>
    <row r="8" spans="1:24" s="303" customFormat="1" ht="14.1" customHeight="1">
      <c r="A8" s="949"/>
      <c r="B8" s="653" t="str">
        <f t="shared" si="0"/>
        <v>DELTA 6</v>
      </c>
      <c r="C8" s="160" t="s">
        <v>7</v>
      </c>
      <c r="D8" s="210" t="s">
        <v>731</v>
      </c>
      <c r="E8" s="453" t="s">
        <v>293</v>
      </c>
      <c r="F8" s="453">
        <v>1</v>
      </c>
      <c r="G8" s="98">
        <v>115</v>
      </c>
      <c r="H8" s="151"/>
      <c r="I8" s="152"/>
      <c r="J8" s="27"/>
      <c r="K8" s="28"/>
      <c r="L8" s="29"/>
      <c r="M8" s="193"/>
      <c r="N8" s="39"/>
      <c r="O8" s="106"/>
      <c r="P8" s="194"/>
      <c r="Q8" s="153"/>
      <c r="R8" s="162">
        <f t="shared" si="1"/>
        <v>0</v>
      </c>
      <c r="S8" s="454">
        <f t="shared" si="2"/>
        <v>0</v>
      </c>
      <c r="T8" s="455">
        <f t="shared" si="3"/>
        <v>0</v>
      </c>
      <c r="V8" s="352">
        <v>9</v>
      </c>
      <c r="X8" s="352">
        <f t="shared" si="4"/>
        <v>0</v>
      </c>
    </row>
    <row r="9" spans="1:24" s="303" customFormat="1" ht="14.1" customHeight="1">
      <c r="A9" s="949"/>
      <c r="B9" s="653" t="str">
        <f t="shared" si="0"/>
        <v>DELTA 8</v>
      </c>
      <c r="C9" s="160" t="s">
        <v>8</v>
      </c>
      <c r="D9" s="210" t="s">
        <v>732</v>
      </c>
      <c r="E9" s="453" t="s">
        <v>294</v>
      </c>
      <c r="F9" s="453">
        <v>1</v>
      </c>
      <c r="G9" s="98">
        <v>190</v>
      </c>
      <c r="H9" s="151"/>
      <c r="I9" s="152"/>
      <c r="J9" s="27"/>
      <c r="K9" s="28"/>
      <c r="L9" s="29"/>
      <c r="M9" s="193"/>
      <c r="N9" s="39"/>
      <c r="O9" s="106"/>
      <c r="P9" s="194"/>
      <c r="Q9" s="153"/>
      <c r="R9" s="162">
        <f t="shared" si="1"/>
        <v>0</v>
      </c>
      <c r="S9" s="454">
        <f t="shared" si="2"/>
        <v>0</v>
      </c>
      <c r="T9" s="455">
        <f t="shared" si="3"/>
        <v>0</v>
      </c>
      <c r="V9" s="352">
        <v>12</v>
      </c>
      <c r="X9" s="352">
        <f t="shared" si="4"/>
        <v>0</v>
      </c>
    </row>
    <row r="10" spans="1:24" s="303" customFormat="1" ht="14.1" customHeight="1">
      <c r="A10" s="949"/>
      <c r="B10" s="653" t="str">
        <f t="shared" si="0"/>
        <v>DELTA 11</v>
      </c>
      <c r="C10" s="160" t="s">
        <v>9</v>
      </c>
      <c r="D10" s="210" t="s">
        <v>733</v>
      </c>
      <c r="E10" s="453" t="s">
        <v>290</v>
      </c>
      <c r="F10" s="453">
        <v>1</v>
      </c>
      <c r="G10" s="98">
        <v>60</v>
      </c>
      <c r="H10" s="151"/>
      <c r="I10" s="152"/>
      <c r="J10" s="27"/>
      <c r="K10" s="28"/>
      <c r="L10" s="29"/>
      <c r="M10" s="193"/>
      <c r="N10" s="39"/>
      <c r="O10" s="106"/>
      <c r="P10" s="194"/>
      <c r="Q10" s="153"/>
      <c r="R10" s="162">
        <f t="shared" si="1"/>
        <v>0</v>
      </c>
      <c r="S10" s="454">
        <f t="shared" si="2"/>
        <v>0</v>
      </c>
      <c r="T10" s="455">
        <f t="shared" si="3"/>
        <v>0</v>
      </c>
      <c r="V10" s="352">
        <v>4</v>
      </c>
      <c r="X10" s="352">
        <f t="shared" si="4"/>
        <v>0</v>
      </c>
    </row>
    <row r="11" spans="1:24" s="303" customFormat="1" ht="14.1" customHeight="1">
      <c r="A11" s="949"/>
      <c r="B11" s="653" t="str">
        <f t="shared" si="0"/>
        <v>DELTA 12</v>
      </c>
      <c r="C11" s="160" t="s">
        <v>10</v>
      </c>
      <c r="D11" s="210" t="s">
        <v>734</v>
      </c>
      <c r="E11" s="453" t="s">
        <v>295</v>
      </c>
      <c r="F11" s="453">
        <v>1</v>
      </c>
      <c r="G11" s="98">
        <v>97.5</v>
      </c>
      <c r="H11" s="151"/>
      <c r="I11" s="152"/>
      <c r="J11" s="27"/>
      <c r="K11" s="28"/>
      <c r="L11" s="29"/>
      <c r="M11" s="193"/>
      <c r="N11" s="39"/>
      <c r="O11" s="106"/>
      <c r="P11" s="194"/>
      <c r="Q11" s="153"/>
      <c r="R11" s="162">
        <f t="shared" si="1"/>
        <v>0</v>
      </c>
      <c r="S11" s="454">
        <f t="shared" si="2"/>
        <v>0</v>
      </c>
      <c r="T11" s="455">
        <f t="shared" si="3"/>
        <v>0</v>
      </c>
      <c r="V11" s="352">
        <v>6</v>
      </c>
      <c r="X11" s="352">
        <f t="shared" si="4"/>
        <v>0</v>
      </c>
    </row>
    <row r="12" spans="1:24" s="303" customFormat="1" ht="14.1" customHeight="1">
      <c r="A12" s="949"/>
      <c r="B12" s="653" t="str">
        <f t="shared" si="0"/>
        <v>DELTA 13</v>
      </c>
      <c r="C12" s="160" t="s">
        <v>11</v>
      </c>
      <c r="D12" s="210" t="s">
        <v>735</v>
      </c>
      <c r="E12" s="453" t="s">
        <v>296</v>
      </c>
      <c r="F12" s="453">
        <v>1</v>
      </c>
      <c r="G12" s="98">
        <v>117.5</v>
      </c>
      <c r="H12" s="151"/>
      <c r="I12" s="152"/>
      <c r="J12" s="27"/>
      <c r="K12" s="28"/>
      <c r="L12" s="29"/>
      <c r="M12" s="193"/>
      <c r="N12" s="39"/>
      <c r="O12" s="106"/>
      <c r="P12" s="194"/>
      <c r="Q12" s="153"/>
      <c r="R12" s="162">
        <f t="shared" si="1"/>
        <v>0</v>
      </c>
      <c r="S12" s="454">
        <f t="shared" si="2"/>
        <v>0</v>
      </c>
      <c r="T12" s="455">
        <f t="shared" si="3"/>
        <v>0</v>
      </c>
      <c r="V12" s="352">
        <v>6</v>
      </c>
      <c r="X12" s="352">
        <f t="shared" si="4"/>
        <v>0</v>
      </c>
    </row>
    <row r="13" spans="1:24" s="303" customFormat="1" ht="14.1" customHeight="1">
      <c r="A13" s="949"/>
      <c r="B13" s="653" t="str">
        <f t="shared" si="0"/>
        <v>DELTA 14</v>
      </c>
      <c r="C13" s="160" t="s">
        <v>12</v>
      </c>
      <c r="D13" s="210" t="s">
        <v>736</v>
      </c>
      <c r="E13" s="453" t="s">
        <v>297</v>
      </c>
      <c r="F13" s="453">
        <v>1</v>
      </c>
      <c r="G13" s="98">
        <v>105</v>
      </c>
      <c r="H13" s="151"/>
      <c r="I13" s="152"/>
      <c r="J13" s="27"/>
      <c r="K13" s="28"/>
      <c r="L13" s="29"/>
      <c r="M13" s="193"/>
      <c r="N13" s="39"/>
      <c r="O13" s="106"/>
      <c r="P13" s="194"/>
      <c r="Q13" s="153"/>
      <c r="R13" s="162">
        <f t="shared" si="1"/>
        <v>0</v>
      </c>
      <c r="S13" s="454">
        <f t="shared" si="2"/>
        <v>0</v>
      </c>
      <c r="T13" s="455">
        <f t="shared" si="3"/>
        <v>0</v>
      </c>
      <c r="V13" s="352">
        <v>6</v>
      </c>
      <c r="X13" s="352">
        <f t="shared" si="4"/>
        <v>0</v>
      </c>
    </row>
    <row r="14" spans="1:24" s="303" customFormat="1" ht="14.1" customHeight="1">
      <c r="A14" s="949"/>
      <c r="B14" s="653" t="str">
        <f t="shared" si="0"/>
        <v>DELTA 15</v>
      </c>
      <c r="C14" s="160" t="s">
        <v>13</v>
      </c>
      <c r="D14" s="210" t="s">
        <v>737</v>
      </c>
      <c r="E14" s="453" t="s">
        <v>298</v>
      </c>
      <c r="F14" s="453">
        <v>1</v>
      </c>
      <c r="G14" s="98">
        <v>142.5</v>
      </c>
      <c r="H14" s="151"/>
      <c r="I14" s="152"/>
      <c r="J14" s="27"/>
      <c r="K14" s="28"/>
      <c r="L14" s="29"/>
      <c r="M14" s="193"/>
      <c r="N14" s="39"/>
      <c r="O14" s="106"/>
      <c r="P14" s="194"/>
      <c r="Q14" s="153"/>
      <c r="R14" s="162">
        <f t="shared" si="1"/>
        <v>0</v>
      </c>
      <c r="S14" s="454">
        <f t="shared" si="2"/>
        <v>0</v>
      </c>
      <c r="T14" s="455">
        <f t="shared" si="3"/>
        <v>0</v>
      </c>
      <c r="V14" s="352">
        <v>8</v>
      </c>
      <c r="X14" s="352">
        <f t="shared" si="4"/>
        <v>0</v>
      </c>
    </row>
    <row r="15" spans="1:24" s="303" customFormat="1" ht="14.1" customHeight="1">
      <c r="A15" s="949"/>
      <c r="B15" s="653" t="str">
        <f t="shared" si="0"/>
        <v>CAIRN 2</v>
      </c>
      <c r="C15" s="160" t="s">
        <v>14</v>
      </c>
      <c r="D15" s="210" t="s">
        <v>738</v>
      </c>
      <c r="E15" s="453" t="s">
        <v>292</v>
      </c>
      <c r="F15" s="453">
        <v>1</v>
      </c>
      <c r="G15" s="98">
        <v>122.5</v>
      </c>
      <c r="H15" s="151"/>
      <c r="I15" s="152"/>
      <c r="J15" s="27"/>
      <c r="K15" s="28"/>
      <c r="L15" s="29"/>
      <c r="M15" s="193"/>
      <c r="N15" s="39"/>
      <c r="O15" s="106"/>
      <c r="P15" s="194"/>
      <c r="Q15" s="153"/>
      <c r="R15" s="162">
        <f t="shared" si="1"/>
        <v>0</v>
      </c>
      <c r="S15" s="454">
        <f t="shared" si="2"/>
        <v>0</v>
      </c>
      <c r="T15" s="455">
        <f t="shared" si="3"/>
        <v>0</v>
      </c>
      <c r="V15" s="352">
        <v>12</v>
      </c>
      <c r="X15" s="352">
        <f t="shared" si="4"/>
        <v>0</v>
      </c>
    </row>
    <row r="16" spans="1:24" s="303" customFormat="1" ht="14.1" customHeight="1">
      <c r="A16" s="949"/>
      <c r="B16" s="653" t="str">
        <f t="shared" si="0"/>
        <v>CAIRN 5</v>
      </c>
      <c r="C16" s="160" t="s">
        <v>15</v>
      </c>
      <c r="D16" s="210" t="s">
        <v>739</v>
      </c>
      <c r="E16" s="453" t="s">
        <v>299</v>
      </c>
      <c r="F16" s="453">
        <v>1</v>
      </c>
      <c r="G16" s="98">
        <v>200</v>
      </c>
      <c r="H16" s="151"/>
      <c r="I16" s="152"/>
      <c r="J16" s="27"/>
      <c r="K16" s="28"/>
      <c r="L16" s="29"/>
      <c r="M16" s="193"/>
      <c r="N16" s="39"/>
      <c r="O16" s="106"/>
      <c r="P16" s="194"/>
      <c r="Q16" s="153"/>
      <c r="R16" s="162">
        <f t="shared" si="1"/>
        <v>0</v>
      </c>
      <c r="S16" s="454">
        <f t="shared" si="2"/>
        <v>0</v>
      </c>
      <c r="T16" s="455">
        <f t="shared" si="3"/>
        <v>0</v>
      </c>
      <c r="V16" s="352">
        <v>15</v>
      </c>
      <c r="X16" s="352">
        <f t="shared" si="4"/>
        <v>0</v>
      </c>
    </row>
    <row r="17" spans="1:24" s="303" customFormat="1" ht="14.1" customHeight="1">
      <c r="A17" s="949"/>
      <c r="B17" s="653" t="str">
        <f t="shared" si="0"/>
        <v>HEDRIS 1</v>
      </c>
      <c r="C17" s="160" t="s">
        <v>518</v>
      </c>
      <c r="D17" s="210" t="s">
        <v>740</v>
      </c>
      <c r="E17" s="453" t="s">
        <v>300</v>
      </c>
      <c r="F17" s="453">
        <v>1</v>
      </c>
      <c r="G17" s="98">
        <v>165</v>
      </c>
      <c r="H17" s="151"/>
      <c r="I17" s="152"/>
      <c r="J17" s="27"/>
      <c r="K17" s="28"/>
      <c r="L17" s="29"/>
      <c r="M17" s="193"/>
      <c r="N17" s="39"/>
      <c r="O17" s="106"/>
      <c r="P17" s="194"/>
      <c r="Q17" s="153"/>
      <c r="R17" s="162">
        <f t="shared" si="1"/>
        <v>0</v>
      </c>
      <c r="S17" s="454">
        <f t="shared" si="2"/>
        <v>0</v>
      </c>
      <c r="T17" s="455">
        <f t="shared" si="3"/>
        <v>0</v>
      </c>
      <c r="V17" s="352">
        <v>9</v>
      </c>
      <c r="X17" s="352">
        <f t="shared" si="4"/>
        <v>0</v>
      </c>
    </row>
    <row r="18" spans="1:24" s="303" customFormat="1" ht="14.1" customHeight="1">
      <c r="A18" s="949"/>
      <c r="B18" s="653" t="str">
        <f t="shared" si="0"/>
        <v>HEDRIS 3</v>
      </c>
      <c r="C18" s="160" t="s">
        <v>16</v>
      </c>
      <c r="D18" s="210" t="s">
        <v>741</v>
      </c>
      <c r="E18" s="453" t="s">
        <v>295</v>
      </c>
      <c r="F18" s="453">
        <v>1</v>
      </c>
      <c r="G18" s="98">
        <v>110</v>
      </c>
      <c r="H18" s="151"/>
      <c r="I18" s="152"/>
      <c r="J18" s="27"/>
      <c r="K18" s="28"/>
      <c r="L18" s="29"/>
      <c r="M18" s="193"/>
      <c r="N18" s="39"/>
      <c r="O18" s="106"/>
      <c r="P18" s="194"/>
      <c r="Q18" s="153"/>
      <c r="R18" s="162">
        <f t="shared" si="1"/>
        <v>0</v>
      </c>
      <c r="S18" s="454">
        <f t="shared" si="2"/>
        <v>0</v>
      </c>
      <c r="T18" s="455">
        <f t="shared" si="3"/>
        <v>0</v>
      </c>
      <c r="V18" s="352">
        <v>6</v>
      </c>
      <c r="X18" s="352">
        <f t="shared" si="4"/>
        <v>0</v>
      </c>
    </row>
    <row r="19" spans="1:24" s="303" customFormat="1" ht="14.1" customHeight="1">
      <c r="A19" s="949"/>
      <c r="B19" s="653" t="str">
        <f t="shared" si="0"/>
        <v>STARSYSTEM 1</v>
      </c>
      <c r="C19" s="160" t="s">
        <v>519</v>
      </c>
      <c r="D19" s="210" t="s">
        <v>742</v>
      </c>
      <c r="E19" s="453" t="s">
        <v>292</v>
      </c>
      <c r="F19" s="453">
        <v>1</v>
      </c>
      <c r="G19" s="98">
        <v>160</v>
      </c>
      <c r="H19" s="151"/>
      <c r="I19" s="152"/>
      <c r="J19" s="27"/>
      <c r="K19" s="28"/>
      <c r="L19" s="29"/>
      <c r="M19" s="193"/>
      <c r="N19" s="39"/>
      <c r="O19" s="106"/>
      <c r="P19" s="194"/>
      <c r="Q19" s="153"/>
      <c r="R19" s="162">
        <f t="shared" si="1"/>
        <v>0</v>
      </c>
      <c r="S19" s="454">
        <f t="shared" si="2"/>
        <v>0</v>
      </c>
      <c r="T19" s="455">
        <f t="shared" si="3"/>
        <v>0</v>
      </c>
      <c r="V19" s="352">
        <v>10</v>
      </c>
      <c r="X19" s="352">
        <f t="shared" si="4"/>
        <v>0</v>
      </c>
    </row>
    <row r="20" spans="1:24" s="303" customFormat="1" ht="14.1" customHeight="1">
      <c r="A20" s="949"/>
      <c r="B20" s="653" t="str">
        <f t="shared" si="0"/>
        <v>STARSYSTEM 2</v>
      </c>
      <c r="C20" s="160" t="s">
        <v>17</v>
      </c>
      <c r="D20" s="210" t="s">
        <v>743</v>
      </c>
      <c r="E20" s="453" t="s">
        <v>301</v>
      </c>
      <c r="F20" s="453">
        <v>5</v>
      </c>
      <c r="G20" s="98">
        <v>597.5</v>
      </c>
      <c r="H20" s="151"/>
      <c r="I20" s="152"/>
      <c r="J20" s="27"/>
      <c r="K20" s="28"/>
      <c r="L20" s="29"/>
      <c r="M20" s="193"/>
      <c r="N20" s="39"/>
      <c r="O20" s="106"/>
      <c r="P20" s="194"/>
      <c r="Q20" s="153"/>
      <c r="R20" s="162">
        <f t="shared" si="1"/>
        <v>0</v>
      </c>
      <c r="S20" s="454">
        <f t="shared" si="2"/>
        <v>0</v>
      </c>
      <c r="T20" s="455">
        <f>SUM(H20:Q20)</f>
        <v>0</v>
      </c>
      <c r="V20" s="352">
        <v>48</v>
      </c>
      <c r="X20" s="352">
        <f t="shared" si="4"/>
        <v>0</v>
      </c>
    </row>
    <row r="21" spans="1:24" s="303" customFormat="1" ht="14.1" customHeight="1">
      <c r="A21" s="949"/>
      <c r="B21" s="653" t="str">
        <f t="shared" si="0"/>
        <v>STARSYSTEM 2c</v>
      </c>
      <c r="C21" s="160" t="s">
        <v>18</v>
      </c>
      <c r="D21" s="210" t="s">
        <v>744</v>
      </c>
      <c r="E21" s="453" t="s">
        <v>302</v>
      </c>
      <c r="F21" s="453">
        <v>1</v>
      </c>
      <c r="G21" s="98">
        <v>145</v>
      </c>
      <c r="H21" s="151"/>
      <c r="I21" s="152"/>
      <c r="J21" s="27"/>
      <c r="K21" s="28"/>
      <c r="L21" s="29"/>
      <c r="M21" s="193"/>
      <c r="N21" s="39"/>
      <c r="O21" s="106"/>
      <c r="P21" s="194"/>
      <c r="Q21" s="153"/>
      <c r="R21" s="162">
        <f t="shared" si="1"/>
        <v>0</v>
      </c>
      <c r="S21" s="454">
        <f t="shared" si="2"/>
        <v>0</v>
      </c>
      <c r="T21" s="455">
        <f t="shared" si="3"/>
        <v>0</v>
      </c>
      <c r="V21" s="352">
        <v>8</v>
      </c>
      <c r="X21" s="352">
        <f t="shared" si="4"/>
        <v>0</v>
      </c>
    </row>
    <row r="22" spans="1:24" s="303" customFormat="1" ht="14.1" customHeight="1">
      <c r="A22" s="949"/>
      <c r="B22" s="653" t="str">
        <f t="shared" si="0"/>
        <v>STARSYSTEM 3</v>
      </c>
      <c r="C22" s="160" t="s">
        <v>19</v>
      </c>
      <c r="D22" s="210" t="s">
        <v>745</v>
      </c>
      <c r="E22" s="453" t="s">
        <v>303</v>
      </c>
      <c r="F22" s="453">
        <v>6</v>
      </c>
      <c r="G22" s="98">
        <v>795</v>
      </c>
      <c r="H22" s="151"/>
      <c r="I22" s="152"/>
      <c r="J22" s="27"/>
      <c r="K22" s="28"/>
      <c r="L22" s="29"/>
      <c r="M22" s="193"/>
      <c r="N22" s="39"/>
      <c r="O22" s="106"/>
      <c r="P22" s="194"/>
      <c r="Q22" s="153"/>
      <c r="R22" s="162">
        <f t="shared" si="1"/>
        <v>0</v>
      </c>
      <c r="S22" s="454">
        <f t="shared" si="2"/>
        <v>0</v>
      </c>
      <c r="T22" s="455">
        <f t="shared" si="3"/>
        <v>0</v>
      </c>
      <c r="V22" s="352">
        <v>48</v>
      </c>
      <c r="X22" s="352">
        <f>$S22*V22</f>
        <v>0</v>
      </c>
    </row>
    <row r="23" spans="1:24" s="303" customFormat="1" ht="14.1" customHeight="1">
      <c r="A23" s="949"/>
      <c r="B23" s="653" t="str">
        <f t="shared" si="0"/>
        <v>STARSYSTEM 3c</v>
      </c>
      <c r="C23" s="160" t="s">
        <v>20</v>
      </c>
      <c r="D23" s="210" t="s">
        <v>746</v>
      </c>
      <c r="E23" s="453" t="s">
        <v>300</v>
      </c>
      <c r="F23" s="453">
        <v>1</v>
      </c>
      <c r="G23" s="98">
        <v>150</v>
      </c>
      <c r="H23" s="151"/>
      <c r="I23" s="152"/>
      <c r="J23" s="27"/>
      <c r="K23" s="28"/>
      <c r="L23" s="29"/>
      <c r="M23" s="193"/>
      <c r="N23" s="39"/>
      <c r="O23" s="106"/>
      <c r="P23" s="194"/>
      <c r="Q23" s="153"/>
      <c r="R23" s="162">
        <f t="shared" si="1"/>
        <v>0</v>
      </c>
      <c r="S23" s="454">
        <f t="shared" si="2"/>
        <v>0</v>
      </c>
      <c r="T23" s="455">
        <f t="shared" si="3"/>
        <v>0</v>
      </c>
      <c r="V23" s="352">
        <v>8</v>
      </c>
      <c r="X23" s="352">
        <f t="shared" si="4"/>
        <v>0</v>
      </c>
    </row>
    <row r="24" spans="1:24" s="303" customFormat="1" ht="14.1" customHeight="1">
      <c r="A24" s="949"/>
      <c r="B24" s="653" t="str">
        <f t="shared" si="0"/>
        <v>CARRE</v>
      </c>
      <c r="C24" s="160" t="s">
        <v>145</v>
      </c>
      <c r="D24" s="210" t="s">
        <v>747</v>
      </c>
      <c r="E24" s="456" t="s">
        <v>304</v>
      </c>
      <c r="F24" s="456">
        <v>1</v>
      </c>
      <c r="G24" s="98">
        <v>195</v>
      </c>
      <c r="H24" s="151"/>
      <c r="I24" s="152"/>
      <c r="J24" s="27"/>
      <c r="K24" s="28"/>
      <c r="L24" s="29"/>
      <c r="M24" s="193"/>
      <c r="N24" s="39"/>
      <c r="O24" s="106"/>
      <c r="P24" s="194"/>
      <c r="Q24" s="153"/>
      <c r="R24" s="162">
        <f t="shared" si="1"/>
        <v>0</v>
      </c>
      <c r="S24" s="454">
        <f t="shared" si="2"/>
        <v>0</v>
      </c>
      <c r="T24" s="455">
        <f t="shared" si="3"/>
        <v>0</v>
      </c>
      <c r="V24" s="352">
        <v>12</v>
      </c>
      <c r="X24" s="352">
        <f t="shared" si="4"/>
        <v>0</v>
      </c>
    </row>
    <row r="25" spans="1:24" s="303" customFormat="1" ht="14.1" customHeight="1">
      <c r="A25" s="949"/>
      <c r="B25" s="653" t="str">
        <f t="shared" si="0"/>
        <v>QUADRIVEX</v>
      </c>
      <c r="C25" s="160" t="s">
        <v>146</v>
      </c>
      <c r="D25" s="210" t="s">
        <v>748</v>
      </c>
      <c r="E25" s="456" t="s">
        <v>305</v>
      </c>
      <c r="F25" s="456">
        <v>1</v>
      </c>
      <c r="G25" s="98">
        <v>215</v>
      </c>
      <c r="H25" s="151"/>
      <c r="I25" s="152"/>
      <c r="J25" s="27"/>
      <c r="K25" s="28"/>
      <c r="L25" s="29"/>
      <c r="M25" s="193"/>
      <c r="N25" s="39"/>
      <c r="O25" s="106"/>
      <c r="P25" s="194"/>
      <c r="Q25" s="153"/>
      <c r="R25" s="162">
        <f t="shared" si="1"/>
        <v>0</v>
      </c>
      <c r="S25" s="454">
        <f t="shared" si="2"/>
        <v>0</v>
      </c>
      <c r="T25" s="455">
        <f t="shared" si="3"/>
        <v>0</v>
      </c>
      <c r="V25" s="352">
        <v>11</v>
      </c>
      <c r="X25" s="352">
        <f t="shared" si="4"/>
        <v>0</v>
      </c>
    </row>
    <row r="26" spans="1:24" s="303" customFormat="1" ht="14.1" customHeight="1">
      <c r="A26" s="949"/>
      <c r="B26" s="653" t="str">
        <f t="shared" si="0"/>
        <v>FAM 2.3 V4</v>
      </c>
      <c r="C26" s="160" t="s">
        <v>147</v>
      </c>
      <c r="D26" s="210" t="s">
        <v>756</v>
      </c>
      <c r="E26" s="456" t="s">
        <v>306</v>
      </c>
      <c r="F26" s="456">
        <v>1</v>
      </c>
      <c r="G26" s="98">
        <v>110</v>
      </c>
      <c r="H26" s="151"/>
      <c r="I26" s="152"/>
      <c r="J26" s="27"/>
      <c r="K26" s="28"/>
      <c r="L26" s="29"/>
      <c r="M26" s="193"/>
      <c r="N26" s="39"/>
      <c r="O26" s="106"/>
      <c r="P26" s="194"/>
      <c r="Q26" s="153"/>
      <c r="R26" s="162">
        <f t="shared" si="1"/>
        <v>0</v>
      </c>
      <c r="S26" s="454">
        <f t="shared" si="2"/>
        <v>0</v>
      </c>
      <c r="T26" s="455">
        <f t="shared" si="3"/>
        <v>0</v>
      </c>
      <c r="V26" s="352">
        <v>5</v>
      </c>
      <c r="X26" s="352">
        <f t="shared" si="4"/>
        <v>0</v>
      </c>
    </row>
    <row r="27" spans="1:24" s="303" customFormat="1" ht="14.1" customHeight="1">
      <c r="A27" s="949"/>
      <c r="B27" s="653" t="str">
        <f t="shared" si="0"/>
        <v>PENTA</v>
      </c>
      <c r="C27" s="160" t="s">
        <v>148</v>
      </c>
      <c r="D27" s="210" t="s">
        <v>749</v>
      </c>
      <c r="E27" s="456" t="s">
        <v>307</v>
      </c>
      <c r="F27" s="456">
        <v>1</v>
      </c>
      <c r="G27" s="98">
        <v>185</v>
      </c>
      <c r="H27" s="151"/>
      <c r="I27" s="152"/>
      <c r="J27" s="27"/>
      <c r="K27" s="28"/>
      <c r="L27" s="29"/>
      <c r="M27" s="193"/>
      <c r="N27" s="39"/>
      <c r="O27" s="106"/>
      <c r="P27" s="194"/>
      <c r="Q27" s="153"/>
      <c r="R27" s="162">
        <f t="shared" si="1"/>
        <v>0</v>
      </c>
      <c r="S27" s="454">
        <f t="shared" si="2"/>
        <v>0</v>
      </c>
      <c r="T27" s="455">
        <f t="shared" si="3"/>
        <v>0</v>
      </c>
      <c r="V27" s="352">
        <v>12</v>
      </c>
      <c r="X27" s="352">
        <f t="shared" si="4"/>
        <v>0</v>
      </c>
    </row>
    <row r="28" spans="1:24" s="303" customFormat="1" ht="14.1" customHeight="1">
      <c r="A28" s="949"/>
      <c r="B28" s="653" t="str">
        <f t="shared" si="0"/>
        <v>PYRAMIDE</v>
      </c>
      <c r="C28" s="160" t="s">
        <v>149</v>
      </c>
      <c r="D28" s="210" t="s">
        <v>750</v>
      </c>
      <c r="E28" s="456" t="s">
        <v>308</v>
      </c>
      <c r="F28" s="456">
        <v>1</v>
      </c>
      <c r="G28" s="98">
        <v>115</v>
      </c>
      <c r="H28" s="151"/>
      <c r="I28" s="152"/>
      <c r="J28" s="27"/>
      <c r="K28" s="28"/>
      <c r="L28" s="29"/>
      <c r="M28" s="193"/>
      <c r="N28" s="39"/>
      <c r="O28" s="106"/>
      <c r="P28" s="194"/>
      <c r="Q28" s="153"/>
      <c r="R28" s="162">
        <f t="shared" si="1"/>
        <v>0</v>
      </c>
      <c r="S28" s="454">
        <f t="shared" si="2"/>
        <v>0</v>
      </c>
      <c r="T28" s="455">
        <f t="shared" si="3"/>
        <v>0</v>
      </c>
      <c r="V28" s="352">
        <v>7</v>
      </c>
      <c r="X28" s="352">
        <f t="shared" si="4"/>
        <v>0</v>
      </c>
    </row>
    <row r="29" spans="1:24" s="303" customFormat="1" ht="14.1" customHeight="1" thickBot="1">
      <c r="A29" s="950"/>
      <c r="B29" s="653" t="str">
        <f t="shared" si="0"/>
        <v>TRAP</v>
      </c>
      <c r="C29" s="160" t="s">
        <v>150</v>
      </c>
      <c r="D29" s="210" t="s">
        <v>751</v>
      </c>
      <c r="E29" s="456" t="s">
        <v>309</v>
      </c>
      <c r="F29" s="456">
        <v>1</v>
      </c>
      <c r="G29" s="98">
        <v>177.5</v>
      </c>
      <c r="H29" s="151"/>
      <c r="I29" s="152"/>
      <c r="J29" s="27"/>
      <c r="K29" s="28"/>
      <c r="L29" s="29"/>
      <c r="M29" s="193"/>
      <c r="N29" s="39"/>
      <c r="O29" s="106"/>
      <c r="P29" s="194"/>
      <c r="Q29" s="153"/>
      <c r="R29" s="162">
        <f t="shared" si="1"/>
        <v>0</v>
      </c>
      <c r="S29" s="454">
        <f t="shared" si="2"/>
        <v>0</v>
      </c>
      <c r="T29" s="455">
        <f t="shared" si="3"/>
        <v>0</v>
      </c>
      <c r="V29" s="352">
        <v>10</v>
      </c>
      <c r="X29" s="352">
        <f t="shared" si="4"/>
        <v>0</v>
      </c>
    </row>
    <row r="30" spans="1:24" ht="13.8" thickBot="1">
      <c r="G30" s="457" t="s">
        <v>57</v>
      </c>
      <c r="H30" s="330">
        <f t="shared" ref="H30:T30" si="5">SUM(H3:H29)</f>
        <v>0</v>
      </c>
      <c r="I30" s="330">
        <f t="shared" si="5"/>
        <v>0</v>
      </c>
      <c r="J30" s="330">
        <f t="shared" si="5"/>
        <v>0</v>
      </c>
      <c r="K30" s="330">
        <f t="shared" si="5"/>
        <v>0</v>
      </c>
      <c r="L30" s="330">
        <f t="shared" si="5"/>
        <v>0</v>
      </c>
      <c r="M30" s="330">
        <f t="shared" si="5"/>
        <v>0</v>
      </c>
      <c r="N30" s="330">
        <f t="shared" si="5"/>
        <v>0</v>
      </c>
      <c r="O30" s="330">
        <f t="shared" si="5"/>
        <v>0</v>
      </c>
      <c r="P30" s="330">
        <f t="shared" si="5"/>
        <v>0</v>
      </c>
      <c r="Q30" s="376">
        <f t="shared" si="5"/>
        <v>0</v>
      </c>
      <c r="R30" s="403">
        <f t="shared" si="5"/>
        <v>0</v>
      </c>
      <c r="S30" s="379">
        <f t="shared" si="5"/>
        <v>0</v>
      </c>
      <c r="T30" s="341">
        <f t="shared" si="5"/>
        <v>0</v>
      </c>
      <c r="X30" s="458">
        <f>SUM(X3:X29)</f>
        <v>0</v>
      </c>
    </row>
    <row r="31" spans="1:24" ht="13.8" thickBot="1"/>
    <row r="32" spans="1:24" ht="14.4" thickBot="1">
      <c r="B32" s="943" t="s">
        <v>220</v>
      </c>
      <c r="C32" s="944"/>
      <c r="D32" s="944"/>
      <c r="E32" s="944"/>
      <c r="H32" s="945" t="s">
        <v>497</v>
      </c>
      <c r="I32" s="946"/>
      <c r="J32" s="946"/>
      <c r="K32" s="946"/>
      <c r="L32" s="946"/>
      <c r="M32" s="946"/>
      <c r="N32" s="946"/>
      <c r="O32" s="946"/>
      <c r="P32" s="946"/>
      <c r="Q32" s="946"/>
      <c r="S32" s="459"/>
      <c r="T32" s="459"/>
      <c r="U32" s="459"/>
      <c r="V32" s="459"/>
      <c r="W32" s="459"/>
    </row>
    <row r="33" spans="2:20" ht="13.8" thickBot="1"/>
    <row r="34" spans="2:20" ht="27" thickBot="1">
      <c r="B34" s="341" t="s">
        <v>172</v>
      </c>
      <c r="C34" s="341"/>
      <c r="D34" s="341"/>
      <c r="E34" s="377">
        <f>R30</f>
        <v>0</v>
      </c>
      <c r="H34" s="437" t="s">
        <v>0</v>
      </c>
      <c r="I34" s="438" t="s">
        <v>478</v>
      </c>
      <c r="J34" s="439" t="s">
        <v>474</v>
      </c>
      <c r="K34" s="440" t="s">
        <v>476</v>
      </c>
      <c r="L34" s="441" t="s">
        <v>475</v>
      </c>
      <c r="M34" s="286" t="s">
        <v>477</v>
      </c>
      <c r="N34" s="442" t="s">
        <v>1</v>
      </c>
      <c r="O34" s="443" t="s">
        <v>2</v>
      </c>
      <c r="P34" s="444" t="s">
        <v>479</v>
      </c>
      <c r="Q34" s="445" t="s">
        <v>286</v>
      </c>
      <c r="R34" s="460" t="s">
        <v>57</v>
      </c>
    </row>
    <row r="35" spans="2:20" ht="13.8" thickBot="1">
      <c r="B35" s="341" t="s">
        <v>173</v>
      </c>
      <c r="C35" s="341"/>
      <c r="D35" s="341"/>
      <c r="E35" s="377">
        <f>E34*1.2</f>
        <v>0</v>
      </c>
      <c r="H35" s="337">
        <f t="shared" ref="H35:Q35" si="6">SUMPRODUCT($F$3:$F$29,H3:H29)</f>
        <v>0</v>
      </c>
      <c r="I35" s="337">
        <f t="shared" si="6"/>
        <v>0</v>
      </c>
      <c r="J35" s="337">
        <f t="shared" si="6"/>
        <v>0</v>
      </c>
      <c r="K35" s="337">
        <f t="shared" si="6"/>
        <v>0</v>
      </c>
      <c r="L35" s="337">
        <f t="shared" si="6"/>
        <v>0</v>
      </c>
      <c r="M35" s="337">
        <f t="shared" si="6"/>
        <v>0</v>
      </c>
      <c r="N35" s="337">
        <f t="shared" si="6"/>
        <v>0</v>
      </c>
      <c r="O35" s="337">
        <f t="shared" si="6"/>
        <v>0</v>
      </c>
      <c r="P35" s="337">
        <f t="shared" si="6"/>
        <v>0</v>
      </c>
      <c r="Q35" s="337">
        <f t="shared" si="6"/>
        <v>0</v>
      </c>
      <c r="R35" s="337">
        <f>SUM(H35:Q35)</f>
        <v>0</v>
      </c>
      <c r="S35" s="242"/>
      <c r="T35" s="242"/>
    </row>
    <row r="36" spans="2:20" ht="13.8" thickBot="1">
      <c r="B36" s="341" t="s">
        <v>313</v>
      </c>
      <c r="C36" s="341"/>
      <c r="D36" s="341"/>
      <c r="E36" s="379">
        <f>S30</f>
        <v>0</v>
      </c>
      <c r="H36" s="108">
        <f t="shared" ref="H36:R36" si="7">IFERROR(H35/$R$35,0)</f>
        <v>0</v>
      </c>
      <c r="I36" s="108">
        <f t="shared" si="7"/>
        <v>0</v>
      </c>
      <c r="J36" s="108">
        <f t="shared" si="7"/>
        <v>0</v>
      </c>
      <c r="K36" s="108">
        <f t="shared" si="7"/>
        <v>0</v>
      </c>
      <c r="L36" s="108">
        <f t="shared" si="7"/>
        <v>0</v>
      </c>
      <c r="M36" s="108">
        <f t="shared" si="7"/>
        <v>0</v>
      </c>
      <c r="N36" s="108">
        <f t="shared" si="7"/>
        <v>0</v>
      </c>
      <c r="O36" s="108">
        <f t="shared" si="7"/>
        <v>0</v>
      </c>
      <c r="P36" s="108">
        <f t="shared" si="7"/>
        <v>0</v>
      </c>
      <c r="Q36" s="108">
        <f t="shared" si="7"/>
        <v>0</v>
      </c>
      <c r="R36" s="108">
        <f t="shared" si="7"/>
        <v>0</v>
      </c>
      <c r="S36" s="163"/>
      <c r="T36" s="163"/>
    </row>
  </sheetData>
  <mergeCells count="4">
    <mergeCell ref="B32:E32"/>
    <mergeCell ref="H32:Q32"/>
    <mergeCell ref="H1:Q1"/>
    <mergeCell ref="A3:A29"/>
  </mergeCells>
  <hyperlinks>
    <hyperlink ref="C4" r:id="rId1" xr:uid="{C2039864-ACC8-47FB-88A9-34BFE1E54D0A}"/>
    <hyperlink ref="C5" r:id="rId2" xr:uid="{13DE9A73-CCE7-448D-AF9A-BF0186774990}"/>
    <hyperlink ref="C6" r:id="rId3" xr:uid="{7996BAD0-C248-4A50-9903-6F472F8CD7DE}"/>
    <hyperlink ref="C7" r:id="rId4" xr:uid="{57980B3F-156E-4231-AD22-F7E649C50867}"/>
    <hyperlink ref="C8" r:id="rId5" xr:uid="{45AED332-D13F-4F53-9B1B-592551FEE123}"/>
    <hyperlink ref="C9" r:id="rId6" xr:uid="{1DF161AF-D332-4A14-B430-49EC0C03833B}"/>
    <hyperlink ref="C10" r:id="rId7" xr:uid="{7C80E603-57D1-4CFA-8F71-8B2E0CDF9B07}"/>
    <hyperlink ref="C11" r:id="rId8" xr:uid="{F4C5B5FE-89F0-4BA7-9BEA-6FF4D4707D56}"/>
    <hyperlink ref="C12" r:id="rId9" xr:uid="{549BE902-F133-4201-8D7F-D7E5BA08971F}"/>
    <hyperlink ref="C13" r:id="rId10" xr:uid="{470C1F89-17EF-48B0-98FB-6702DECF42A9}"/>
    <hyperlink ref="C14" r:id="rId11" xr:uid="{CC9EA342-9068-4C24-B646-BF5758E92E16}"/>
    <hyperlink ref="C15" r:id="rId12" xr:uid="{C709E7C6-8481-4D3A-A89E-290A609F6FC4}"/>
    <hyperlink ref="C16" r:id="rId13" xr:uid="{3A889931-F3ED-4381-B321-991D22E2F0DF}"/>
    <hyperlink ref="C17" r:id="rId14" display="HEDRIS 1 " xr:uid="{4720C11D-DD7B-4067-9446-6959B07FFADB}"/>
    <hyperlink ref="C18" r:id="rId15" xr:uid="{8F13AEDF-A7BC-4813-8DB5-C31D85336BAF}"/>
    <hyperlink ref="C19" r:id="rId16" display="STARSYSTEM 1 " xr:uid="{FE28C1AD-CC6E-40CE-A4CC-C871796D0DB6}"/>
    <hyperlink ref="C20" r:id="rId17" xr:uid="{656B518F-F710-405D-AC7E-C6B36F7B95B7}"/>
    <hyperlink ref="C21" r:id="rId18" xr:uid="{C9C85D02-34BD-4C2D-B173-AACD780D9B68}"/>
    <hyperlink ref="C22" r:id="rId19" xr:uid="{BAA8E912-1D53-4959-A0A7-D66778C0BA2D}"/>
    <hyperlink ref="C23" r:id="rId20" xr:uid="{C5031A07-E178-41FB-BD6D-035BE7CCCD7E}"/>
    <hyperlink ref="C24" r:id="rId21" xr:uid="{74C2866C-ED98-4E49-BE1F-0FC1A829CDEC}"/>
    <hyperlink ref="C25" r:id="rId22" xr:uid="{901241A3-A0DF-440F-8B11-E3FA161FA85B}"/>
    <hyperlink ref="C26" r:id="rId23" xr:uid="{B9AF2D48-2DCF-41E2-913D-C91D936472DF}"/>
    <hyperlink ref="C27" r:id="rId24" xr:uid="{D54344B3-EC5A-419B-93F6-4D919F980C91}"/>
    <hyperlink ref="C28" r:id="rId25" xr:uid="{907ED797-FD12-4AC3-9959-607672EBE941}"/>
    <hyperlink ref="C29" r:id="rId26" xr:uid="{6EDE7953-017F-4A3A-8885-501C587C44D6}"/>
    <hyperlink ref="C3" r:id="rId27" display="DELTA 1 " xr:uid="{D464BCD5-CE1F-4150-8646-425A09DBA39D}"/>
  </hyperlinks>
  <pageMargins left="0.70866141732283472" right="0.70866141732283472" top="0.74803149606299213" bottom="0.74803149606299213" header="0.31496062992125984" footer="0.31496062992125984"/>
  <pageSetup paperSize="9" fitToWidth="2" fitToHeight="10" orientation="landscape" horizontalDpi="1200" verticalDpi="1200" r:id="rId28"/>
  <drawing r:id="rId2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C4BCB-1B86-48D1-9671-FB24A6963804}">
  <sheetPr>
    <tabColor rgb="FFC00000"/>
  </sheetPr>
  <dimension ref="A1:BN23"/>
  <sheetViews>
    <sheetView zoomScale="90" zoomScaleNormal="90" workbookViewId="0">
      <pane xSplit="2" ySplit="2" topLeftCell="I3" activePane="bottomRight" state="frozen"/>
      <selection activeCell="Q22" sqref="Q22"/>
      <selection pane="topRight" activeCell="Q22" sqref="Q22"/>
      <selection pane="bottomLeft" activeCell="Q22" sqref="Q22"/>
      <selection pane="bottomRight" activeCell="U28" sqref="U27:AE28"/>
    </sheetView>
  </sheetViews>
  <sheetFormatPr baseColWidth="10" defaultColWidth="11.44140625" defaultRowHeight="13.2"/>
  <cols>
    <col min="2" max="2" width="37.33203125" bestFit="1" customWidth="1"/>
    <col min="3" max="3" width="21.109375" customWidth="1"/>
    <col min="4" max="4" width="12.6640625" bestFit="1" customWidth="1"/>
    <col min="6" max="6" width="8.33203125" bestFit="1" customWidth="1"/>
    <col min="7" max="7" width="10.88671875" customWidth="1"/>
    <col min="8" max="8" width="10.44140625" customWidth="1"/>
    <col min="9" max="9" width="11.44140625" customWidth="1"/>
    <col min="10" max="10" width="9.44140625" customWidth="1"/>
    <col min="11" max="11" width="7.88671875" customWidth="1"/>
    <col min="12" max="12" width="10.88671875" customWidth="1"/>
    <col min="13" max="13" width="8.33203125" customWidth="1"/>
    <col min="14" max="14" width="11.44140625" customWidth="1"/>
    <col min="15" max="15" width="8.6640625" customWidth="1"/>
    <col min="16" max="16" width="9.33203125" customWidth="1"/>
    <col min="17" max="17" width="8.88671875" customWidth="1"/>
    <col min="18" max="18" width="7.44140625" customWidth="1"/>
    <col min="19" max="19" width="6.44140625" customWidth="1"/>
    <col min="20" max="20" width="5.6640625" customWidth="1"/>
    <col min="21" max="21" width="12.109375" customWidth="1"/>
    <col min="22" max="22" width="9.44140625" customWidth="1"/>
    <col min="23" max="23" width="9.44140625" bestFit="1" customWidth="1"/>
    <col min="24" max="24" width="10.109375" customWidth="1"/>
    <col min="25" max="25" width="12" customWidth="1"/>
    <col min="26" max="26" width="8.6640625" bestFit="1" customWidth="1"/>
    <col min="32" max="32" width="3.6640625" customWidth="1"/>
  </cols>
  <sheetData>
    <row r="1" spans="1:66" ht="69.599999999999994" customHeight="1" thickBot="1">
      <c r="D1" s="408"/>
      <c r="E1" s="408"/>
      <c r="F1" s="408"/>
      <c r="G1" s="960" t="s">
        <v>501</v>
      </c>
      <c r="H1" s="961"/>
      <c r="I1" s="961"/>
      <c r="J1" s="961"/>
      <c r="K1" s="961"/>
      <c r="L1" s="961"/>
      <c r="M1" s="961"/>
      <c r="N1" s="961"/>
      <c r="O1" s="961"/>
      <c r="P1" s="961"/>
      <c r="Q1" s="961"/>
      <c r="R1" s="961"/>
      <c r="S1" s="961"/>
      <c r="T1" s="961"/>
      <c r="AX1" s="235"/>
      <c r="AY1" s="235"/>
      <c r="AZ1" s="235"/>
      <c r="BA1" s="235"/>
      <c r="BB1" s="235"/>
      <c r="BC1" s="235"/>
      <c r="BD1" s="235"/>
      <c r="BE1" s="235"/>
      <c r="BF1" s="235"/>
      <c r="BG1" s="235"/>
      <c r="BH1" s="235"/>
      <c r="BI1" s="235"/>
      <c r="BJ1" s="235"/>
      <c r="BK1" s="235"/>
      <c r="BL1" s="235"/>
      <c r="BM1" s="235"/>
      <c r="BN1" s="235"/>
    </row>
    <row r="2" spans="1:66" s="294" customFormat="1" ht="57.75" customHeight="1" thickBot="1">
      <c r="A2" s="278" t="s">
        <v>162</v>
      </c>
      <c r="B2" s="278" t="s">
        <v>496</v>
      </c>
      <c r="C2" s="278" t="s">
        <v>287</v>
      </c>
      <c r="D2" s="380" t="s">
        <v>30</v>
      </c>
      <c r="E2" s="380" t="s">
        <v>174</v>
      </c>
      <c r="F2" s="380" t="s">
        <v>505</v>
      </c>
      <c r="G2" s="466" t="s">
        <v>169</v>
      </c>
      <c r="H2" s="280" t="s">
        <v>204</v>
      </c>
      <c r="I2" s="281" t="s">
        <v>205</v>
      </c>
      <c r="J2" s="282" t="s">
        <v>231</v>
      </c>
      <c r="K2" s="381" t="s">
        <v>206</v>
      </c>
      <c r="L2" s="284" t="s">
        <v>378</v>
      </c>
      <c r="M2" s="285" t="s">
        <v>208</v>
      </c>
      <c r="N2" s="286" t="s">
        <v>209</v>
      </c>
      <c r="O2" s="467" t="s">
        <v>210</v>
      </c>
      <c r="P2" s="287" t="s">
        <v>211</v>
      </c>
      <c r="Q2" s="288" t="s">
        <v>212</v>
      </c>
      <c r="R2" s="289" t="s">
        <v>213</v>
      </c>
      <c r="S2" s="290" t="s">
        <v>215</v>
      </c>
      <c r="T2" s="347" t="s">
        <v>214</v>
      </c>
      <c r="U2" s="291" t="s">
        <v>379</v>
      </c>
      <c r="V2" s="292" t="s">
        <v>170</v>
      </c>
      <c r="W2" s="292" t="s">
        <v>160</v>
      </c>
      <c r="X2" s="292" t="s">
        <v>202</v>
      </c>
      <c r="Y2" s="266" t="s">
        <v>154</v>
      </c>
      <c r="Z2" s="266" t="s">
        <v>157</v>
      </c>
      <c r="AA2"/>
      <c r="AB2" s="448" t="s">
        <v>422</v>
      </c>
      <c r="AC2" s="448" t="s">
        <v>423</v>
      </c>
      <c r="AD2" s="448" t="s">
        <v>424</v>
      </c>
      <c r="AE2" s="448" t="s">
        <v>425</v>
      </c>
      <c r="AF2" s="448" t="s">
        <v>426</v>
      </c>
      <c r="AH2" s="448" t="s">
        <v>422</v>
      </c>
      <c r="AI2" s="448" t="s">
        <v>423</v>
      </c>
      <c r="AJ2" s="448" t="s">
        <v>424</v>
      </c>
      <c r="AK2" s="448" t="s">
        <v>425</v>
      </c>
      <c r="AL2" s="448" t="s">
        <v>426</v>
      </c>
      <c r="AN2" s="411" t="s">
        <v>21</v>
      </c>
      <c r="AO2" s="411" t="s">
        <v>22</v>
      </c>
      <c r="AP2" s="411" t="s">
        <v>23</v>
      </c>
      <c r="AQ2" s="411" t="s">
        <v>24</v>
      </c>
      <c r="AR2" s="411" t="s">
        <v>25</v>
      </c>
      <c r="AS2" s="411" t="s">
        <v>26</v>
      </c>
      <c r="AT2" s="411" t="s">
        <v>27</v>
      </c>
      <c r="AU2" s="297"/>
    </row>
    <row r="3" spans="1:66">
      <c r="A3" s="952" t="s">
        <v>340</v>
      </c>
      <c r="B3" s="211" t="s">
        <v>341</v>
      </c>
      <c r="C3" s="298" t="s">
        <v>349</v>
      </c>
      <c r="D3" s="298" t="s">
        <v>33</v>
      </c>
      <c r="E3" s="326">
        <v>31</v>
      </c>
      <c r="F3" s="527">
        <v>53.87</v>
      </c>
      <c r="G3" s="184">
        <v>1090</v>
      </c>
      <c r="H3" s="371"/>
      <c r="I3" s="371"/>
      <c r="J3" s="371"/>
      <c r="K3" s="371"/>
      <c r="L3" s="371"/>
      <c r="M3" s="28"/>
      <c r="N3" s="371"/>
      <c r="O3" s="371"/>
      <c r="P3" s="371"/>
      <c r="Q3" s="371"/>
      <c r="R3" s="371"/>
      <c r="S3" s="371"/>
      <c r="T3" s="371"/>
      <c r="U3" s="371"/>
      <c r="V3" s="468">
        <f t="shared" ref="V3:V10" si="0">SUM(H3:U3)*G3</f>
        <v>0</v>
      </c>
      <c r="W3" s="272">
        <f t="shared" ref="W3:W10" si="1">SUM(H3:U3)*E3</f>
        <v>0</v>
      </c>
      <c r="X3" s="272">
        <f t="shared" ref="X3:X10" si="2">SUM(H3:U3)</f>
        <v>0</v>
      </c>
      <c r="Y3" s="272">
        <f>X3*11</f>
        <v>0</v>
      </c>
      <c r="Z3" s="272">
        <f>X3*20</f>
        <v>0</v>
      </c>
      <c r="AB3" s="272">
        <v>11</v>
      </c>
      <c r="AC3" s="272">
        <v>20</v>
      </c>
      <c r="AD3" s="272">
        <v>11</v>
      </c>
      <c r="AE3" s="272">
        <v>20</v>
      </c>
      <c r="AF3" s="272">
        <v>40</v>
      </c>
      <c r="AH3" s="272">
        <f t="shared" ref="AH3:AL10" si="3">$X3*AB3</f>
        <v>0</v>
      </c>
      <c r="AI3" s="272">
        <f t="shared" si="3"/>
        <v>0</v>
      </c>
      <c r="AJ3" s="272">
        <f t="shared" si="3"/>
        <v>0</v>
      </c>
      <c r="AK3" s="272">
        <f t="shared" si="3"/>
        <v>0</v>
      </c>
      <c r="AL3" s="272">
        <f t="shared" si="3"/>
        <v>0</v>
      </c>
    </row>
    <row r="4" spans="1:66">
      <c r="A4" s="953"/>
      <c r="B4" s="211" t="s">
        <v>342</v>
      </c>
      <c r="C4" s="298" t="s">
        <v>349</v>
      </c>
      <c r="D4" s="298" t="s">
        <v>33</v>
      </c>
      <c r="E4" s="326">
        <v>20</v>
      </c>
      <c r="F4" s="527">
        <v>32.56</v>
      </c>
      <c r="G4" s="184">
        <v>678</v>
      </c>
      <c r="H4" s="371"/>
      <c r="I4" s="371"/>
      <c r="J4" s="371"/>
      <c r="K4" s="371"/>
      <c r="L4" s="371"/>
      <c r="M4" s="28"/>
      <c r="N4" s="371"/>
      <c r="O4" s="371"/>
      <c r="P4" s="371"/>
      <c r="Q4" s="371"/>
      <c r="R4" s="371"/>
      <c r="S4" s="371"/>
      <c r="T4" s="371"/>
      <c r="U4" s="371"/>
      <c r="V4" s="468">
        <f t="shared" si="0"/>
        <v>0</v>
      </c>
      <c r="W4" s="272">
        <f t="shared" si="1"/>
        <v>0</v>
      </c>
      <c r="X4" s="272">
        <f t="shared" si="2"/>
        <v>0</v>
      </c>
      <c r="Y4" s="272">
        <f>X4*8</f>
        <v>0</v>
      </c>
      <c r="Z4" s="272">
        <f>X4*12</f>
        <v>0</v>
      </c>
      <c r="AB4" s="272">
        <v>8</v>
      </c>
      <c r="AC4" s="272">
        <v>12</v>
      </c>
      <c r="AD4" s="272">
        <v>8</v>
      </c>
      <c r="AE4" s="272">
        <v>12</v>
      </c>
      <c r="AF4" s="272">
        <v>24</v>
      </c>
      <c r="AH4" s="272">
        <f t="shared" si="3"/>
        <v>0</v>
      </c>
      <c r="AI4" s="272">
        <f t="shared" si="3"/>
        <v>0</v>
      </c>
      <c r="AJ4" s="272">
        <f t="shared" si="3"/>
        <v>0</v>
      </c>
      <c r="AK4" s="272">
        <f t="shared" si="3"/>
        <v>0</v>
      </c>
      <c r="AL4" s="272">
        <f t="shared" si="3"/>
        <v>0</v>
      </c>
    </row>
    <row r="5" spans="1:66">
      <c r="A5" s="953"/>
      <c r="B5" s="211" t="s">
        <v>343</v>
      </c>
      <c r="C5" s="298" t="s">
        <v>26</v>
      </c>
      <c r="D5" s="298" t="s">
        <v>285</v>
      </c>
      <c r="E5" s="326">
        <v>1</v>
      </c>
      <c r="F5" s="527">
        <v>2.6</v>
      </c>
      <c r="G5" s="184">
        <v>55</v>
      </c>
      <c r="H5" s="371"/>
      <c r="I5" s="371"/>
      <c r="J5" s="371"/>
      <c r="K5" s="371"/>
      <c r="L5" s="371"/>
      <c r="M5" s="28"/>
      <c r="N5" s="371"/>
      <c r="O5" s="371"/>
      <c r="P5" s="371"/>
      <c r="Q5" s="371"/>
      <c r="R5" s="371"/>
      <c r="S5" s="371"/>
      <c r="T5" s="371"/>
      <c r="U5" s="371"/>
      <c r="V5" s="468">
        <f t="shared" si="0"/>
        <v>0</v>
      </c>
      <c r="W5" s="272">
        <f t="shared" si="1"/>
        <v>0</v>
      </c>
      <c r="X5" s="272">
        <f t="shared" si="2"/>
        <v>0</v>
      </c>
      <c r="Y5" s="469"/>
      <c r="Z5" s="272">
        <f>X5*1</f>
        <v>0</v>
      </c>
      <c r="AB5" s="371"/>
      <c r="AC5" s="272">
        <v>1</v>
      </c>
      <c r="AD5" s="371"/>
      <c r="AE5" s="272">
        <v>1</v>
      </c>
      <c r="AF5" s="272">
        <v>2</v>
      </c>
      <c r="AH5" s="272">
        <f t="shared" si="3"/>
        <v>0</v>
      </c>
      <c r="AI5" s="272">
        <f t="shared" si="3"/>
        <v>0</v>
      </c>
      <c r="AJ5" s="272">
        <f t="shared" si="3"/>
        <v>0</v>
      </c>
      <c r="AK5" s="272">
        <f t="shared" si="3"/>
        <v>0</v>
      </c>
      <c r="AL5" s="272">
        <f t="shared" si="3"/>
        <v>0</v>
      </c>
    </row>
    <row r="6" spans="1:66">
      <c r="A6" s="953"/>
      <c r="B6" s="211" t="s">
        <v>344</v>
      </c>
      <c r="C6" s="298" t="s">
        <v>23</v>
      </c>
      <c r="D6" s="298" t="s">
        <v>32</v>
      </c>
      <c r="E6" s="326">
        <v>1</v>
      </c>
      <c r="F6" s="527">
        <v>0.17</v>
      </c>
      <c r="G6" s="184">
        <v>4</v>
      </c>
      <c r="H6" s="371"/>
      <c r="I6" s="371"/>
      <c r="J6" s="371"/>
      <c r="K6" s="371"/>
      <c r="L6" s="371"/>
      <c r="M6" s="28"/>
      <c r="N6" s="371"/>
      <c r="O6" s="371"/>
      <c r="P6" s="371"/>
      <c r="Q6" s="371"/>
      <c r="R6" s="371"/>
      <c r="S6" s="371"/>
      <c r="T6" s="371"/>
      <c r="U6" s="371"/>
      <c r="V6" s="468">
        <f t="shared" si="0"/>
        <v>0</v>
      </c>
      <c r="W6" s="272">
        <f t="shared" si="1"/>
        <v>0</v>
      </c>
      <c r="X6" s="272">
        <f t="shared" si="2"/>
        <v>0</v>
      </c>
      <c r="Y6" s="272">
        <f>X6*1</f>
        <v>0</v>
      </c>
      <c r="Z6" s="371"/>
      <c r="AB6" s="272">
        <v>1</v>
      </c>
      <c r="AC6" s="371"/>
      <c r="AD6" s="272">
        <v>1</v>
      </c>
      <c r="AE6" s="371"/>
      <c r="AF6" s="371"/>
      <c r="AH6" s="272">
        <f t="shared" si="3"/>
        <v>0</v>
      </c>
      <c r="AI6" s="272">
        <f t="shared" si="3"/>
        <v>0</v>
      </c>
      <c r="AJ6" s="272">
        <f t="shared" si="3"/>
        <v>0</v>
      </c>
      <c r="AK6" s="272">
        <f t="shared" si="3"/>
        <v>0</v>
      </c>
      <c r="AL6" s="272">
        <f t="shared" si="3"/>
        <v>0</v>
      </c>
    </row>
    <row r="7" spans="1:66">
      <c r="A7" s="953"/>
      <c r="B7" s="211" t="s">
        <v>345</v>
      </c>
      <c r="C7" s="298" t="s">
        <v>349</v>
      </c>
      <c r="D7" s="298" t="s">
        <v>33</v>
      </c>
      <c r="E7" s="326">
        <v>31</v>
      </c>
      <c r="F7" s="527">
        <v>53.87</v>
      </c>
      <c r="G7" s="184">
        <v>1090</v>
      </c>
      <c r="H7" s="164"/>
      <c r="I7" s="165"/>
      <c r="J7" s="25"/>
      <c r="K7" s="166"/>
      <c r="L7" s="167"/>
      <c r="M7" s="28"/>
      <c r="N7" s="168"/>
      <c r="O7" s="31"/>
      <c r="P7" s="38"/>
      <c r="Q7" s="169"/>
      <c r="R7" s="170"/>
      <c r="S7" s="171"/>
      <c r="T7" s="172"/>
      <c r="U7" s="173"/>
      <c r="V7" s="468">
        <f t="shared" si="0"/>
        <v>0</v>
      </c>
      <c r="W7" s="272">
        <f t="shared" si="1"/>
        <v>0</v>
      </c>
      <c r="X7" s="272">
        <f t="shared" si="2"/>
        <v>0</v>
      </c>
      <c r="Y7" s="272">
        <f>X7*11</f>
        <v>0</v>
      </c>
      <c r="Z7" s="272">
        <f>X7*20</f>
        <v>0</v>
      </c>
      <c r="AB7" s="272">
        <v>11</v>
      </c>
      <c r="AC7" s="272">
        <v>20</v>
      </c>
      <c r="AD7" s="272">
        <v>11</v>
      </c>
      <c r="AE7" s="272">
        <v>20</v>
      </c>
      <c r="AF7" s="272">
        <v>40</v>
      </c>
      <c r="AH7" s="272">
        <f t="shared" si="3"/>
        <v>0</v>
      </c>
      <c r="AI7" s="272">
        <f t="shared" si="3"/>
        <v>0</v>
      </c>
      <c r="AJ7" s="272">
        <f t="shared" si="3"/>
        <v>0</v>
      </c>
      <c r="AK7" s="272">
        <f t="shared" si="3"/>
        <v>0</v>
      </c>
      <c r="AL7" s="272">
        <f t="shared" si="3"/>
        <v>0</v>
      </c>
    </row>
    <row r="8" spans="1:66">
      <c r="A8" s="953"/>
      <c r="B8" s="211" t="s">
        <v>346</v>
      </c>
      <c r="C8" s="298" t="s">
        <v>349</v>
      </c>
      <c r="D8" s="298" t="s">
        <v>33</v>
      </c>
      <c r="E8" s="326">
        <v>20</v>
      </c>
      <c r="F8" s="527">
        <v>32.56</v>
      </c>
      <c r="G8" s="184">
        <v>678</v>
      </c>
      <c r="H8" s="164"/>
      <c r="I8" s="165"/>
      <c r="J8" s="25"/>
      <c r="K8" s="166"/>
      <c r="L8" s="167"/>
      <c r="M8" s="28"/>
      <c r="N8" s="168"/>
      <c r="O8" s="31"/>
      <c r="P8" s="38"/>
      <c r="Q8" s="169"/>
      <c r="R8" s="170"/>
      <c r="S8" s="171"/>
      <c r="T8" s="172"/>
      <c r="U8" s="173"/>
      <c r="V8" s="468">
        <f t="shared" si="0"/>
        <v>0</v>
      </c>
      <c r="W8" s="272">
        <f t="shared" si="1"/>
        <v>0</v>
      </c>
      <c r="X8" s="272">
        <f t="shared" si="2"/>
        <v>0</v>
      </c>
      <c r="Y8" s="272">
        <f>X8*8</f>
        <v>0</v>
      </c>
      <c r="Z8" s="272">
        <f>X8*12</f>
        <v>0</v>
      </c>
      <c r="AB8" s="272">
        <v>8</v>
      </c>
      <c r="AC8" s="272">
        <v>12</v>
      </c>
      <c r="AD8" s="272">
        <v>8</v>
      </c>
      <c r="AE8" s="272">
        <v>12</v>
      </c>
      <c r="AF8" s="272">
        <v>24</v>
      </c>
      <c r="AH8" s="272">
        <f t="shared" si="3"/>
        <v>0</v>
      </c>
      <c r="AI8" s="272">
        <f t="shared" si="3"/>
        <v>0</v>
      </c>
      <c r="AJ8" s="272">
        <f t="shared" si="3"/>
        <v>0</v>
      </c>
      <c r="AK8" s="272">
        <f t="shared" si="3"/>
        <v>0</v>
      </c>
      <c r="AL8" s="272">
        <f t="shared" si="3"/>
        <v>0</v>
      </c>
    </row>
    <row r="9" spans="1:66">
      <c r="A9" s="953"/>
      <c r="B9" s="211" t="s">
        <v>347</v>
      </c>
      <c r="C9" s="298" t="s">
        <v>26</v>
      </c>
      <c r="D9" s="298" t="s">
        <v>285</v>
      </c>
      <c r="E9" s="326">
        <v>1</v>
      </c>
      <c r="F9" s="527">
        <v>2.6</v>
      </c>
      <c r="G9" s="184">
        <v>55</v>
      </c>
      <c r="H9" s="164"/>
      <c r="I9" s="165"/>
      <c r="J9" s="25"/>
      <c r="K9" s="166"/>
      <c r="L9" s="167"/>
      <c r="M9" s="28"/>
      <c r="N9" s="168"/>
      <c r="O9" s="31"/>
      <c r="P9" s="38"/>
      <c r="Q9" s="169"/>
      <c r="R9" s="170"/>
      <c r="S9" s="171"/>
      <c r="T9" s="172"/>
      <c r="U9" s="173"/>
      <c r="V9" s="468">
        <f t="shared" si="0"/>
        <v>0</v>
      </c>
      <c r="W9" s="272">
        <f t="shared" si="1"/>
        <v>0</v>
      </c>
      <c r="X9" s="272">
        <f t="shared" si="2"/>
        <v>0</v>
      </c>
      <c r="Y9" s="469"/>
      <c r="Z9" s="272">
        <f>X9*1</f>
        <v>0</v>
      </c>
      <c r="AB9" s="371"/>
      <c r="AC9" s="272">
        <v>1</v>
      </c>
      <c r="AD9" s="371"/>
      <c r="AE9" s="272">
        <v>1</v>
      </c>
      <c r="AF9" s="272">
        <v>2</v>
      </c>
      <c r="AH9" s="272">
        <f t="shared" si="3"/>
        <v>0</v>
      </c>
      <c r="AI9" s="272">
        <f t="shared" si="3"/>
        <v>0</v>
      </c>
      <c r="AJ9" s="272">
        <f t="shared" si="3"/>
        <v>0</v>
      </c>
      <c r="AK9" s="272">
        <f t="shared" si="3"/>
        <v>0</v>
      </c>
      <c r="AL9" s="272">
        <f t="shared" si="3"/>
        <v>0</v>
      </c>
    </row>
    <row r="10" spans="1:66" ht="13.8" thickBot="1">
      <c r="A10" s="954"/>
      <c r="B10" s="211" t="s">
        <v>348</v>
      </c>
      <c r="C10" s="298" t="s">
        <v>23</v>
      </c>
      <c r="D10" s="298" t="s">
        <v>32</v>
      </c>
      <c r="E10" s="326">
        <v>1</v>
      </c>
      <c r="F10" s="528">
        <v>0.17</v>
      </c>
      <c r="G10" s="185">
        <v>4</v>
      </c>
      <c r="H10" s="174"/>
      <c r="I10" s="175"/>
      <c r="J10" s="87"/>
      <c r="K10" s="176"/>
      <c r="L10" s="177"/>
      <c r="M10" s="90"/>
      <c r="N10" s="178"/>
      <c r="O10" s="62"/>
      <c r="P10" s="69"/>
      <c r="Q10" s="179"/>
      <c r="R10" s="180"/>
      <c r="S10" s="181"/>
      <c r="T10" s="182"/>
      <c r="U10" s="183"/>
      <c r="V10" s="468">
        <f t="shared" si="0"/>
        <v>0</v>
      </c>
      <c r="W10" s="272">
        <f t="shared" si="1"/>
        <v>0</v>
      </c>
      <c r="X10" s="272">
        <f t="shared" si="2"/>
        <v>0</v>
      </c>
      <c r="Y10" s="272">
        <f>X10*1</f>
        <v>0</v>
      </c>
      <c r="Z10" s="371"/>
      <c r="AB10" s="272">
        <v>1</v>
      </c>
      <c r="AC10" s="371"/>
      <c r="AD10" s="272">
        <v>1</v>
      </c>
      <c r="AE10" s="371"/>
      <c r="AF10" s="371"/>
      <c r="AH10" s="272">
        <f t="shared" si="3"/>
        <v>0</v>
      </c>
      <c r="AI10" s="272">
        <f t="shared" si="3"/>
        <v>0</v>
      </c>
      <c r="AJ10" s="272">
        <f t="shared" si="3"/>
        <v>0</v>
      </c>
      <c r="AK10" s="272">
        <f t="shared" si="3"/>
        <v>0</v>
      </c>
      <c r="AL10" s="272">
        <f t="shared" si="3"/>
        <v>0</v>
      </c>
    </row>
    <row r="11" spans="1:66" ht="13.8" thickBot="1">
      <c r="B11" s="186"/>
      <c r="C11" s="186"/>
      <c r="F11" s="470"/>
      <c r="G11" s="187" t="s">
        <v>284</v>
      </c>
      <c r="H11" s="330">
        <f t="shared" ref="H11:Z11" si="4">SUM(H3:H10)</f>
        <v>0</v>
      </c>
      <c r="I11" s="330">
        <f t="shared" si="4"/>
        <v>0</v>
      </c>
      <c r="J11" s="330">
        <f t="shared" si="4"/>
        <v>0</v>
      </c>
      <c r="K11" s="330">
        <f t="shared" si="4"/>
        <v>0</v>
      </c>
      <c r="L11" s="330">
        <f t="shared" si="4"/>
        <v>0</v>
      </c>
      <c r="M11" s="330">
        <f t="shared" si="4"/>
        <v>0</v>
      </c>
      <c r="N11" s="330">
        <f t="shared" si="4"/>
        <v>0</v>
      </c>
      <c r="O11" s="330">
        <f t="shared" si="4"/>
        <v>0</v>
      </c>
      <c r="P11" s="330">
        <f t="shared" si="4"/>
        <v>0</v>
      </c>
      <c r="Q11" s="330">
        <f t="shared" si="4"/>
        <v>0</v>
      </c>
      <c r="R11" s="330">
        <f t="shared" si="4"/>
        <v>0</v>
      </c>
      <c r="S11" s="330">
        <f t="shared" si="4"/>
        <v>0</v>
      </c>
      <c r="T11" s="330">
        <f t="shared" si="4"/>
        <v>0</v>
      </c>
      <c r="U11" s="330">
        <f t="shared" si="4"/>
        <v>0</v>
      </c>
      <c r="V11" s="471">
        <f t="shared" si="4"/>
        <v>0</v>
      </c>
      <c r="W11" s="188">
        <f t="shared" si="4"/>
        <v>0</v>
      </c>
      <c r="X11" s="188">
        <f t="shared" si="4"/>
        <v>0</v>
      </c>
      <c r="Y11" s="188">
        <f t="shared" si="4"/>
        <v>0</v>
      </c>
      <c r="Z11" s="472">
        <f t="shared" si="4"/>
        <v>0</v>
      </c>
      <c r="AH11" s="458">
        <f>SUM(AH3:AH10)</f>
        <v>0</v>
      </c>
      <c r="AI11" s="458">
        <f>SUM(AI3:AI10)</f>
        <v>0</v>
      </c>
      <c r="AJ11" s="458">
        <f>SUM(AJ3:AJ10)</f>
        <v>0</v>
      </c>
      <c r="AK11" s="458">
        <f>SUM(AK3:AK10)</f>
        <v>0</v>
      </c>
      <c r="AL11" s="458">
        <f>SUM(AL3:AL10)</f>
        <v>0</v>
      </c>
    </row>
    <row r="12" spans="1:66">
      <c r="AH12" s="235"/>
      <c r="AI12" s="235"/>
      <c r="AJ12" s="235"/>
      <c r="AK12" s="235"/>
      <c r="AL12" s="235"/>
    </row>
    <row r="14" spans="1:66" ht="13.8" thickBot="1"/>
    <row r="15" spans="1:66" ht="14.4" thickBot="1">
      <c r="B15" s="958" t="s">
        <v>283</v>
      </c>
      <c r="C15" s="959"/>
      <c r="H15" s="955" t="s">
        <v>382</v>
      </c>
      <c r="I15" s="956"/>
      <c r="J15" s="956"/>
      <c r="K15" s="956"/>
      <c r="L15" s="956"/>
      <c r="M15" s="956"/>
      <c r="N15" s="956"/>
      <c r="O15" s="956"/>
      <c r="P15" s="956"/>
      <c r="Q15" s="956"/>
      <c r="R15" s="956"/>
      <c r="S15" s="956"/>
      <c r="T15" s="956"/>
      <c r="U15" s="956"/>
      <c r="Y15" s="955" t="s">
        <v>381</v>
      </c>
      <c r="Z15" s="956"/>
      <c r="AA15" s="957"/>
    </row>
    <row r="16" spans="1:66" ht="13.8" thickBot="1">
      <c r="AL16" s="395"/>
      <c r="AM16" s="395"/>
      <c r="AN16" s="395"/>
      <c r="AO16" s="395"/>
      <c r="AP16" s="395"/>
      <c r="AQ16" s="395"/>
      <c r="AR16" s="395"/>
      <c r="AS16" s="395"/>
      <c r="AT16" s="395"/>
      <c r="AU16" s="395"/>
      <c r="AV16" s="395"/>
      <c r="AW16" s="395"/>
      <c r="AX16" s="395"/>
      <c r="AY16" s="395"/>
      <c r="AZ16" s="395"/>
      <c r="BA16" s="395"/>
      <c r="BB16" s="395"/>
      <c r="BC16" s="395"/>
      <c r="BD16" s="395"/>
      <c r="BE16" s="395"/>
    </row>
    <row r="17" spans="2:57" ht="43.5" customHeight="1" thickBot="1">
      <c r="B17" s="473" t="s">
        <v>172</v>
      </c>
      <c r="C17" s="377">
        <f>V11</f>
        <v>0</v>
      </c>
      <c r="H17" s="280" t="s">
        <v>204</v>
      </c>
      <c r="I17" s="281" t="s">
        <v>205</v>
      </c>
      <c r="J17" s="282" t="s">
        <v>231</v>
      </c>
      <c r="K17" s="381" t="s">
        <v>206</v>
      </c>
      <c r="L17" s="284" t="s">
        <v>207</v>
      </c>
      <c r="M17" s="285" t="s">
        <v>208</v>
      </c>
      <c r="N17" s="286" t="s">
        <v>209</v>
      </c>
      <c r="O17" s="467" t="s">
        <v>210</v>
      </c>
      <c r="P17" s="287" t="s">
        <v>211</v>
      </c>
      <c r="Q17" s="288" t="s">
        <v>212</v>
      </c>
      <c r="R17" s="289" t="s">
        <v>213</v>
      </c>
      <c r="S17" s="290" t="s">
        <v>215</v>
      </c>
      <c r="T17" s="347" t="s">
        <v>214</v>
      </c>
      <c r="U17" s="291" t="s">
        <v>216</v>
      </c>
      <c r="V17" s="404" t="s">
        <v>57</v>
      </c>
      <c r="Y17" s="269" t="s">
        <v>165</v>
      </c>
      <c r="Z17" s="269" t="s">
        <v>167</v>
      </c>
      <c r="AA17" s="269" t="s">
        <v>57</v>
      </c>
      <c r="AL17" s="395"/>
      <c r="AM17" s="395"/>
      <c r="AN17" s="395"/>
      <c r="AO17" s="395"/>
      <c r="AP17" s="395"/>
      <c r="AQ17" s="395"/>
      <c r="AR17" s="395"/>
      <c r="AS17" s="395"/>
      <c r="AT17" s="395"/>
      <c r="AU17" s="395"/>
      <c r="AV17" s="395"/>
      <c r="AW17" s="395"/>
      <c r="AX17" s="395"/>
      <c r="AY17" s="395"/>
      <c r="AZ17" s="395"/>
      <c r="BA17" s="395"/>
      <c r="BB17" s="395"/>
      <c r="BC17" s="395"/>
      <c r="BD17" s="395"/>
      <c r="BE17" s="395"/>
    </row>
    <row r="18" spans="2:57" ht="13.8" thickBot="1">
      <c r="B18" s="341" t="s">
        <v>173</v>
      </c>
      <c r="C18" s="377">
        <f>C17*1.2</f>
        <v>0</v>
      </c>
      <c r="H18" s="337">
        <f t="shared" ref="H18:U18" si="5">SUMPRODUCT($E$3:$E$10,H3:H10)</f>
        <v>0</v>
      </c>
      <c r="I18" s="337">
        <f t="shared" si="5"/>
        <v>0</v>
      </c>
      <c r="J18" s="337">
        <f t="shared" si="5"/>
        <v>0</v>
      </c>
      <c r="K18" s="337">
        <f t="shared" si="5"/>
        <v>0</v>
      </c>
      <c r="L18" s="337">
        <f t="shared" si="5"/>
        <v>0</v>
      </c>
      <c r="M18" s="337">
        <f t="shared" si="5"/>
        <v>0</v>
      </c>
      <c r="N18" s="337">
        <f t="shared" si="5"/>
        <v>0</v>
      </c>
      <c r="O18" s="337">
        <f t="shared" si="5"/>
        <v>0</v>
      </c>
      <c r="P18" s="337">
        <f t="shared" si="5"/>
        <v>0</v>
      </c>
      <c r="Q18" s="337">
        <f t="shared" si="5"/>
        <v>0</v>
      </c>
      <c r="R18" s="337">
        <f t="shared" si="5"/>
        <v>0</v>
      </c>
      <c r="S18" s="337">
        <f t="shared" si="5"/>
        <v>0</v>
      </c>
      <c r="T18" s="337">
        <f t="shared" si="5"/>
        <v>0</v>
      </c>
      <c r="U18" s="337">
        <f t="shared" si="5"/>
        <v>0</v>
      </c>
      <c r="V18" s="335">
        <f>SUM(H18:U18)</f>
        <v>0</v>
      </c>
      <c r="Y18" s="341">
        <f>SUM(Y11)</f>
        <v>0</v>
      </c>
      <c r="Z18" s="341">
        <f>SUM(Z11)</f>
        <v>0</v>
      </c>
      <c r="AA18" s="341">
        <f>SUM(Y18:Z18)</f>
        <v>0</v>
      </c>
      <c r="AL18" s="395"/>
      <c r="AM18" s="395"/>
      <c r="AN18" s="395"/>
      <c r="AO18" s="395"/>
      <c r="AP18" s="395"/>
      <c r="AQ18" s="395"/>
      <c r="AR18" s="395"/>
      <c r="AS18" s="395"/>
      <c r="AT18" s="395"/>
      <c r="AU18" s="395"/>
      <c r="AV18" s="395"/>
      <c r="AW18" s="395"/>
      <c r="AX18" s="395"/>
      <c r="AY18" s="395"/>
      <c r="AZ18" s="395"/>
      <c r="BA18" s="395"/>
      <c r="BB18" s="395"/>
      <c r="BC18" s="395"/>
      <c r="BD18" s="395"/>
      <c r="BE18" s="395"/>
    </row>
    <row r="19" spans="2:57" ht="13.8" thickBot="1">
      <c r="B19" s="341" t="s">
        <v>171</v>
      </c>
      <c r="C19" s="379">
        <f>W11</f>
        <v>0</v>
      </c>
      <c r="H19" s="108">
        <f t="shared" ref="H19:V19" si="6">IFERROR(H18/$V$18,0)</f>
        <v>0</v>
      </c>
      <c r="I19" s="108">
        <f t="shared" si="6"/>
        <v>0</v>
      </c>
      <c r="J19" s="108">
        <f t="shared" si="6"/>
        <v>0</v>
      </c>
      <c r="K19" s="108">
        <f t="shared" si="6"/>
        <v>0</v>
      </c>
      <c r="L19" s="108">
        <f t="shared" si="6"/>
        <v>0</v>
      </c>
      <c r="M19" s="108">
        <f t="shared" si="6"/>
        <v>0</v>
      </c>
      <c r="N19" s="108">
        <f t="shared" si="6"/>
        <v>0</v>
      </c>
      <c r="O19" s="108">
        <f t="shared" si="6"/>
        <v>0</v>
      </c>
      <c r="P19" s="108">
        <f t="shared" si="6"/>
        <v>0</v>
      </c>
      <c r="Q19" s="108">
        <f t="shared" si="6"/>
        <v>0</v>
      </c>
      <c r="R19" s="108">
        <f t="shared" si="6"/>
        <v>0</v>
      </c>
      <c r="S19" s="108">
        <f t="shared" si="6"/>
        <v>0</v>
      </c>
      <c r="T19" s="108">
        <f t="shared" si="6"/>
        <v>0</v>
      </c>
      <c r="U19" s="108">
        <f t="shared" si="6"/>
        <v>0</v>
      </c>
      <c r="V19" s="189">
        <f t="shared" si="6"/>
        <v>0</v>
      </c>
      <c r="Y19" s="109">
        <f>IFERROR(Y18/$AA$18,0)</f>
        <v>0</v>
      </c>
      <c r="Z19" s="109">
        <f>IFERROR(Z18/$AA$18,0)</f>
        <v>0</v>
      </c>
      <c r="AA19" s="109">
        <f>IFERROR(AA18/$AA$18,0)</f>
        <v>0</v>
      </c>
      <c r="AL19" s="395"/>
      <c r="AM19" s="395"/>
      <c r="AN19" s="395"/>
      <c r="AO19" s="395"/>
      <c r="AP19" s="395"/>
      <c r="AQ19" s="395"/>
      <c r="AR19" s="395"/>
      <c r="AS19" s="395"/>
      <c r="AT19" s="395"/>
      <c r="AU19" s="395"/>
      <c r="AV19" s="395"/>
      <c r="AW19" s="395"/>
      <c r="AX19" s="395"/>
      <c r="AY19" s="395"/>
      <c r="AZ19" s="395"/>
      <c r="BA19" s="395"/>
      <c r="BB19" s="395"/>
      <c r="BC19" s="395"/>
      <c r="BD19" s="395"/>
      <c r="BE19" s="395"/>
    </row>
    <row r="21" spans="2:57" ht="13.8">
      <c r="H21" s="951" t="s">
        <v>427</v>
      </c>
      <c r="I21" s="951"/>
      <c r="J21" s="951"/>
      <c r="K21" s="951"/>
    </row>
    <row r="22" spans="2:57">
      <c r="H22" s="474" t="s">
        <v>428</v>
      </c>
      <c r="I22" s="474" t="s">
        <v>423</v>
      </c>
      <c r="J22" s="474" t="s">
        <v>424</v>
      </c>
      <c r="K22" s="474" t="s">
        <v>426</v>
      </c>
    </row>
    <row r="23" spans="2:57">
      <c r="H23" s="333">
        <f>AH11</f>
        <v>0</v>
      </c>
      <c r="I23" s="333">
        <f>AI11</f>
        <v>0</v>
      </c>
      <c r="J23" s="333">
        <f>AJ11</f>
        <v>0</v>
      </c>
      <c r="K23" s="333">
        <f>AL11</f>
        <v>0</v>
      </c>
    </row>
  </sheetData>
  <mergeCells count="6">
    <mergeCell ref="H21:K21"/>
    <mergeCell ref="A3:A10"/>
    <mergeCell ref="Y15:AA15"/>
    <mergeCell ref="B15:C15"/>
    <mergeCell ref="G1:T1"/>
    <mergeCell ref="H15:U15"/>
  </mergeCells>
  <hyperlinks>
    <hyperlink ref="B3" r:id="rId1" xr:uid="{2E272749-BB3D-46A2-BF8C-68FBECEE1F54}"/>
    <hyperlink ref="B4" r:id="rId2" xr:uid="{1AAF6344-0B41-46AE-BF59-2092BDFC40E4}"/>
    <hyperlink ref="B6" r:id="rId3" xr:uid="{BA7DEE39-7C2A-45C6-AB6E-8F7B2B0619CC}"/>
    <hyperlink ref="B5" r:id="rId4" xr:uid="{FA1FAF31-C747-429F-98B4-D9F0F82C2396}"/>
    <hyperlink ref="B9" r:id="rId5" xr:uid="{5C2A81F8-5923-4FFE-8F91-B1D869978EF9}"/>
    <hyperlink ref="B10" r:id="rId6" xr:uid="{111130B0-033F-4E3C-9F6B-927E036C5507}"/>
    <hyperlink ref="B8" r:id="rId7" xr:uid="{74EF990E-AE72-4A18-A085-A63D0388FF81}"/>
    <hyperlink ref="B7" r:id="rId8" xr:uid="{7F10A886-F4A1-417F-B684-8E83C59E5FD8}"/>
  </hyperlinks>
  <pageMargins left="0.7" right="0.7" top="0.75" bottom="0.75" header="0.3" footer="0.3"/>
  <pageSetup paperSize="9" orientation="portrait" horizontalDpi="1200" verticalDpi="1200" r:id="rId9"/>
  <drawing r:id="rId1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Commande TOTALE</vt:lpstr>
      <vt:lpstr>VOLX -Prises PU </vt:lpstr>
      <vt:lpstr>VOLX - Prises PE</vt:lpstr>
      <vt:lpstr>VOLX - Prises Dual Texture</vt:lpstr>
      <vt:lpstr>ORIGIN96 - Prises PE</vt:lpstr>
      <vt:lpstr>INSPIR - Prises PE PU</vt:lpstr>
      <vt:lpstr>FREESTONE - Prises PE</vt:lpstr>
      <vt:lpstr>VOLX - Volumes BOIS</vt:lpstr>
      <vt:lpstr>IFSC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Gestion</dc:creator>
  <cp:lastModifiedBy>Driss EL FATHI</cp:lastModifiedBy>
  <cp:lastPrinted>2022-06-30T10:12:27Z</cp:lastPrinted>
  <dcterms:created xsi:type="dcterms:W3CDTF">2020-07-27T10:02:20Z</dcterms:created>
  <dcterms:modified xsi:type="dcterms:W3CDTF">2026-02-06T13:08:43Z</dcterms:modified>
</cp:coreProperties>
</file>