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8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linus/Library/CloudStorage/GoogleDrive-linusausberlin@gmail.com/.shortcut-targets-by-id/1Gg2BTacUOSMfil-dmbb8IrW5da2VQiCB/Gripsy /Ordersheet brands German market/"/>
    </mc:Choice>
  </mc:AlternateContent>
  <xr:revisionPtr revIDLastSave="0" documentId="13_ncr:1_{A588B74A-1326-1543-9691-916EEC9DAF3C}" xr6:coauthVersionLast="47" xr6:coauthVersionMax="47" xr10:uidLastSave="{00000000-0000-0000-0000-000000000000}"/>
  <workbookProtection workbookAlgorithmName="SHA-512" workbookHashValue="1fMRByjPjU6RHj3E1lMA98hiVh8GhbEYKpV4HrJ7XBWfqcCDkdKrRuVCY85aXf2mfoA8CY0FzJc4Mm19PuC4AA==" workbookSaltValue="QsoGfvhn6g/Nm9u2dOYrNw==" workbookSpinCount="100000" lockStructure="1"/>
  <bookViews>
    <workbookView xWindow="9940" yWindow="-27700" windowWidth="36460" windowHeight="22520" tabRatio="776" xr2:uid="{00000000-000D-0000-FFFF-FFFF00000000}"/>
  </bookViews>
  <sheets>
    <sheet name="Summary of order" sheetId="11" r:id="rId1"/>
    <sheet name="Lynx GRP" sheetId="15" r:id="rId2"/>
    <sheet name="PROD. lynx GRP" sheetId="16" state="hidden" r:id="rId3"/>
    <sheet name="Lynx WOODEN HOLDS" sheetId="25" r:id="rId4"/>
    <sheet name="PROD. Lynx Woodholds" sheetId="26" state="hidden" r:id="rId5"/>
    <sheet name="Lynx PLYWOOD" sheetId="5" r:id="rId6"/>
    <sheet name="PROD. lynx plywood" sheetId="7" state="hidden" r:id="rId7"/>
    <sheet name="Lynx PE" sheetId="31" r:id="rId8"/>
    <sheet name="PROD. Lynx PE" sheetId="32" state="hidden" r:id="rId9"/>
    <sheet name="Lynx PU" sheetId="19" r:id="rId10"/>
    <sheet name="PROD. lynx PU" sheetId="20" state="hidden" r:id="rId11"/>
    <sheet name="LYNX accessories" sheetId="23" r:id="rId12"/>
    <sheet name="PACK. Lynx ACCESSORIES" sheetId="24" state="hidden" r:id="rId13"/>
  </sheets>
  <definedNames>
    <definedName name="_xlnm._FilterDatabase" localSheetId="11" hidden="1">'LYNX accessories'!$C$5:$M$11</definedName>
    <definedName name="_xlnm._FilterDatabase" localSheetId="1" hidden="1">'Lynx GRP'!$AE$8:$AF$51</definedName>
    <definedName name="_xlnm._FilterDatabase" localSheetId="7" hidden="1">'Lynx PE'!$AF$8:$AG$32</definedName>
    <definedName name="_xlnm._FilterDatabase" localSheetId="5" hidden="1">'Lynx PLYWOOD'!$AC$8:$AD$74</definedName>
    <definedName name="_xlnm._FilterDatabase" localSheetId="9" hidden="1">'Lynx PU'!$V$8:$W$28</definedName>
    <definedName name="_xlnm._FilterDatabase" localSheetId="3" hidden="1">'Lynx WOODEN HOLDS'!$AB$8:$AC$33</definedName>
    <definedName name="_xlnm._FilterDatabase" localSheetId="2" hidden="1">'PROD. lynx GRP'!$U$6:$U$47</definedName>
    <definedName name="_xlnm._FilterDatabase" localSheetId="8" hidden="1">'PROD. Lynx PE'!$W$6:$W$28</definedName>
    <definedName name="_xlnm._FilterDatabase" localSheetId="6" hidden="1">'PROD. lynx plywood'!$Q$6:$S$70</definedName>
    <definedName name="_xlnm._FilterDatabase" localSheetId="10" hidden="1">'PROD. lynx PU'!$M$6:$M$23</definedName>
    <definedName name="_xlnm._FilterDatabase" localSheetId="4" hidden="1">'PROD. Lynx Woodholds'!$P$6:$Q$26</definedName>
    <definedName name="_xlnm.Print_Titles" localSheetId="2">'PROD. lynx GRP'!$6:$6</definedName>
    <definedName name="_xlnm.Print_Titles" localSheetId="8">'PROD. Lynx PE'!$6:$6</definedName>
    <definedName name="_xlnm.Print_Titles" localSheetId="6">'PROD. lynx plywood'!$6:$6</definedName>
    <definedName name="_xlnm.Print_Titles" localSheetId="10">'PROD. lynx PU'!$6:$6</definedName>
    <definedName name="_xlnm.Print_Titles" localSheetId="4">'PROD. Lynx Woodholds'!$6:$6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12" i="5" l="1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11" i="5"/>
  <c r="BB12" i="19"/>
  <c r="BB13" i="19"/>
  <c r="BB14" i="19"/>
  <c r="BB15" i="19"/>
  <c r="BB16" i="19"/>
  <c r="BB17" i="19"/>
  <c r="BB18" i="19"/>
  <c r="BB19" i="19"/>
  <c r="BB20" i="19"/>
  <c r="BB21" i="19"/>
  <c r="BB22" i="19"/>
  <c r="BB23" i="19"/>
  <c r="BB24" i="19"/>
  <c r="BB25" i="19"/>
  <c r="BB26" i="19"/>
  <c r="BB27" i="19"/>
  <c r="BB28" i="19"/>
  <c r="BB11" i="19"/>
  <c r="AZ12" i="19"/>
  <c r="AZ13" i="19"/>
  <c r="AZ14" i="19"/>
  <c r="AZ15" i="19"/>
  <c r="AZ16" i="19"/>
  <c r="AZ17" i="19"/>
  <c r="AZ18" i="19"/>
  <c r="AZ19" i="19"/>
  <c r="AZ20" i="19"/>
  <c r="AZ21" i="19"/>
  <c r="AZ22" i="19"/>
  <c r="AZ23" i="19"/>
  <c r="AZ24" i="19"/>
  <c r="AZ25" i="19"/>
  <c r="AZ26" i="19"/>
  <c r="AZ27" i="19"/>
  <c r="AZ28" i="19"/>
  <c r="AZ11" i="19"/>
  <c r="AX12" i="19"/>
  <c r="AX13" i="19"/>
  <c r="AX14" i="19"/>
  <c r="AX15" i="19"/>
  <c r="AX16" i="19"/>
  <c r="AX17" i="19"/>
  <c r="AX18" i="19"/>
  <c r="AX19" i="19"/>
  <c r="AX20" i="19"/>
  <c r="AX21" i="19"/>
  <c r="AX22" i="19"/>
  <c r="AX23" i="19"/>
  <c r="AX24" i="19"/>
  <c r="AX25" i="19"/>
  <c r="AX26" i="19"/>
  <c r="AX27" i="19"/>
  <c r="AX28" i="19"/>
  <c r="AX11" i="19"/>
  <c r="AV12" i="19"/>
  <c r="AV13" i="19"/>
  <c r="AV14" i="19"/>
  <c r="AV15" i="19"/>
  <c r="AV16" i="19"/>
  <c r="AV17" i="19"/>
  <c r="AV18" i="19"/>
  <c r="AV19" i="19"/>
  <c r="AV20" i="19"/>
  <c r="AV21" i="19"/>
  <c r="AV22" i="19"/>
  <c r="AV23" i="19"/>
  <c r="AV24" i="19"/>
  <c r="AV25" i="19"/>
  <c r="AV26" i="19"/>
  <c r="AV27" i="19"/>
  <c r="AV28" i="19"/>
  <c r="AV11" i="19"/>
  <c r="AT12" i="19"/>
  <c r="AT13" i="19"/>
  <c r="AT14" i="19"/>
  <c r="AT15" i="19"/>
  <c r="AT16" i="19"/>
  <c r="AT17" i="19"/>
  <c r="AT18" i="19"/>
  <c r="AT19" i="19"/>
  <c r="AT20" i="19"/>
  <c r="AT21" i="19"/>
  <c r="AT22" i="19"/>
  <c r="AT23" i="19"/>
  <c r="AT24" i="19"/>
  <c r="AT25" i="19"/>
  <c r="AT26" i="19"/>
  <c r="AT27" i="19"/>
  <c r="AT28" i="19"/>
  <c r="AT11" i="19"/>
  <c r="AR12" i="19"/>
  <c r="AR13" i="19"/>
  <c r="AR14" i="19"/>
  <c r="AR15" i="19"/>
  <c r="AR16" i="19"/>
  <c r="AR17" i="19"/>
  <c r="AR18" i="19"/>
  <c r="AR19" i="19"/>
  <c r="AR20" i="19"/>
  <c r="AR21" i="19"/>
  <c r="AR22" i="19"/>
  <c r="AR23" i="19"/>
  <c r="AR24" i="19"/>
  <c r="AR25" i="19"/>
  <c r="AR26" i="19"/>
  <c r="AR27" i="19"/>
  <c r="AR28" i="19"/>
  <c r="AR11" i="19"/>
  <c r="AP12" i="19"/>
  <c r="AP13" i="19"/>
  <c r="AP14" i="19"/>
  <c r="AP15" i="19"/>
  <c r="AP17" i="19"/>
  <c r="AP18" i="19"/>
  <c r="AP19" i="19"/>
  <c r="AP20" i="19"/>
  <c r="AP21" i="19"/>
  <c r="AP22" i="19"/>
  <c r="AP23" i="19"/>
  <c r="AP24" i="19"/>
  <c r="AP25" i="19"/>
  <c r="AP26" i="19"/>
  <c r="AP27" i="19"/>
  <c r="AP28" i="19"/>
  <c r="AP11" i="19"/>
  <c r="AV8" i="19" l="1"/>
  <c r="AP8" i="19"/>
  <c r="AZ8" i="19"/>
  <c r="AT8" i="19"/>
  <c r="E52" i="11" s="1"/>
  <c r="BB8" i="19"/>
  <c r="AX8" i="19"/>
  <c r="AR8" i="19"/>
  <c r="BS12" i="31" l="1"/>
  <c r="BS13" i="31"/>
  <c r="BS14" i="31"/>
  <c r="BS15" i="31"/>
  <c r="BS16" i="31"/>
  <c r="BS17" i="31"/>
  <c r="BS18" i="31"/>
  <c r="BS19" i="31"/>
  <c r="BS20" i="31"/>
  <c r="BS21" i="31"/>
  <c r="BS22" i="31"/>
  <c r="BS23" i="31"/>
  <c r="BS24" i="31"/>
  <c r="BS25" i="31"/>
  <c r="BS26" i="31"/>
  <c r="BS27" i="31"/>
  <c r="BS28" i="31"/>
  <c r="BS29" i="31"/>
  <c r="BS30" i="31"/>
  <c r="BS31" i="31"/>
  <c r="BS32" i="31"/>
  <c r="BS11" i="31"/>
  <c r="BQ12" i="31"/>
  <c r="BQ13" i="31"/>
  <c r="BQ14" i="31"/>
  <c r="BQ15" i="31"/>
  <c r="BQ16" i="31"/>
  <c r="BQ17" i="31"/>
  <c r="BQ18" i="31"/>
  <c r="BQ19" i="31"/>
  <c r="BQ20" i="31"/>
  <c r="BQ21" i="31"/>
  <c r="BQ22" i="31"/>
  <c r="BQ23" i="31"/>
  <c r="BQ24" i="31"/>
  <c r="BQ25" i="31"/>
  <c r="BQ26" i="31"/>
  <c r="BQ27" i="31"/>
  <c r="BQ28" i="31"/>
  <c r="BQ29" i="31"/>
  <c r="BQ30" i="31"/>
  <c r="BQ31" i="31"/>
  <c r="BQ32" i="31"/>
  <c r="BQ11" i="31"/>
  <c r="BO12" i="31"/>
  <c r="BO13" i="31"/>
  <c r="BO14" i="31"/>
  <c r="BO15" i="31"/>
  <c r="BO16" i="31"/>
  <c r="BO17" i="31"/>
  <c r="BO18" i="31"/>
  <c r="BO19" i="31"/>
  <c r="BO20" i="31"/>
  <c r="BO21" i="31"/>
  <c r="BO22" i="31"/>
  <c r="BO23" i="31"/>
  <c r="BO24" i="31"/>
  <c r="BO25" i="31"/>
  <c r="BO26" i="31"/>
  <c r="BO27" i="31"/>
  <c r="BO28" i="31"/>
  <c r="BO29" i="31"/>
  <c r="BO30" i="31"/>
  <c r="BO31" i="31"/>
  <c r="BO32" i="31"/>
  <c r="BO11" i="31"/>
  <c r="BK15" i="31"/>
  <c r="BK16" i="31"/>
  <c r="BK17" i="31"/>
  <c r="BK18" i="31"/>
  <c r="BK19" i="31"/>
  <c r="BK20" i="31"/>
  <c r="BK21" i="31"/>
  <c r="BK22" i="31"/>
  <c r="BK23" i="31"/>
  <c r="BK24" i="31"/>
  <c r="BK25" i="31"/>
  <c r="BK26" i="31"/>
  <c r="BK27" i="31"/>
  <c r="BK28" i="31"/>
  <c r="BK29" i="31"/>
  <c r="BK30" i="31"/>
  <c r="BK31" i="31"/>
  <c r="BK32" i="31"/>
  <c r="BK14" i="31"/>
  <c r="BI15" i="31"/>
  <c r="BI16" i="31"/>
  <c r="BI17" i="31"/>
  <c r="BI18" i="31"/>
  <c r="BI19" i="31"/>
  <c r="BI20" i="31"/>
  <c r="BI21" i="31"/>
  <c r="BI22" i="31"/>
  <c r="BI23" i="31"/>
  <c r="BI24" i="31"/>
  <c r="BI25" i="31"/>
  <c r="BI26" i="31"/>
  <c r="BI27" i="31"/>
  <c r="BI28" i="31"/>
  <c r="BI29" i="31"/>
  <c r="BI30" i="31"/>
  <c r="BI31" i="31"/>
  <c r="BI32" i="31"/>
  <c r="BI11" i="31"/>
  <c r="BI12" i="31"/>
  <c r="BI13" i="31"/>
  <c r="BI14" i="31"/>
  <c r="E2" i="24"/>
  <c r="A2" i="24"/>
  <c r="L4" i="20"/>
  <c r="A4" i="20"/>
  <c r="U12" i="19"/>
  <c r="U13" i="19"/>
  <c r="U14" i="19"/>
  <c r="U15" i="19"/>
  <c r="U16" i="19"/>
  <c r="U17" i="19"/>
  <c r="U18" i="19"/>
  <c r="U19" i="19"/>
  <c r="U20" i="19"/>
  <c r="U21" i="19"/>
  <c r="U22" i="19"/>
  <c r="U23" i="19"/>
  <c r="U24" i="19"/>
  <c r="U25" i="19"/>
  <c r="U26" i="19"/>
  <c r="U27" i="19"/>
  <c r="U28" i="19"/>
  <c r="O4" i="32"/>
  <c r="A4" i="32"/>
  <c r="O4" i="7"/>
  <c r="A4" i="7"/>
  <c r="L4" i="26"/>
  <c r="A4" i="26"/>
  <c r="N4" i="16"/>
  <c r="A4" i="16"/>
  <c r="AE12" i="31"/>
  <c r="AE14" i="31"/>
  <c r="AE15" i="31"/>
  <c r="AE16" i="31"/>
  <c r="AE17" i="31"/>
  <c r="AE18" i="31"/>
  <c r="AE19" i="31"/>
  <c r="AE20" i="31"/>
  <c r="AE21" i="31"/>
  <c r="AE22" i="31"/>
  <c r="AE23" i="31"/>
  <c r="AE24" i="31"/>
  <c r="AE25" i="31"/>
  <c r="AE26" i="31"/>
  <c r="AE27" i="31"/>
  <c r="AE28" i="31"/>
  <c r="AE29" i="31"/>
  <c r="AE30" i="31"/>
  <c r="AE31" i="31"/>
  <c r="AE32" i="31"/>
  <c r="AE11" i="31"/>
  <c r="AD12" i="15"/>
  <c r="AD13" i="15"/>
  <c r="AD14" i="15"/>
  <c r="AD15" i="15"/>
  <c r="AD16" i="15"/>
  <c r="AD17" i="15"/>
  <c r="AD18" i="15"/>
  <c r="AD19" i="15"/>
  <c r="AD20" i="15"/>
  <c r="AD21" i="15"/>
  <c r="AD22" i="15"/>
  <c r="AD23" i="15"/>
  <c r="AD24" i="15"/>
  <c r="AD25" i="15"/>
  <c r="AD26" i="15"/>
  <c r="AD27" i="15"/>
  <c r="AD28" i="15"/>
  <c r="AD29" i="15"/>
  <c r="AD30" i="15"/>
  <c r="AD31" i="15"/>
  <c r="AD32" i="15"/>
  <c r="AD33" i="15"/>
  <c r="AD34" i="15"/>
  <c r="AD36" i="15"/>
  <c r="AD37" i="15"/>
  <c r="AD38" i="15"/>
  <c r="AD39" i="15"/>
  <c r="AD40" i="15"/>
  <c r="AD41" i="15"/>
  <c r="AD42" i="15"/>
  <c r="AD43" i="15"/>
  <c r="AD44" i="15"/>
  <c r="AD45" i="15"/>
  <c r="AD46" i="15"/>
  <c r="AD47" i="15"/>
  <c r="AD48" i="15"/>
  <c r="AD49" i="15"/>
  <c r="AD50" i="15"/>
  <c r="AD51" i="15"/>
  <c r="AD11" i="15"/>
  <c r="H11" i="23"/>
  <c r="I11" i="23" s="1"/>
  <c r="J2" i="19"/>
  <c r="U11" i="19"/>
  <c r="Z28" i="19"/>
  <c r="Z14" i="19"/>
  <c r="Z12" i="19"/>
  <c r="Z11" i="19"/>
  <c r="AC28" i="19"/>
  <c r="AC17" i="19"/>
  <c r="AC15" i="19"/>
  <c r="AC14" i="19"/>
  <c r="AC12" i="19"/>
  <c r="AC11" i="19"/>
  <c r="K2" i="31"/>
  <c r="AJ24" i="31"/>
  <c r="AJ25" i="31"/>
  <c r="AJ32" i="31"/>
  <c r="AJ14" i="31"/>
  <c r="AJ12" i="31"/>
  <c r="AJ11" i="31"/>
  <c r="BD11" i="31"/>
  <c r="AM32" i="31"/>
  <c r="AM14" i="31"/>
  <c r="AM12" i="31"/>
  <c r="AM11" i="31"/>
  <c r="M2" i="5"/>
  <c r="AG54" i="5"/>
  <c r="AG41" i="5"/>
  <c r="AG11" i="5"/>
  <c r="AB74" i="5"/>
  <c r="AJ74" i="5"/>
  <c r="AJ54" i="5"/>
  <c r="AJ41" i="5"/>
  <c r="AJ11" i="5"/>
  <c r="AF33" i="25"/>
  <c r="L2" i="25"/>
  <c r="AA33" i="25"/>
  <c r="AA11" i="25"/>
  <c r="AI18" i="25"/>
  <c r="AI33" i="25"/>
  <c r="AI11" i="25"/>
  <c r="K2" i="15"/>
  <c r="AI11" i="15" a="1"/>
  <c r="AI11" i="15" s="1"/>
  <c r="AI34" i="15" a="1"/>
  <c r="AI34" i="15" s="1"/>
  <c r="AI36" i="15" a="1"/>
  <c r="AI36" i="15" s="1"/>
  <c r="AI51" i="15" a="1"/>
  <c r="AI51" i="15" s="1"/>
  <c r="AL34" i="15"/>
  <c r="AL36" i="15"/>
  <c r="AL51" i="15"/>
  <c r="AL11" i="15"/>
  <c r="D6" i="20"/>
  <c r="E6" i="20"/>
  <c r="F6" i="20"/>
  <c r="G6" i="20"/>
  <c r="H6" i="20"/>
  <c r="I6" i="20"/>
  <c r="J6" i="20"/>
  <c r="K6" i="20"/>
  <c r="L6" i="20"/>
  <c r="C6" i="20"/>
  <c r="D6" i="7"/>
  <c r="E6" i="7"/>
  <c r="F6" i="7"/>
  <c r="G6" i="7"/>
  <c r="H6" i="7"/>
  <c r="I6" i="7"/>
  <c r="J6" i="7"/>
  <c r="K6" i="7"/>
  <c r="L6" i="7"/>
  <c r="M6" i="7"/>
  <c r="N6" i="7"/>
  <c r="O6" i="7"/>
  <c r="P6" i="7"/>
  <c r="C6" i="7"/>
  <c r="C6" i="26"/>
  <c r="D6" i="26"/>
  <c r="E6" i="26"/>
  <c r="F6" i="26"/>
  <c r="G6" i="26"/>
  <c r="H6" i="26"/>
  <c r="I6" i="26"/>
  <c r="J6" i="26"/>
  <c r="K6" i="26"/>
  <c r="L6" i="26"/>
  <c r="M6" i="26"/>
  <c r="N6" i="26"/>
  <c r="O6" i="26"/>
  <c r="B6" i="26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7" i="32"/>
  <c r="A8" i="32"/>
  <c r="B8" i="32"/>
  <c r="D8" i="32"/>
  <c r="E8" i="32"/>
  <c r="F8" i="32"/>
  <c r="G8" i="32"/>
  <c r="H8" i="32"/>
  <c r="I8" i="32"/>
  <c r="J8" i="32"/>
  <c r="K8" i="32"/>
  <c r="L8" i="32"/>
  <c r="M8" i="32"/>
  <c r="N8" i="32"/>
  <c r="O8" i="32"/>
  <c r="P8" i="32"/>
  <c r="Q8" i="32"/>
  <c r="R8" i="32"/>
  <c r="S8" i="32"/>
  <c r="T8" i="32"/>
  <c r="U8" i="32"/>
  <c r="V8" i="32"/>
  <c r="A10" i="32"/>
  <c r="B10" i="32"/>
  <c r="D10" i="32"/>
  <c r="E10" i="32"/>
  <c r="F10" i="32"/>
  <c r="G10" i="32"/>
  <c r="H10" i="32"/>
  <c r="I10" i="32"/>
  <c r="J10" i="32"/>
  <c r="K10" i="32"/>
  <c r="L10" i="32"/>
  <c r="M10" i="32"/>
  <c r="N10" i="32"/>
  <c r="O10" i="32"/>
  <c r="P10" i="32"/>
  <c r="Q10" i="32"/>
  <c r="R10" i="32"/>
  <c r="S10" i="32"/>
  <c r="T10" i="32"/>
  <c r="U10" i="32"/>
  <c r="V10" i="32"/>
  <c r="A11" i="32"/>
  <c r="B11" i="32"/>
  <c r="D11" i="32"/>
  <c r="E11" i="32"/>
  <c r="F11" i="32"/>
  <c r="G11" i="32"/>
  <c r="H11" i="32"/>
  <c r="I11" i="32"/>
  <c r="J11" i="32"/>
  <c r="K11" i="32"/>
  <c r="L11" i="32"/>
  <c r="M11" i="32"/>
  <c r="N11" i="32"/>
  <c r="O11" i="32"/>
  <c r="P11" i="32"/>
  <c r="Q11" i="32"/>
  <c r="R11" i="32"/>
  <c r="S11" i="32"/>
  <c r="T11" i="32"/>
  <c r="U11" i="32"/>
  <c r="V11" i="32"/>
  <c r="A12" i="32"/>
  <c r="B12" i="32"/>
  <c r="D12" i="32"/>
  <c r="E12" i="32"/>
  <c r="F12" i="32"/>
  <c r="G12" i="32"/>
  <c r="H12" i="32"/>
  <c r="I12" i="32"/>
  <c r="J12" i="32"/>
  <c r="K12" i="32"/>
  <c r="L12" i="32"/>
  <c r="M12" i="32"/>
  <c r="N12" i="32"/>
  <c r="O12" i="32"/>
  <c r="P12" i="32"/>
  <c r="Q12" i="32"/>
  <c r="R12" i="32"/>
  <c r="S12" i="32"/>
  <c r="T12" i="32"/>
  <c r="U12" i="32"/>
  <c r="V12" i="32"/>
  <c r="A13" i="32"/>
  <c r="B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A14" i="32"/>
  <c r="B14" i="32"/>
  <c r="D14" i="32"/>
  <c r="E14" i="32"/>
  <c r="F14" i="32"/>
  <c r="G14" i="32"/>
  <c r="H14" i="32"/>
  <c r="I14" i="32"/>
  <c r="J14" i="32"/>
  <c r="K14" i="32"/>
  <c r="L14" i="32"/>
  <c r="M14" i="32"/>
  <c r="N14" i="32"/>
  <c r="O14" i="32"/>
  <c r="P14" i="32"/>
  <c r="Q14" i="32"/>
  <c r="R14" i="32"/>
  <c r="S14" i="32"/>
  <c r="T14" i="32"/>
  <c r="U14" i="32"/>
  <c r="V14" i="32"/>
  <c r="A15" i="32"/>
  <c r="B15" i="32"/>
  <c r="D15" i="32"/>
  <c r="E15" i="32"/>
  <c r="F15" i="32"/>
  <c r="G15" i="32"/>
  <c r="H15" i="32"/>
  <c r="I15" i="32"/>
  <c r="J15" i="32"/>
  <c r="K15" i="32"/>
  <c r="L15" i="32"/>
  <c r="M15" i="32"/>
  <c r="N15" i="32"/>
  <c r="O15" i="32"/>
  <c r="P15" i="32"/>
  <c r="Q15" i="32"/>
  <c r="R15" i="32"/>
  <c r="S15" i="32"/>
  <c r="T15" i="32"/>
  <c r="U15" i="32"/>
  <c r="V15" i="32"/>
  <c r="A16" i="32"/>
  <c r="B16" i="32"/>
  <c r="D16" i="32"/>
  <c r="E16" i="32"/>
  <c r="F16" i="32"/>
  <c r="G16" i="32"/>
  <c r="H16" i="32"/>
  <c r="I16" i="32"/>
  <c r="J16" i="32"/>
  <c r="K16" i="32"/>
  <c r="L16" i="32"/>
  <c r="M16" i="32"/>
  <c r="N16" i="32"/>
  <c r="O16" i="32"/>
  <c r="P16" i="32"/>
  <c r="Q16" i="32"/>
  <c r="R16" i="32"/>
  <c r="S16" i="32"/>
  <c r="T16" i="32"/>
  <c r="U16" i="32"/>
  <c r="V16" i="32"/>
  <c r="A17" i="32"/>
  <c r="B17" i="32"/>
  <c r="D17" i="32"/>
  <c r="E17" i="32"/>
  <c r="F17" i="32"/>
  <c r="G17" i="32"/>
  <c r="H17" i="32"/>
  <c r="I17" i="32"/>
  <c r="J17" i="32"/>
  <c r="K17" i="32"/>
  <c r="L17" i="32"/>
  <c r="M17" i="32"/>
  <c r="N17" i="32"/>
  <c r="O17" i="32"/>
  <c r="P17" i="32"/>
  <c r="Q17" i="32"/>
  <c r="R17" i="32"/>
  <c r="S17" i="32"/>
  <c r="T17" i="32"/>
  <c r="U17" i="32"/>
  <c r="V17" i="32"/>
  <c r="A18" i="32"/>
  <c r="B18" i="32"/>
  <c r="D18" i="32"/>
  <c r="E18" i="32"/>
  <c r="F18" i="32"/>
  <c r="G18" i="32"/>
  <c r="H18" i="32"/>
  <c r="I18" i="32"/>
  <c r="J18" i="32"/>
  <c r="K18" i="32"/>
  <c r="L18" i="32"/>
  <c r="M18" i="32"/>
  <c r="N18" i="32"/>
  <c r="O18" i="32"/>
  <c r="P18" i="32"/>
  <c r="Q18" i="32"/>
  <c r="R18" i="32"/>
  <c r="S18" i="32"/>
  <c r="T18" i="32"/>
  <c r="U18" i="32"/>
  <c r="V18" i="32"/>
  <c r="A19" i="32"/>
  <c r="B19" i="32"/>
  <c r="D19" i="32"/>
  <c r="E19" i="32"/>
  <c r="F19" i="32"/>
  <c r="G19" i="32"/>
  <c r="H19" i="32"/>
  <c r="I19" i="32"/>
  <c r="J19" i="32"/>
  <c r="K19" i="32"/>
  <c r="L19" i="32"/>
  <c r="M19" i="32"/>
  <c r="N19" i="32"/>
  <c r="O19" i="32"/>
  <c r="P19" i="32"/>
  <c r="Q19" i="32"/>
  <c r="R19" i="32"/>
  <c r="S19" i="32"/>
  <c r="T19" i="32"/>
  <c r="U19" i="32"/>
  <c r="V19" i="32"/>
  <c r="A20" i="32"/>
  <c r="B20" i="32"/>
  <c r="D20" i="32"/>
  <c r="E20" i="32"/>
  <c r="F20" i="32"/>
  <c r="G20" i="32"/>
  <c r="H20" i="32"/>
  <c r="I20" i="32"/>
  <c r="J20" i="32"/>
  <c r="K20" i="32"/>
  <c r="L20" i="32"/>
  <c r="M20" i="32"/>
  <c r="N20" i="32"/>
  <c r="O20" i="32"/>
  <c r="P20" i="32"/>
  <c r="Q20" i="32"/>
  <c r="R20" i="32"/>
  <c r="S20" i="32"/>
  <c r="T20" i="32"/>
  <c r="U20" i="32"/>
  <c r="V20" i="32"/>
  <c r="A21" i="32"/>
  <c r="B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A22" i="32"/>
  <c r="B22" i="32"/>
  <c r="D22" i="32"/>
  <c r="E22" i="32"/>
  <c r="F22" i="32"/>
  <c r="G22" i="32"/>
  <c r="H22" i="32"/>
  <c r="I22" i="32"/>
  <c r="J22" i="32"/>
  <c r="K22" i="32"/>
  <c r="L22" i="32"/>
  <c r="M22" i="32"/>
  <c r="N22" i="32"/>
  <c r="O22" i="32"/>
  <c r="P22" i="32"/>
  <c r="Q22" i="32"/>
  <c r="R22" i="32"/>
  <c r="S22" i="32"/>
  <c r="T22" i="32"/>
  <c r="U22" i="32"/>
  <c r="V22" i="32"/>
  <c r="A23" i="32"/>
  <c r="B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A24" i="32"/>
  <c r="B24" i="32"/>
  <c r="D24" i="32"/>
  <c r="E24" i="32"/>
  <c r="F24" i="32"/>
  <c r="G24" i="32"/>
  <c r="H24" i="32"/>
  <c r="I24" i="32"/>
  <c r="J24" i="32"/>
  <c r="K24" i="32"/>
  <c r="L24" i="32"/>
  <c r="M24" i="32"/>
  <c r="N24" i="32"/>
  <c r="O24" i="32"/>
  <c r="P24" i="32"/>
  <c r="Q24" i="32"/>
  <c r="R24" i="32"/>
  <c r="S24" i="32"/>
  <c r="T24" i="32"/>
  <c r="U24" i="32"/>
  <c r="V24" i="32"/>
  <c r="A25" i="32"/>
  <c r="B25" i="32"/>
  <c r="D25" i="32"/>
  <c r="E25" i="32"/>
  <c r="F25" i="32"/>
  <c r="G25" i="32"/>
  <c r="H25" i="32"/>
  <c r="I25" i="32"/>
  <c r="J25" i="32"/>
  <c r="K25" i="32"/>
  <c r="L25" i="32"/>
  <c r="M25" i="32"/>
  <c r="N25" i="32"/>
  <c r="O25" i="32"/>
  <c r="P25" i="32"/>
  <c r="Q25" i="32"/>
  <c r="R25" i="32"/>
  <c r="S25" i="32"/>
  <c r="T25" i="32"/>
  <c r="U25" i="32"/>
  <c r="V25" i="32"/>
  <c r="A26" i="32"/>
  <c r="B26" i="32"/>
  <c r="D26" i="32"/>
  <c r="E26" i="32"/>
  <c r="F26" i="32"/>
  <c r="G26" i="32"/>
  <c r="H26" i="32"/>
  <c r="I26" i="32"/>
  <c r="J26" i="32"/>
  <c r="K26" i="32"/>
  <c r="L26" i="32"/>
  <c r="M26" i="32"/>
  <c r="N26" i="32"/>
  <c r="O26" i="32"/>
  <c r="P26" i="32"/>
  <c r="Q26" i="32"/>
  <c r="R26" i="32"/>
  <c r="S26" i="32"/>
  <c r="T26" i="32"/>
  <c r="U26" i="32"/>
  <c r="V26" i="32"/>
  <c r="A27" i="32"/>
  <c r="B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A28" i="32"/>
  <c r="B28" i="32"/>
  <c r="D28" i="32"/>
  <c r="E28" i="32"/>
  <c r="F28" i="32"/>
  <c r="G28" i="32"/>
  <c r="H28" i="32"/>
  <c r="I28" i="32"/>
  <c r="J28" i="32"/>
  <c r="K28" i="32"/>
  <c r="L28" i="32"/>
  <c r="M28" i="32"/>
  <c r="N28" i="32"/>
  <c r="O28" i="32"/>
  <c r="P28" i="32"/>
  <c r="Q28" i="32"/>
  <c r="R28" i="32"/>
  <c r="S28" i="32"/>
  <c r="T28" i="32"/>
  <c r="U28" i="32"/>
  <c r="V28" i="32"/>
  <c r="A7" i="32"/>
  <c r="A8" i="16"/>
  <c r="B8" i="16"/>
  <c r="C8" i="16"/>
  <c r="D8" i="16"/>
  <c r="E8" i="16"/>
  <c r="F8" i="16"/>
  <c r="G8" i="16"/>
  <c r="H8" i="16"/>
  <c r="I8" i="16"/>
  <c r="J8" i="16"/>
  <c r="K8" i="16"/>
  <c r="L8" i="16"/>
  <c r="M8" i="16"/>
  <c r="N8" i="16"/>
  <c r="O8" i="16"/>
  <c r="P8" i="16"/>
  <c r="Q8" i="16"/>
  <c r="R8" i="16"/>
  <c r="S8" i="16"/>
  <c r="T8" i="16"/>
  <c r="A9" i="16"/>
  <c r="B9" i="16"/>
  <c r="C9" i="16"/>
  <c r="D9" i="16"/>
  <c r="E9" i="16"/>
  <c r="F9" i="16"/>
  <c r="G9" i="16"/>
  <c r="H9" i="16"/>
  <c r="I9" i="16"/>
  <c r="J9" i="16"/>
  <c r="K9" i="16"/>
  <c r="L9" i="16"/>
  <c r="M9" i="16"/>
  <c r="N9" i="16"/>
  <c r="O9" i="16"/>
  <c r="P9" i="16"/>
  <c r="Q9" i="16"/>
  <c r="R9" i="16"/>
  <c r="S9" i="16"/>
  <c r="T9" i="16"/>
  <c r="A10" i="16"/>
  <c r="B10" i="16"/>
  <c r="C10" i="16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A11" i="16"/>
  <c r="B11" i="16"/>
  <c r="C11" i="16"/>
  <c r="D11" i="16"/>
  <c r="E11" i="16"/>
  <c r="F11" i="16"/>
  <c r="G11" i="16"/>
  <c r="H11" i="16"/>
  <c r="I11" i="16"/>
  <c r="J11" i="16"/>
  <c r="K11" i="16"/>
  <c r="L11" i="16"/>
  <c r="M11" i="16"/>
  <c r="N11" i="16"/>
  <c r="O11" i="16"/>
  <c r="P11" i="16"/>
  <c r="Q11" i="16"/>
  <c r="R11" i="16"/>
  <c r="S11" i="16"/>
  <c r="T11" i="16"/>
  <c r="A12" i="16"/>
  <c r="B12" i="16"/>
  <c r="C12" i="16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A13" i="16"/>
  <c r="B13" i="16"/>
  <c r="C13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A14" i="16"/>
  <c r="B14" i="16"/>
  <c r="C14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A15" i="16"/>
  <c r="B15" i="16"/>
  <c r="C15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A16" i="16"/>
  <c r="B16" i="16"/>
  <c r="C16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A17" i="16"/>
  <c r="B17" i="16"/>
  <c r="C17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A18" i="16"/>
  <c r="B18" i="16"/>
  <c r="C18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A19" i="16"/>
  <c r="B19" i="16"/>
  <c r="C19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A20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A21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A22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T22" i="16"/>
  <c r="A23" i="16"/>
  <c r="B23" i="16"/>
  <c r="C23" i="16"/>
  <c r="D23" i="16"/>
  <c r="E23" i="16"/>
  <c r="F23" i="16"/>
  <c r="G23" i="16"/>
  <c r="H23" i="16"/>
  <c r="I23" i="16"/>
  <c r="J23" i="16"/>
  <c r="K23" i="16"/>
  <c r="L23" i="16"/>
  <c r="M23" i="16"/>
  <c r="N23" i="16"/>
  <c r="O23" i="16"/>
  <c r="P23" i="16"/>
  <c r="Q23" i="16"/>
  <c r="R23" i="16"/>
  <c r="S23" i="16"/>
  <c r="T23" i="16"/>
  <c r="A24" i="16"/>
  <c r="B24" i="16"/>
  <c r="C24" i="16"/>
  <c r="D24" i="16"/>
  <c r="E24" i="16"/>
  <c r="F24" i="16"/>
  <c r="G24" i="16"/>
  <c r="H24" i="16"/>
  <c r="I24" i="16"/>
  <c r="J24" i="16"/>
  <c r="K24" i="16"/>
  <c r="L24" i="16"/>
  <c r="M24" i="16"/>
  <c r="N24" i="16"/>
  <c r="O24" i="16"/>
  <c r="P24" i="16"/>
  <c r="Q24" i="16"/>
  <c r="R24" i="16"/>
  <c r="S24" i="16"/>
  <c r="T24" i="16"/>
  <c r="A25" i="16"/>
  <c r="B25" i="16"/>
  <c r="C25" i="16"/>
  <c r="D25" i="16"/>
  <c r="E25" i="16"/>
  <c r="F25" i="16"/>
  <c r="G25" i="16"/>
  <c r="H25" i="16"/>
  <c r="I25" i="16"/>
  <c r="J25" i="16"/>
  <c r="K25" i="16"/>
  <c r="L25" i="16"/>
  <c r="M25" i="16"/>
  <c r="N25" i="16"/>
  <c r="O25" i="16"/>
  <c r="P25" i="16"/>
  <c r="Q25" i="16"/>
  <c r="R25" i="16"/>
  <c r="S25" i="16"/>
  <c r="T25" i="16"/>
  <c r="A26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A27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A28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A29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A30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A32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A33" i="16"/>
  <c r="B33" i="16"/>
  <c r="C33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A34" i="16"/>
  <c r="B34" i="16"/>
  <c r="C34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A35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A36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A37" i="16"/>
  <c r="B37" i="16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A38" i="16"/>
  <c r="B38" i="16"/>
  <c r="C38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A39" i="16"/>
  <c r="B39" i="16"/>
  <c r="C39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A40" i="16"/>
  <c r="B40" i="16"/>
  <c r="C40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A41" i="16"/>
  <c r="B41" i="16"/>
  <c r="C41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A42" i="16"/>
  <c r="B42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A43" i="16"/>
  <c r="B43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A44" i="16"/>
  <c r="B44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A45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A46" i="16"/>
  <c r="B46" i="16"/>
  <c r="C46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A47" i="16"/>
  <c r="B47" i="16"/>
  <c r="C47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Q7" i="16"/>
  <c r="R7" i="16"/>
  <c r="S7" i="16"/>
  <c r="T7" i="16"/>
  <c r="C7" i="16"/>
  <c r="B7" i="16"/>
  <c r="A7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C6" i="16"/>
  <c r="U32" i="16" l="1"/>
  <c r="U7" i="16"/>
  <c r="V7" i="16" s="1"/>
  <c r="U30" i="16"/>
  <c r="U27" i="16"/>
  <c r="V27" i="16" s="1"/>
  <c r="W26" i="32"/>
  <c r="X26" i="32" s="1"/>
  <c r="W24" i="32"/>
  <c r="Y24" i="32" s="1"/>
  <c r="W13" i="32"/>
  <c r="X13" i="32" s="1"/>
  <c r="W8" i="32"/>
  <c r="X8" i="32" s="1"/>
  <c r="W22" i="32"/>
  <c r="Y22" i="32" s="1"/>
  <c r="W21" i="32"/>
  <c r="Y21" i="32" s="1"/>
  <c r="W14" i="32"/>
  <c r="Y14" i="32" s="1"/>
  <c r="W17" i="32"/>
  <c r="X17" i="32" s="1"/>
  <c r="W25" i="32"/>
  <c r="Y25" i="32" s="1"/>
  <c r="W19" i="32"/>
  <c r="Y19" i="32" s="1"/>
  <c r="W15" i="32"/>
  <c r="Y15" i="32" s="1"/>
  <c r="W23" i="32"/>
  <c r="X23" i="32" s="1"/>
  <c r="W18" i="32"/>
  <c r="Y18" i="32" s="1"/>
  <c r="U43" i="16"/>
  <c r="U37" i="16"/>
  <c r="U39" i="16"/>
  <c r="U33" i="16"/>
  <c r="U41" i="16"/>
  <c r="U35" i="16"/>
  <c r="W35" i="16" s="1"/>
  <c r="U46" i="16"/>
  <c r="U45" i="16"/>
  <c r="U44" i="16"/>
  <c r="U42" i="16"/>
  <c r="U38" i="16"/>
  <c r="U36" i="16"/>
  <c r="U34" i="16"/>
  <c r="U40" i="16"/>
  <c r="U10" i="16"/>
  <c r="U28" i="16"/>
  <c r="U26" i="16"/>
  <c r="U22" i="16"/>
  <c r="U20" i="16"/>
  <c r="W20" i="16" s="1"/>
  <c r="U19" i="16"/>
  <c r="W19" i="16" s="1"/>
  <c r="U15" i="16"/>
  <c r="U18" i="16"/>
  <c r="U14" i="16"/>
  <c r="U12" i="16"/>
  <c r="U13" i="16"/>
  <c r="U24" i="16"/>
  <c r="U11" i="16"/>
  <c r="U8" i="16"/>
  <c r="U29" i="16"/>
  <c r="U25" i="16"/>
  <c r="U21" i="16"/>
  <c r="W10" i="32"/>
  <c r="Y10" i="32" s="1"/>
  <c r="W11" i="32"/>
  <c r="X11" i="32" s="1"/>
  <c r="W12" i="32"/>
  <c r="W20" i="32"/>
  <c r="Y20" i="32" s="1"/>
  <c r="W27" i="32"/>
  <c r="X27" i="32" s="1"/>
  <c r="W28" i="32"/>
  <c r="W16" i="32"/>
  <c r="Y16" i="32" s="1"/>
  <c r="X25" i="32"/>
  <c r="X14" i="32"/>
  <c r="U9" i="16"/>
  <c r="U47" i="16"/>
  <c r="W47" i="16" s="1"/>
  <c r="U23" i="16"/>
  <c r="U16" i="16"/>
  <c r="U17" i="16"/>
  <c r="V39" i="16"/>
  <c r="W39" i="16"/>
  <c r="BV7" i="15"/>
  <c r="BY7" i="15"/>
  <c r="CC7" i="31"/>
  <c r="CF7" i="31"/>
  <c r="S27" i="11"/>
  <c r="T27" i="11"/>
  <c r="U27" i="11"/>
  <c r="R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C27" i="11"/>
  <c r="BN35" i="15"/>
  <c r="BO35" i="15"/>
  <c r="BP35" i="15"/>
  <c r="BQ35" i="15"/>
  <c r="BR35" i="15"/>
  <c r="BS35" i="15"/>
  <c r="BT35" i="15"/>
  <c r="BU35" i="15"/>
  <c r="BW35" i="15"/>
  <c r="BX35" i="15"/>
  <c r="BZ35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M35" i="15"/>
  <c r="CN35" i="15"/>
  <c r="CO35" i="15"/>
  <c r="BN36" i="15"/>
  <c r="BO36" i="15"/>
  <c r="BP36" i="15"/>
  <c r="BQ36" i="15"/>
  <c r="BR36" i="15"/>
  <c r="BS36" i="15"/>
  <c r="BT36" i="15"/>
  <c r="BU36" i="15"/>
  <c r="BW36" i="15"/>
  <c r="BX36" i="15"/>
  <c r="BZ36" i="15"/>
  <c r="CA36" i="15"/>
  <c r="CB36" i="15"/>
  <c r="CC36" i="15"/>
  <c r="CD36" i="15"/>
  <c r="CE36" i="15"/>
  <c r="CF36" i="15"/>
  <c r="CG36" i="15"/>
  <c r="CH36" i="15"/>
  <c r="CI36" i="15"/>
  <c r="CJ36" i="15"/>
  <c r="CK36" i="15"/>
  <c r="CL36" i="15"/>
  <c r="CM36" i="15"/>
  <c r="CN36" i="15"/>
  <c r="CO36" i="15"/>
  <c r="BN37" i="15"/>
  <c r="BO37" i="15"/>
  <c r="BP37" i="15"/>
  <c r="BQ37" i="15"/>
  <c r="BR37" i="15"/>
  <c r="BS37" i="15"/>
  <c r="BT37" i="15"/>
  <c r="BU37" i="15"/>
  <c r="BW37" i="15"/>
  <c r="BX37" i="15"/>
  <c r="BZ37" i="15"/>
  <c r="CA37" i="15"/>
  <c r="CB37" i="15"/>
  <c r="CC37" i="15"/>
  <c r="CD37" i="15"/>
  <c r="CE37" i="15"/>
  <c r="CF37" i="15"/>
  <c r="CG37" i="15"/>
  <c r="CH37" i="15"/>
  <c r="CI37" i="15"/>
  <c r="CJ37" i="15"/>
  <c r="CK37" i="15"/>
  <c r="CL37" i="15"/>
  <c r="CM37" i="15"/>
  <c r="CN37" i="15"/>
  <c r="CO37" i="15"/>
  <c r="BN38" i="15"/>
  <c r="BO38" i="15"/>
  <c r="BP38" i="15"/>
  <c r="BQ38" i="15"/>
  <c r="BR38" i="15"/>
  <c r="BS38" i="15"/>
  <c r="BT38" i="15"/>
  <c r="BU38" i="15"/>
  <c r="BW38" i="15"/>
  <c r="BX38" i="15"/>
  <c r="BZ38" i="15"/>
  <c r="CA38" i="15"/>
  <c r="CB38" i="15"/>
  <c r="CC38" i="15"/>
  <c r="CD38" i="15"/>
  <c r="CE38" i="15"/>
  <c r="CF38" i="15"/>
  <c r="CG38" i="15"/>
  <c r="CH38" i="15"/>
  <c r="CI38" i="15"/>
  <c r="CJ38" i="15"/>
  <c r="CK38" i="15"/>
  <c r="CL38" i="15"/>
  <c r="CM38" i="15"/>
  <c r="CN38" i="15"/>
  <c r="CO38" i="15"/>
  <c r="BN39" i="15"/>
  <c r="BO39" i="15"/>
  <c r="BP39" i="15"/>
  <c r="BQ39" i="15"/>
  <c r="BR39" i="15"/>
  <c r="BS39" i="15"/>
  <c r="BT39" i="15"/>
  <c r="BU39" i="15"/>
  <c r="BW39" i="15"/>
  <c r="BX39" i="15"/>
  <c r="BZ39" i="15"/>
  <c r="CA39" i="15"/>
  <c r="CB39" i="15"/>
  <c r="CC39" i="15"/>
  <c r="CD39" i="15"/>
  <c r="CE39" i="15"/>
  <c r="CF39" i="15"/>
  <c r="CG39" i="15"/>
  <c r="CH39" i="15"/>
  <c r="CI39" i="15"/>
  <c r="CJ39" i="15"/>
  <c r="CK39" i="15"/>
  <c r="CL39" i="15"/>
  <c r="CM39" i="15"/>
  <c r="CN39" i="15"/>
  <c r="CO39" i="15"/>
  <c r="BN40" i="15"/>
  <c r="BO40" i="15"/>
  <c r="BP40" i="15"/>
  <c r="BQ40" i="15"/>
  <c r="BR40" i="15"/>
  <c r="BS40" i="15"/>
  <c r="BT40" i="15"/>
  <c r="BU40" i="15"/>
  <c r="BW40" i="15"/>
  <c r="BX40" i="15"/>
  <c r="BZ40" i="15"/>
  <c r="CA40" i="15"/>
  <c r="CB40" i="15"/>
  <c r="CC40" i="15"/>
  <c r="CD40" i="15"/>
  <c r="CE40" i="15"/>
  <c r="CF40" i="15"/>
  <c r="CG40" i="15"/>
  <c r="CH40" i="15"/>
  <c r="CI40" i="15"/>
  <c r="CJ40" i="15"/>
  <c r="CK40" i="15"/>
  <c r="CL40" i="15"/>
  <c r="CM40" i="15"/>
  <c r="CN40" i="15"/>
  <c r="CO40" i="15"/>
  <c r="BN41" i="15"/>
  <c r="BO41" i="15"/>
  <c r="BP41" i="15"/>
  <c r="BQ41" i="15"/>
  <c r="BR41" i="15"/>
  <c r="BS41" i="15"/>
  <c r="BT41" i="15"/>
  <c r="BU41" i="15"/>
  <c r="BW41" i="15"/>
  <c r="BX41" i="15"/>
  <c r="BZ41" i="15"/>
  <c r="CA41" i="15"/>
  <c r="CB41" i="15"/>
  <c r="CC41" i="15"/>
  <c r="CD41" i="15"/>
  <c r="CE41" i="15"/>
  <c r="CF41" i="15"/>
  <c r="CG41" i="15"/>
  <c r="CH41" i="15"/>
  <c r="CI41" i="15"/>
  <c r="CJ41" i="15"/>
  <c r="CK41" i="15"/>
  <c r="CL41" i="15"/>
  <c r="CM41" i="15"/>
  <c r="CN41" i="15"/>
  <c r="CO41" i="15"/>
  <c r="BN42" i="15"/>
  <c r="BO42" i="15"/>
  <c r="BP42" i="15"/>
  <c r="BQ42" i="15"/>
  <c r="BR42" i="15"/>
  <c r="BS42" i="15"/>
  <c r="BT42" i="15"/>
  <c r="BU42" i="15"/>
  <c r="BW42" i="15"/>
  <c r="BX42" i="15"/>
  <c r="BZ42" i="15"/>
  <c r="CA42" i="15"/>
  <c r="CB42" i="15"/>
  <c r="CC42" i="15"/>
  <c r="CD42" i="15"/>
  <c r="CE42" i="15"/>
  <c r="CF42" i="15"/>
  <c r="CG42" i="15"/>
  <c r="CH42" i="15"/>
  <c r="CI42" i="15"/>
  <c r="CJ42" i="15"/>
  <c r="CK42" i="15"/>
  <c r="CL42" i="15"/>
  <c r="CM42" i="15"/>
  <c r="CN42" i="15"/>
  <c r="CO42" i="15"/>
  <c r="BN43" i="15"/>
  <c r="BO43" i="15"/>
  <c r="BP43" i="15"/>
  <c r="BQ43" i="15"/>
  <c r="BR43" i="15"/>
  <c r="BS43" i="15"/>
  <c r="BT43" i="15"/>
  <c r="BU43" i="15"/>
  <c r="BW43" i="15"/>
  <c r="BX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BN44" i="15"/>
  <c r="BO44" i="15"/>
  <c r="BP44" i="15"/>
  <c r="BQ44" i="15"/>
  <c r="BR44" i="15"/>
  <c r="BS44" i="15"/>
  <c r="BT44" i="15"/>
  <c r="BU44" i="15"/>
  <c r="BW44" i="15"/>
  <c r="BX44" i="15"/>
  <c r="BZ44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M44" i="15"/>
  <c r="CN44" i="15"/>
  <c r="CO44" i="15"/>
  <c r="BN45" i="15"/>
  <c r="BO45" i="15"/>
  <c r="BP45" i="15"/>
  <c r="BQ45" i="15"/>
  <c r="BR45" i="15"/>
  <c r="BS45" i="15"/>
  <c r="BT45" i="15"/>
  <c r="BU45" i="15"/>
  <c r="BW45" i="15"/>
  <c r="BX45" i="15"/>
  <c r="BZ45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M45" i="15"/>
  <c r="CN45" i="15"/>
  <c r="CO45" i="15"/>
  <c r="BN46" i="15"/>
  <c r="BO46" i="15"/>
  <c r="BP46" i="15"/>
  <c r="BQ46" i="15"/>
  <c r="BR46" i="15"/>
  <c r="BS46" i="15"/>
  <c r="BT46" i="15"/>
  <c r="BU46" i="15"/>
  <c r="BW46" i="15"/>
  <c r="BX46" i="15"/>
  <c r="BZ46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M46" i="15"/>
  <c r="CN46" i="15"/>
  <c r="CO46" i="15"/>
  <c r="BN47" i="15"/>
  <c r="BO47" i="15"/>
  <c r="BP47" i="15"/>
  <c r="BQ47" i="15"/>
  <c r="BR47" i="15"/>
  <c r="BS47" i="15"/>
  <c r="BT47" i="15"/>
  <c r="BU47" i="15"/>
  <c r="BW47" i="15"/>
  <c r="BX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BN48" i="15"/>
  <c r="BO48" i="15"/>
  <c r="BP48" i="15"/>
  <c r="BQ48" i="15"/>
  <c r="BR48" i="15"/>
  <c r="BS48" i="15"/>
  <c r="BT48" i="15"/>
  <c r="BU48" i="15"/>
  <c r="BW48" i="15"/>
  <c r="BX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BN49" i="15"/>
  <c r="BO49" i="15"/>
  <c r="BP49" i="15"/>
  <c r="BQ49" i="15"/>
  <c r="BR49" i="15"/>
  <c r="BS49" i="15"/>
  <c r="BT49" i="15"/>
  <c r="BU49" i="15"/>
  <c r="BW49" i="15"/>
  <c r="BX49" i="15"/>
  <c r="BZ49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M49" i="15"/>
  <c r="CN49" i="15"/>
  <c r="CO49" i="15"/>
  <c r="BN50" i="15"/>
  <c r="BO50" i="15"/>
  <c r="BP50" i="15"/>
  <c r="BQ50" i="15"/>
  <c r="BR50" i="15"/>
  <c r="BS50" i="15"/>
  <c r="BT50" i="15"/>
  <c r="BU50" i="15"/>
  <c r="BW50" i="15"/>
  <c r="BX50" i="15"/>
  <c r="BZ50" i="15"/>
  <c r="CA50" i="15"/>
  <c r="CB50" i="15"/>
  <c r="CC50" i="15"/>
  <c r="CD50" i="15"/>
  <c r="CE50" i="15"/>
  <c r="CF50" i="15"/>
  <c r="CG50" i="15"/>
  <c r="CH50" i="15"/>
  <c r="CI50" i="15"/>
  <c r="CJ50" i="15"/>
  <c r="CK50" i="15"/>
  <c r="CL50" i="15"/>
  <c r="CM50" i="15"/>
  <c r="CN50" i="15"/>
  <c r="CO50" i="15"/>
  <c r="BN51" i="15"/>
  <c r="BO51" i="15"/>
  <c r="BP51" i="15"/>
  <c r="BQ51" i="15"/>
  <c r="BR51" i="15"/>
  <c r="BS51" i="15"/>
  <c r="BT51" i="15"/>
  <c r="BU51" i="15"/>
  <c r="BW51" i="15"/>
  <c r="BX51" i="15"/>
  <c r="BZ51" i="15"/>
  <c r="CA51" i="15"/>
  <c r="CB51" i="15"/>
  <c r="CC51" i="15"/>
  <c r="CD51" i="15"/>
  <c r="CE51" i="15"/>
  <c r="CF51" i="15"/>
  <c r="CG51" i="15"/>
  <c r="CH51" i="15"/>
  <c r="CI51" i="15"/>
  <c r="CJ51" i="15"/>
  <c r="CK51" i="15"/>
  <c r="CL51" i="15"/>
  <c r="CM51" i="15"/>
  <c r="CN51" i="15"/>
  <c r="CO51" i="15"/>
  <c r="BN12" i="15"/>
  <c r="BO12" i="15"/>
  <c r="BP12" i="15"/>
  <c r="BQ12" i="15"/>
  <c r="BR12" i="15"/>
  <c r="BS12" i="15"/>
  <c r="BT12" i="15"/>
  <c r="BU12" i="15"/>
  <c r="BW12" i="15"/>
  <c r="BX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BN13" i="15"/>
  <c r="BO13" i="15"/>
  <c r="BP13" i="15"/>
  <c r="BQ13" i="15"/>
  <c r="BR13" i="15"/>
  <c r="BS13" i="15"/>
  <c r="BT13" i="15"/>
  <c r="BU13" i="15"/>
  <c r="BW13" i="15"/>
  <c r="BX13" i="15"/>
  <c r="BZ13" i="15"/>
  <c r="CA13" i="15"/>
  <c r="CB13" i="15"/>
  <c r="CC13" i="15"/>
  <c r="CD13" i="15"/>
  <c r="CE13" i="15"/>
  <c r="CF13" i="15"/>
  <c r="CG13" i="15"/>
  <c r="CH13" i="15"/>
  <c r="CI13" i="15"/>
  <c r="CJ13" i="15"/>
  <c r="CK13" i="15"/>
  <c r="CL13" i="15"/>
  <c r="CM13" i="15"/>
  <c r="CN13" i="15"/>
  <c r="CO13" i="15"/>
  <c r="BN14" i="15"/>
  <c r="BO14" i="15"/>
  <c r="BP14" i="15"/>
  <c r="BQ14" i="15"/>
  <c r="BR14" i="15"/>
  <c r="BS14" i="15"/>
  <c r="BT14" i="15"/>
  <c r="BU14" i="15"/>
  <c r="BW14" i="15"/>
  <c r="BX14" i="15"/>
  <c r="BZ14" i="15"/>
  <c r="CA14" i="15"/>
  <c r="CB14" i="15"/>
  <c r="CC14" i="15"/>
  <c r="CD14" i="15"/>
  <c r="CE14" i="15"/>
  <c r="CF14" i="15"/>
  <c r="CG14" i="15"/>
  <c r="CH14" i="15"/>
  <c r="CI14" i="15"/>
  <c r="CJ14" i="15"/>
  <c r="CK14" i="15"/>
  <c r="CL14" i="15"/>
  <c r="CM14" i="15"/>
  <c r="CN14" i="15"/>
  <c r="CO14" i="15"/>
  <c r="BN15" i="15"/>
  <c r="BO15" i="15"/>
  <c r="BP15" i="15"/>
  <c r="BQ15" i="15"/>
  <c r="BR15" i="15"/>
  <c r="BS15" i="15"/>
  <c r="BT15" i="15"/>
  <c r="BU15" i="15"/>
  <c r="BW15" i="15"/>
  <c r="BX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BN16" i="15"/>
  <c r="BO16" i="15"/>
  <c r="BP16" i="15"/>
  <c r="BQ16" i="15"/>
  <c r="BR16" i="15"/>
  <c r="BS16" i="15"/>
  <c r="BT16" i="15"/>
  <c r="BU16" i="15"/>
  <c r="BW16" i="15"/>
  <c r="BX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BN17" i="15"/>
  <c r="BO17" i="15"/>
  <c r="BP17" i="15"/>
  <c r="BQ17" i="15"/>
  <c r="BR17" i="15"/>
  <c r="BS17" i="15"/>
  <c r="BT17" i="15"/>
  <c r="BU17" i="15"/>
  <c r="BW17" i="15"/>
  <c r="BX17" i="15"/>
  <c r="BZ17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BN18" i="15"/>
  <c r="BO18" i="15"/>
  <c r="BP18" i="15"/>
  <c r="BQ18" i="15"/>
  <c r="BR18" i="15"/>
  <c r="BS18" i="15"/>
  <c r="BT18" i="15"/>
  <c r="BU18" i="15"/>
  <c r="BW18" i="15"/>
  <c r="BX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BN19" i="15"/>
  <c r="BO19" i="15"/>
  <c r="BP19" i="15"/>
  <c r="BQ19" i="15"/>
  <c r="BR19" i="15"/>
  <c r="BS19" i="15"/>
  <c r="BT19" i="15"/>
  <c r="BU19" i="15"/>
  <c r="BW19" i="15"/>
  <c r="BX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M19" i="15"/>
  <c r="CN19" i="15"/>
  <c r="CO19" i="15"/>
  <c r="BN20" i="15"/>
  <c r="BO20" i="15"/>
  <c r="BP20" i="15"/>
  <c r="BQ20" i="15"/>
  <c r="BR20" i="15"/>
  <c r="BS20" i="15"/>
  <c r="BT20" i="15"/>
  <c r="BU20" i="15"/>
  <c r="BW20" i="15"/>
  <c r="BX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BN21" i="15"/>
  <c r="BO21" i="15"/>
  <c r="BP21" i="15"/>
  <c r="BQ21" i="15"/>
  <c r="BR21" i="15"/>
  <c r="BS21" i="15"/>
  <c r="BT21" i="15"/>
  <c r="BU21" i="15"/>
  <c r="BW21" i="15"/>
  <c r="BX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BN22" i="15"/>
  <c r="BO22" i="15"/>
  <c r="BP22" i="15"/>
  <c r="BQ22" i="15"/>
  <c r="BR22" i="15"/>
  <c r="BS22" i="15"/>
  <c r="BT22" i="15"/>
  <c r="BU22" i="15"/>
  <c r="BW22" i="15"/>
  <c r="BX22" i="15"/>
  <c r="BZ22" i="15"/>
  <c r="CA22" i="15"/>
  <c r="CB22" i="15"/>
  <c r="CC22" i="15"/>
  <c r="CD22" i="15"/>
  <c r="CE22" i="15"/>
  <c r="CF22" i="15"/>
  <c r="CG22" i="15"/>
  <c r="CH22" i="15"/>
  <c r="CI22" i="15"/>
  <c r="CJ22" i="15"/>
  <c r="CK22" i="15"/>
  <c r="CL22" i="15"/>
  <c r="CM22" i="15"/>
  <c r="CN22" i="15"/>
  <c r="CO22" i="15"/>
  <c r="BN23" i="15"/>
  <c r="BO23" i="15"/>
  <c r="BP23" i="15"/>
  <c r="BQ23" i="15"/>
  <c r="BR23" i="15"/>
  <c r="BS23" i="15"/>
  <c r="BT23" i="15"/>
  <c r="BU23" i="15"/>
  <c r="BW23" i="15"/>
  <c r="BX23" i="15"/>
  <c r="BZ23" i="15"/>
  <c r="CA23" i="15"/>
  <c r="CB23" i="15"/>
  <c r="CC23" i="15"/>
  <c r="CD23" i="15"/>
  <c r="CE23" i="15"/>
  <c r="CF23" i="15"/>
  <c r="CG23" i="15"/>
  <c r="CH23" i="15"/>
  <c r="CI23" i="15"/>
  <c r="CJ23" i="15"/>
  <c r="CK23" i="15"/>
  <c r="CL23" i="15"/>
  <c r="CM23" i="15"/>
  <c r="CN23" i="15"/>
  <c r="CO23" i="15"/>
  <c r="BN24" i="15"/>
  <c r="BO24" i="15"/>
  <c r="BP24" i="15"/>
  <c r="BQ24" i="15"/>
  <c r="BR24" i="15"/>
  <c r="BS24" i="15"/>
  <c r="BT24" i="15"/>
  <c r="BU24" i="15"/>
  <c r="BW24" i="15"/>
  <c r="BX24" i="15"/>
  <c r="BZ24" i="15"/>
  <c r="CA24" i="15"/>
  <c r="CB24" i="15"/>
  <c r="CC24" i="15"/>
  <c r="CD24" i="15"/>
  <c r="CE24" i="15"/>
  <c r="CF24" i="15"/>
  <c r="CG24" i="15"/>
  <c r="CH24" i="15"/>
  <c r="CI24" i="15"/>
  <c r="CJ24" i="15"/>
  <c r="CK24" i="15"/>
  <c r="CL24" i="15"/>
  <c r="CM24" i="15"/>
  <c r="CN24" i="15"/>
  <c r="CO24" i="15"/>
  <c r="BN25" i="15"/>
  <c r="BO25" i="15"/>
  <c r="BP25" i="15"/>
  <c r="BQ25" i="15"/>
  <c r="BR25" i="15"/>
  <c r="BS25" i="15"/>
  <c r="BT25" i="15"/>
  <c r="BU25" i="15"/>
  <c r="BW25" i="15"/>
  <c r="BX25" i="15"/>
  <c r="BZ25" i="15"/>
  <c r="CA25" i="15"/>
  <c r="CB25" i="15"/>
  <c r="CC25" i="15"/>
  <c r="CD25" i="15"/>
  <c r="CE25" i="15"/>
  <c r="CF25" i="15"/>
  <c r="CG25" i="15"/>
  <c r="CH25" i="15"/>
  <c r="CI25" i="15"/>
  <c r="CJ25" i="15"/>
  <c r="CK25" i="15"/>
  <c r="CL25" i="15"/>
  <c r="CM25" i="15"/>
  <c r="CN25" i="15"/>
  <c r="CO25" i="15"/>
  <c r="BN26" i="15"/>
  <c r="BO26" i="15"/>
  <c r="BP26" i="15"/>
  <c r="BQ26" i="15"/>
  <c r="BR26" i="15"/>
  <c r="BS26" i="15"/>
  <c r="BT26" i="15"/>
  <c r="BU26" i="15"/>
  <c r="BW26" i="15"/>
  <c r="BX26" i="15"/>
  <c r="BZ26" i="15"/>
  <c r="CA26" i="15"/>
  <c r="CB26" i="15"/>
  <c r="CC26" i="15"/>
  <c r="CD26" i="15"/>
  <c r="CE26" i="15"/>
  <c r="CF26" i="15"/>
  <c r="CG26" i="15"/>
  <c r="CH26" i="15"/>
  <c r="CI26" i="15"/>
  <c r="CJ26" i="15"/>
  <c r="CK26" i="15"/>
  <c r="CL26" i="15"/>
  <c r="CM26" i="15"/>
  <c r="CN26" i="15"/>
  <c r="CO26" i="15"/>
  <c r="BN27" i="15"/>
  <c r="BO27" i="15"/>
  <c r="BP27" i="15"/>
  <c r="BQ27" i="15"/>
  <c r="BR27" i="15"/>
  <c r="BS27" i="15"/>
  <c r="BT27" i="15"/>
  <c r="BU27" i="15"/>
  <c r="BW27" i="15"/>
  <c r="BX27" i="15"/>
  <c r="BZ27" i="15"/>
  <c r="CA27" i="15"/>
  <c r="CB27" i="15"/>
  <c r="CC27" i="15"/>
  <c r="CD27" i="15"/>
  <c r="CE27" i="15"/>
  <c r="CF27" i="15"/>
  <c r="CG27" i="15"/>
  <c r="CH27" i="15"/>
  <c r="CI27" i="15"/>
  <c r="CJ27" i="15"/>
  <c r="CK27" i="15"/>
  <c r="CL27" i="15"/>
  <c r="CM27" i="15"/>
  <c r="CN27" i="15"/>
  <c r="CO27" i="15"/>
  <c r="BN28" i="15"/>
  <c r="BO28" i="15"/>
  <c r="BP28" i="15"/>
  <c r="BQ28" i="15"/>
  <c r="BR28" i="15"/>
  <c r="BS28" i="15"/>
  <c r="BT28" i="15"/>
  <c r="BU28" i="15"/>
  <c r="BW28" i="15"/>
  <c r="BX28" i="15"/>
  <c r="BZ28" i="15"/>
  <c r="CA28" i="15"/>
  <c r="CB28" i="15"/>
  <c r="CC28" i="15"/>
  <c r="CD28" i="15"/>
  <c r="CE28" i="15"/>
  <c r="CF28" i="15"/>
  <c r="CG28" i="15"/>
  <c r="CH28" i="15"/>
  <c r="CI28" i="15"/>
  <c r="CJ28" i="15"/>
  <c r="CK28" i="15"/>
  <c r="CL28" i="15"/>
  <c r="CM28" i="15"/>
  <c r="CN28" i="15"/>
  <c r="CO28" i="15"/>
  <c r="BN29" i="15"/>
  <c r="BO29" i="15"/>
  <c r="BP29" i="15"/>
  <c r="BQ29" i="15"/>
  <c r="BR29" i="15"/>
  <c r="BS29" i="15"/>
  <c r="BT29" i="15"/>
  <c r="BU29" i="15"/>
  <c r="BW29" i="15"/>
  <c r="BX29" i="15"/>
  <c r="BZ29" i="15"/>
  <c r="CA29" i="15"/>
  <c r="CB29" i="15"/>
  <c r="CC29" i="15"/>
  <c r="CD29" i="15"/>
  <c r="CE29" i="15"/>
  <c r="CF29" i="15"/>
  <c r="CG29" i="15"/>
  <c r="CH29" i="15"/>
  <c r="CI29" i="15"/>
  <c r="CJ29" i="15"/>
  <c r="CK29" i="15"/>
  <c r="CL29" i="15"/>
  <c r="CM29" i="15"/>
  <c r="CN29" i="15"/>
  <c r="CO29" i="15"/>
  <c r="BN30" i="15"/>
  <c r="BO30" i="15"/>
  <c r="BP30" i="15"/>
  <c r="BQ30" i="15"/>
  <c r="BR30" i="15"/>
  <c r="BS30" i="15"/>
  <c r="BT30" i="15"/>
  <c r="BU30" i="15"/>
  <c r="BW30" i="15"/>
  <c r="BX30" i="15"/>
  <c r="BZ30" i="15"/>
  <c r="CA30" i="15"/>
  <c r="CB30" i="15"/>
  <c r="CC30" i="15"/>
  <c r="CD30" i="15"/>
  <c r="CE30" i="15"/>
  <c r="CF30" i="15"/>
  <c r="CG30" i="15"/>
  <c r="CH30" i="15"/>
  <c r="CI30" i="15"/>
  <c r="CJ30" i="15"/>
  <c r="CK30" i="15"/>
  <c r="CL30" i="15"/>
  <c r="CM30" i="15"/>
  <c r="CN30" i="15"/>
  <c r="CO30" i="15"/>
  <c r="BN31" i="15"/>
  <c r="BO31" i="15"/>
  <c r="BP31" i="15"/>
  <c r="BQ31" i="15"/>
  <c r="BR31" i="15"/>
  <c r="BS31" i="15"/>
  <c r="BT31" i="15"/>
  <c r="BU31" i="15"/>
  <c r="BW31" i="15"/>
  <c r="BX31" i="15"/>
  <c r="BZ31" i="15"/>
  <c r="CA31" i="15"/>
  <c r="CB31" i="15"/>
  <c r="CC31" i="15"/>
  <c r="CD31" i="15"/>
  <c r="CE31" i="15"/>
  <c r="CF31" i="15"/>
  <c r="CG31" i="15"/>
  <c r="CH31" i="15"/>
  <c r="CI31" i="15"/>
  <c r="CJ31" i="15"/>
  <c r="CK31" i="15"/>
  <c r="CL31" i="15"/>
  <c r="CM31" i="15"/>
  <c r="CN31" i="15"/>
  <c r="CO31" i="15"/>
  <c r="BN32" i="15"/>
  <c r="BO32" i="15"/>
  <c r="BP32" i="15"/>
  <c r="BQ32" i="15"/>
  <c r="BR32" i="15"/>
  <c r="BS32" i="15"/>
  <c r="BT32" i="15"/>
  <c r="BU32" i="15"/>
  <c r="BW32" i="15"/>
  <c r="BX32" i="15"/>
  <c r="BZ32" i="15"/>
  <c r="CA32" i="15"/>
  <c r="CB32" i="15"/>
  <c r="CC32" i="15"/>
  <c r="CD32" i="15"/>
  <c r="CE32" i="15"/>
  <c r="CF32" i="15"/>
  <c r="CG32" i="15"/>
  <c r="CH32" i="15"/>
  <c r="CI32" i="15"/>
  <c r="CJ32" i="15"/>
  <c r="CK32" i="15"/>
  <c r="CL32" i="15"/>
  <c r="CM32" i="15"/>
  <c r="CN32" i="15"/>
  <c r="CO32" i="15"/>
  <c r="BN33" i="15"/>
  <c r="BO33" i="15"/>
  <c r="BP33" i="15"/>
  <c r="BQ33" i="15"/>
  <c r="BR33" i="15"/>
  <c r="BS33" i="15"/>
  <c r="BT33" i="15"/>
  <c r="BU33" i="15"/>
  <c r="BW33" i="15"/>
  <c r="BX33" i="15"/>
  <c r="BZ33" i="15"/>
  <c r="CA33" i="15"/>
  <c r="CB33" i="15"/>
  <c r="CC33" i="15"/>
  <c r="CD33" i="15"/>
  <c r="CE33" i="15"/>
  <c r="CF33" i="15"/>
  <c r="CG33" i="15"/>
  <c r="CH33" i="15"/>
  <c r="CI33" i="15"/>
  <c r="CJ33" i="15"/>
  <c r="CK33" i="15"/>
  <c r="CL33" i="15"/>
  <c r="CM33" i="15"/>
  <c r="CN33" i="15"/>
  <c r="CO33" i="15"/>
  <c r="BN34" i="15"/>
  <c r="BO34" i="15"/>
  <c r="BP34" i="15"/>
  <c r="BQ34" i="15"/>
  <c r="BR34" i="15"/>
  <c r="BS34" i="15"/>
  <c r="BT34" i="15"/>
  <c r="BU34" i="15"/>
  <c r="BW34" i="15"/>
  <c r="BX34" i="15"/>
  <c r="BZ34" i="15"/>
  <c r="CA34" i="15"/>
  <c r="CB34" i="15"/>
  <c r="CC34" i="15"/>
  <c r="CD34" i="15"/>
  <c r="CE34" i="15"/>
  <c r="CF34" i="15"/>
  <c r="CG34" i="15"/>
  <c r="CH34" i="15"/>
  <c r="CI34" i="15"/>
  <c r="CJ34" i="15"/>
  <c r="CK34" i="15"/>
  <c r="CL34" i="15"/>
  <c r="CM34" i="15"/>
  <c r="CN34" i="15"/>
  <c r="CO34" i="15"/>
  <c r="CN11" i="15"/>
  <c r="CM11" i="15"/>
  <c r="CL11" i="15"/>
  <c r="CO11" i="15"/>
  <c r="CK11" i="15"/>
  <c r="CJ11" i="15"/>
  <c r="CI11" i="15"/>
  <c r="CH11" i="15"/>
  <c r="CG11" i="15"/>
  <c r="CF11" i="15"/>
  <c r="CE11" i="15"/>
  <c r="CD11" i="15"/>
  <c r="CC11" i="15"/>
  <c r="CB11" i="15"/>
  <c r="CA11" i="15"/>
  <c r="BZ11" i="15"/>
  <c r="BX11" i="15"/>
  <c r="BW11" i="15"/>
  <c r="BU11" i="15"/>
  <c r="BT11" i="15"/>
  <c r="BS11" i="15"/>
  <c r="BR11" i="15"/>
  <c r="BQ11" i="15"/>
  <c r="BP11" i="15"/>
  <c r="BO11" i="15"/>
  <c r="AL12" i="15"/>
  <c r="AL13" i="15"/>
  <c r="AL14" i="15"/>
  <c r="AL15" i="15"/>
  <c r="AL16" i="15"/>
  <c r="AL17" i="15"/>
  <c r="AL18" i="15"/>
  <c r="AL19" i="15"/>
  <c r="AL20" i="15"/>
  <c r="AL21" i="15"/>
  <c r="AL22" i="15"/>
  <c r="AL23" i="15"/>
  <c r="AL24" i="15"/>
  <c r="AL25" i="15"/>
  <c r="AL26" i="15"/>
  <c r="AL27" i="15"/>
  <c r="AL28" i="15"/>
  <c r="AL29" i="15"/>
  <c r="AL30" i="15"/>
  <c r="AL31" i="15"/>
  <c r="AL32" i="15"/>
  <c r="AL33" i="15"/>
  <c r="AL37" i="15"/>
  <c r="AL38" i="15"/>
  <c r="AL39" i="15"/>
  <c r="AL40" i="15"/>
  <c r="AL41" i="15"/>
  <c r="AL42" i="15"/>
  <c r="AL43" i="15"/>
  <c r="AL44" i="15"/>
  <c r="AL45" i="15"/>
  <c r="AL46" i="15"/>
  <c r="AL47" i="15"/>
  <c r="AL48" i="15"/>
  <c r="AL49" i="15"/>
  <c r="AL50" i="15"/>
  <c r="BN11" i="15"/>
  <c r="BH12" i="15"/>
  <c r="BH13" i="15"/>
  <c r="BH14" i="15"/>
  <c r="BH15" i="15"/>
  <c r="BH16" i="15"/>
  <c r="BH17" i="15"/>
  <c r="BH18" i="15"/>
  <c r="BH19" i="15"/>
  <c r="BH20" i="15"/>
  <c r="BH21" i="15"/>
  <c r="BH22" i="15"/>
  <c r="BH23" i="15"/>
  <c r="BH24" i="15"/>
  <c r="BH25" i="15"/>
  <c r="BH26" i="15"/>
  <c r="BH27" i="15"/>
  <c r="BH28" i="15"/>
  <c r="BH29" i="15"/>
  <c r="BH30" i="15"/>
  <c r="BH31" i="15"/>
  <c r="BH32" i="15"/>
  <c r="BH33" i="15"/>
  <c r="BH34" i="15"/>
  <c r="BH36" i="15"/>
  <c r="BH37" i="15"/>
  <c r="BH38" i="15"/>
  <c r="BH39" i="15"/>
  <c r="BH40" i="15"/>
  <c r="BH41" i="15"/>
  <c r="BH42" i="15"/>
  <c r="BH43" i="15"/>
  <c r="BH44" i="15"/>
  <c r="BH45" i="15"/>
  <c r="BH46" i="15"/>
  <c r="BH47" i="15"/>
  <c r="BH48" i="15"/>
  <c r="BF48" i="15" s="1"/>
  <c r="BH49" i="15"/>
  <c r="BF49" i="15" s="1"/>
  <c r="BH50" i="15"/>
  <c r="BF50" i="15" s="1"/>
  <c r="BH51" i="15"/>
  <c r="BF51" i="15" s="1"/>
  <c r="BH11" i="15"/>
  <c r="BF11" i="15" s="1"/>
  <c r="BF12" i="15"/>
  <c r="BF13" i="15"/>
  <c r="BF14" i="15"/>
  <c r="BF15" i="15"/>
  <c r="BF16" i="15"/>
  <c r="BF17" i="15"/>
  <c r="BF18" i="15"/>
  <c r="BF19" i="15"/>
  <c r="BF20" i="15"/>
  <c r="BF21" i="15"/>
  <c r="BF22" i="15"/>
  <c r="BF23" i="15"/>
  <c r="BF24" i="15"/>
  <c r="BF25" i="15"/>
  <c r="BF26" i="15"/>
  <c r="BF27" i="15"/>
  <c r="BF28" i="15"/>
  <c r="BF29" i="15"/>
  <c r="BF30" i="15"/>
  <c r="BF31" i="15"/>
  <c r="BF32" i="15"/>
  <c r="BF33" i="15"/>
  <c r="BF34" i="15"/>
  <c r="BF36" i="15"/>
  <c r="BF37" i="15"/>
  <c r="BF38" i="15"/>
  <c r="BF39" i="15"/>
  <c r="BF40" i="15"/>
  <c r="BF41" i="15"/>
  <c r="BF42" i="15"/>
  <c r="BF43" i="15"/>
  <c r="BF44" i="15"/>
  <c r="BF45" i="15"/>
  <c r="BF46" i="15"/>
  <c r="BF47" i="15"/>
  <c r="BA12" i="15"/>
  <c r="BB12" i="15"/>
  <c r="BC12" i="15"/>
  <c r="BD12" i="15"/>
  <c r="BA13" i="15"/>
  <c r="BB13" i="15"/>
  <c r="BC13" i="15"/>
  <c r="BD13" i="15"/>
  <c r="BA14" i="15"/>
  <c r="BB14" i="15"/>
  <c r="BC14" i="15"/>
  <c r="BD14" i="15"/>
  <c r="BA15" i="15"/>
  <c r="BB15" i="15"/>
  <c r="BC15" i="15"/>
  <c r="BD15" i="15"/>
  <c r="BA16" i="15"/>
  <c r="BB16" i="15"/>
  <c r="BC16" i="15"/>
  <c r="BD16" i="15"/>
  <c r="BA17" i="15"/>
  <c r="BB17" i="15"/>
  <c r="BC17" i="15"/>
  <c r="BD17" i="15"/>
  <c r="BA18" i="15"/>
  <c r="BB18" i="15"/>
  <c r="BC18" i="15"/>
  <c r="BD18" i="15"/>
  <c r="BA19" i="15"/>
  <c r="BB19" i="15"/>
  <c r="BC19" i="15"/>
  <c r="BD19" i="15"/>
  <c r="BA20" i="15"/>
  <c r="BB20" i="15"/>
  <c r="BC20" i="15"/>
  <c r="BD20" i="15"/>
  <c r="BA21" i="15"/>
  <c r="BB21" i="15"/>
  <c r="BC21" i="15"/>
  <c r="BD21" i="15"/>
  <c r="BA22" i="15"/>
  <c r="BB22" i="15"/>
  <c r="BC22" i="15"/>
  <c r="BD22" i="15"/>
  <c r="BA23" i="15"/>
  <c r="BB23" i="15"/>
  <c r="BC23" i="15"/>
  <c r="BD23" i="15"/>
  <c r="BA24" i="15"/>
  <c r="BB24" i="15"/>
  <c r="BC24" i="15"/>
  <c r="BD24" i="15"/>
  <c r="BA25" i="15"/>
  <c r="BB25" i="15"/>
  <c r="BC25" i="15"/>
  <c r="BD25" i="15"/>
  <c r="BA26" i="15"/>
  <c r="BB26" i="15"/>
  <c r="BC26" i="15"/>
  <c r="BD26" i="15"/>
  <c r="BA27" i="15"/>
  <c r="BB27" i="15"/>
  <c r="BC27" i="15"/>
  <c r="BD27" i="15"/>
  <c r="BA28" i="15"/>
  <c r="BB28" i="15"/>
  <c r="BC28" i="15"/>
  <c r="BD28" i="15"/>
  <c r="BA29" i="15"/>
  <c r="BB29" i="15"/>
  <c r="BC29" i="15"/>
  <c r="BD29" i="15"/>
  <c r="BA30" i="15"/>
  <c r="BB30" i="15"/>
  <c r="BC30" i="15"/>
  <c r="BD30" i="15"/>
  <c r="BA31" i="15"/>
  <c r="BB31" i="15"/>
  <c r="BC31" i="15"/>
  <c r="BD31" i="15"/>
  <c r="BA32" i="15"/>
  <c r="BB32" i="15"/>
  <c r="BC32" i="15"/>
  <c r="BD32" i="15"/>
  <c r="BA33" i="15"/>
  <c r="BB33" i="15"/>
  <c r="BC33" i="15"/>
  <c r="BD33" i="15"/>
  <c r="BA34" i="15"/>
  <c r="BB34" i="15"/>
  <c r="BC34" i="15"/>
  <c r="BD34" i="15"/>
  <c r="BA36" i="15"/>
  <c r="BB36" i="15"/>
  <c r="BC36" i="15"/>
  <c r="BD36" i="15"/>
  <c r="BA37" i="15"/>
  <c r="BB37" i="15"/>
  <c r="BC37" i="15"/>
  <c r="BD37" i="15"/>
  <c r="BA38" i="15"/>
  <c r="BB38" i="15"/>
  <c r="BC38" i="15"/>
  <c r="BD38" i="15"/>
  <c r="BA39" i="15"/>
  <c r="BB39" i="15"/>
  <c r="BC39" i="15"/>
  <c r="BD39" i="15"/>
  <c r="BA40" i="15"/>
  <c r="BB40" i="15"/>
  <c r="BC40" i="15"/>
  <c r="BD40" i="15"/>
  <c r="BA41" i="15"/>
  <c r="BB41" i="15"/>
  <c r="BC41" i="15"/>
  <c r="BD41" i="15"/>
  <c r="BA42" i="15"/>
  <c r="BB42" i="15"/>
  <c r="BC42" i="15"/>
  <c r="BD42" i="15"/>
  <c r="BA43" i="15"/>
  <c r="BB43" i="15"/>
  <c r="BC43" i="15"/>
  <c r="BD43" i="15"/>
  <c r="BA44" i="15"/>
  <c r="BB44" i="15"/>
  <c r="BC44" i="15"/>
  <c r="BD44" i="15"/>
  <c r="BA45" i="15"/>
  <c r="BB45" i="15"/>
  <c r="BC45" i="15"/>
  <c r="BD45" i="15"/>
  <c r="BA46" i="15"/>
  <c r="BB46" i="15"/>
  <c r="BC46" i="15"/>
  <c r="BD46" i="15"/>
  <c r="BA47" i="15"/>
  <c r="BB47" i="15"/>
  <c r="BC47" i="15"/>
  <c r="BD47" i="15"/>
  <c r="BA48" i="15"/>
  <c r="BB48" i="15"/>
  <c r="BC48" i="15"/>
  <c r="BD48" i="15"/>
  <c r="BA49" i="15"/>
  <c r="BB49" i="15"/>
  <c r="BC49" i="15"/>
  <c r="BD49" i="15"/>
  <c r="BA50" i="15"/>
  <c r="BB50" i="15"/>
  <c r="BC50" i="15"/>
  <c r="BD50" i="15"/>
  <c r="BA51" i="15"/>
  <c r="BB51" i="15"/>
  <c r="BC51" i="15"/>
  <c r="BD51" i="15"/>
  <c r="BA11" i="15"/>
  <c r="Z7" i="15" s="1"/>
  <c r="BB11" i="15"/>
  <c r="BC11" i="15"/>
  <c r="BD11" i="15"/>
  <c r="AZ11" i="15"/>
  <c r="AI37" i="15" a="1"/>
  <c r="AI37" i="15" s="1"/>
  <c r="AI38" i="15" a="1"/>
  <c r="AI38" i="15" s="1"/>
  <c r="AI39" i="15" a="1"/>
  <c r="AI39" i="15" s="1"/>
  <c r="AI40" i="15" a="1"/>
  <c r="AI40" i="15" s="1"/>
  <c r="AI41" i="15" a="1"/>
  <c r="AI41" i="15" s="1"/>
  <c r="AI42" i="15" a="1"/>
  <c r="AI42" i="15" s="1"/>
  <c r="AI43" i="15" a="1"/>
  <c r="AI43" i="15" s="1"/>
  <c r="AI44" i="15" a="1"/>
  <c r="AI44" i="15" s="1"/>
  <c r="AI45" i="15" a="1"/>
  <c r="AI45" i="15" s="1"/>
  <c r="AI46" i="15" a="1"/>
  <c r="AI46" i="15" s="1"/>
  <c r="AI47" i="15" a="1"/>
  <c r="AI47" i="15" s="1"/>
  <c r="AI48" i="15" a="1"/>
  <c r="AI48" i="15" s="1"/>
  <c r="AI49" i="15" a="1"/>
  <c r="AI49" i="15" s="1"/>
  <c r="AI50" i="15" a="1"/>
  <c r="AI50" i="15" s="1"/>
  <c r="AI12" i="15" a="1"/>
  <c r="AI12" i="15" s="1"/>
  <c r="AI13" i="15" a="1"/>
  <c r="AI13" i="15" s="1"/>
  <c r="AI14" i="15" a="1"/>
  <c r="AI14" i="15" s="1"/>
  <c r="AI15" i="15" a="1"/>
  <c r="AI15" i="15" s="1"/>
  <c r="AI16" i="15" a="1"/>
  <c r="AI16" i="15" s="1"/>
  <c r="AI17" i="15" a="1"/>
  <c r="AI17" i="15" s="1"/>
  <c r="AI18" i="15" a="1"/>
  <c r="AI18" i="15" s="1"/>
  <c r="AI19" i="15" a="1"/>
  <c r="AI19" i="15" s="1"/>
  <c r="AI20" i="15" a="1"/>
  <c r="AI20" i="15" s="1"/>
  <c r="AI21" i="15" a="1"/>
  <c r="AI21" i="15" s="1"/>
  <c r="AI22" i="15" a="1"/>
  <c r="AI22" i="15" s="1"/>
  <c r="AI23" i="15" a="1"/>
  <c r="AI23" i="15" s="1"/>
  <c r="AI24" i="15" a="1"/>
  <c r="AI24" i="15" s="1"/>
  <c r="AI25" i="15" a="1"/>
  <c r="AI25" i="15" s="1"/>
  <c r="AI26" i="15" a="1"/>
  <c r="AI26" i="15" s="1"/>
  <c r="AI27" i="15" a="1"/>
  <c r="AI27" i="15" s="1"/>
  <c r="AI28" i="15" a="1"/>
  <c r="AI28" i="15" s="1"/>
  <c r="AI29" i="15" a="1"/>
  <c r="AI29" i="15" s="1"/>
  <c r="AI30" i="15" a="1"/>
  <c r="AI30" i="15" s="1"/>
  <c r="AI31" i="15" a="1"/>
  <c r="AI31" i="15" s="1"/>
  <c r="AI32" i="15" a="1"/>
  <c r="AI32" i="15" s="1"/>
  <c r="AI33" i="15" a="1"/>
  <c r="AI33" i="15" s="1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48" i="15"/>
  <c r="AE49" i="15"/>
  <c r="AE50" i="15"/>
  <c r="AE51" i="15"/>
  <c r="AE11" i="15"/>
  <c r="K1" i="15"/>
  <c r="BB8" i="15"/>
  <c r="BC8" i="15"/>
  <c r="BD8" i="15"/>
  <c r="BA8" i="15"/>
  <c r="E7" i="32"/>
  <c r="F7" i="32"/>
  <c r="G7" i="32"/>
  <c r="H7" i="32"/>
  <c r="I7" i="32"/>
  <c r="J7" i="32"/>
  <c r="K7" i="32"/>
  <c r="L7" i="32"/>
  <c r="M7" i="32"/>
  <c r="N7" i="32"/>
  <c r="O7" i="32"/>
  <c r="P7" i="32"/>
  <c r="Q7" i="32"/>
  <c r="R7" i="32"/>
  <c r="S7" i="32"/>
  <c r="T7" i="32"/>
  <c r="U7" i="32"/>
  <c r="V7" i="32"/>
  <c r="E6" i="32"/>
  <c r="F6" i="32"/>
  <c r="G6" i="32"/>
  <c r="H6" i="32"/>
  <c r="I6" i="32"/>
  <c r="J6" i="32"/>
  <c r="K6" i="32"/>
  <c r="L6" i="32"/>
  <c r="M6" i="32"/>
  <c r="N6" i="32"/>
  <c r="O6" i="32"/>
  <c r="P6" i="32"/>
  <c r="Q6" i="32"/>
  <c r="R6" i="32"/>
  <c r="S6" i="32"/>
  <c r="T6" i="32"/>
  <c r="U6" i="32"/>
  <c r="V6" i="32"/>
  <c r="D6" i="32"/>
  <c r="D7" i="32"/>
  <c r="B7" i="32"/>
  <c r="BU12" i="31"/>
  <c r="BV12" i="31"/>
  <c r="BW12" i="31"/>
  <c r="BX12" i="31"/>
  <c r="BY12" i="31"/>
  <c r="BZ12" i="31"/>
  <c r="CA12" i="31"/>
  <c r="CB12" i="31"/>
  <c r="CD12" i="31"/>
  <c r="CE12" i="31"/>
  <c r="CG12" i="31"/>
  <c r="CH12" i="31"/>
  <c r="CI12" i="31"/>
  <c r="CJ12" i="31"/>
  <c r="CK12" i="31"/>
  <c r="CL12" i="31"/>
  <c r="CM12" i="31"/>
  <c r="CN12" i="31"/>
  <c r="CO12" i="31"/>
  <c r="CP12" i="31"/>
  <c r="CQ12" i="31"/>
  <c r="CR12" i="31"/>
  <c r="BU13" i="31"/>
  <c r="BV13" i="31"/>
  <c r="BW13" i="31"/>
  <c r="BX13" i="31"/>
  <c r="BY13" i="31"/>
  <c r="BZ13" i="31"/>
  <c r="CA13" i="31"/>
  <c r="CB13" i="31"/>
  <c r="CD13" i="31"/>
  <c r="CE13" i="31"/>
  <c r="CG13" i="31"/>
  <c r="CH13" i="31"/>
  <c r="CI13" i="31"/>
  <c r="CJ13" i="31"/>
  <c r="CK13" i="31"/>
  <c r="CL13" i="31"/>
  <c r="CM13" i="31"/>
  <c r="CN13" i="31"/>
  <c r="CO13" i="31"/>
  <c r="CP13" i="31"/>
  <c r="CQ13" i="31"/>
  <c r="CR13" i="31"/>
  <c r="BU14" i="31"/>
  <c r="BV14" i="31"/>
  <c r="BW14" i="31"/>
  <c r="BX14" i="31"/>
  <c r="BY14" i="31"/>
  <c r="BZ14" i="31"/>
  <c r="CA14" i="31"/>
  <c r="CB14" i="31"/>
  <c r="CD14" i="31"/>
  <c r="CE14" i="31"/>
  <c r="CG14" i="31"/>
  <c r="CH14" i="31"/>
  <c r="CI14" i="31"/>
  <c r="CJ14" i="31"/>
  <c r="CK14" i="31"/>
  <c r="CL14" i="31"/>
  <c r="CM14" i="31"/>
  <c r="CN14" i="31"/>
  <c r="CO14" i="31"/>
  <c r="CP14" i="31"/>
  <c r="CQ14" i="31"/>
  <c r="CR14" i="31"/>
  <c r="BU15" i="31"/>
  <c r="BV15" i="31"/>
  <c r="BW15" i="31"/>
  <c r="BX15" i="31"/>
  <c r="BY15" i="31"/>
  <c r="BZ15" i="31"/>
  <c r="CA15" i="31"/>
  <c r="CB15" i="31"/>
  <c r="CD15" i="31"/>
  <c r="CE15" i="31"/>
  <c r="CG15" i="31"/>
  <c r="CH15" i="31"/>
  <c r="CI15" i="31"/>
  <c r="CJ15" i="31"/>
  <c r="CK15" i="31"/>
  <c r="CL15" i="31"/>
  <c r="CM15" i="31"/>
  <c r="CN15" i="31"/>
  <c r="CO15" i="31"/>
  <c r="CP15" i="31"/>
  <c r="CQ15" i="31"/>
  <c r="CR15" i="31"/>
  <c r="BU16" i="31"/>
  <c r="BV16" i="31"/>
  <c r="BW16" i="31"/>
  <c r="BX16" i="31"/>
  <c r="BY16" i="31"/>
  <c r="BZ16" i="31"/>
  <c r="CA16" i="31"/>
  <c r="CB16" i="31"/>
  <c r="CD16" i="31"/>
  <c r="CE16" i="31"/>
  <c r="CG16" i="31"/>
  <c r="CH16" i="31"/>
  <c r="CI16" i="31"/>
  <c r="CJ16" i="31"/>
  <c r="CK16" i="31"/>
  <c r="CL16" i="31"/>
  <c r="CM16" i="31"/>
  <c r="CN16" i="31"/>
  <c r="CO16" i="31"/>
  <c r="CP16" i="31"/>
  <c r="CQ16" i="31"/>
  <c r="CR16" i="31"/>
  <c r="BU17" i="31"/>
  <c r="BV17" i="31"/>
  <c r="BW17" i="31"/>
  <c r="BX17" i="31"/>
  <c r="BY17" i="31"/>
  <c r="BZ17" i="31"/>
  <c r="CA17" i="31"/>
  <c r="CB17" i="31"/>
  <c r="CD17" i="31"/>
  <c r="CE17" i="31"/>
  <c r="CG17" i="31"/>
  <c r="CH17" i="31"/>
  <c r="CI17" i="31"/>
  <c r="CJ17" i="31"/>
  <c r="CK17" i="31"/>
  <c r="CL17" i="31"/>
  <c r="CM17" i="31"/>
  <c r="CN17" i="31"/>
  <c r="CO17" i="31"/>
  <c r="CP17" i="31"/>
  <c r="CQ17" i="31"/>
  <c r="CR17" i="31"/>
  <c r="BU18" i="31"/>
  <c r="BV18" i="31"/>
  <c r="BW18" i="31"/>
  <c r="BX18" i="31"/>
  <c r="BY18" i="31"/>
  <c r="BZ18" i="31"/>
  <c r="CA18" i="31"/>
  <c r="CB18" i="31"/>
  <c r="CD18" i="31"/>
  <c r="CE18" i="31"/>
  <c r="CG18" i="31"/>
  <c r="CH18" i="31"/>
  <c r="CI18" i="31"/>
  <c r="CJ18" i="31"/>
  <c r="CK18" i="31"/>
  <c r="CL18" i="31"/>
  <c r="CM18" i="31"/>
  <c r="CN18" i="31"/>
  <c r="CO18" i="31"/>
  <c r="CP18" i="31"/>
  <c r="CQ18" i="31"/>
  <c r="CR18" i="31"/>
  <c r="BU19" i="31"/>
  <c r="BV19" i="31"/>
  <c r="BW19" i="31"/>
  <c r="BX19" i="31"/>
  <c r="BY19" i="31"/>
  <c r="BZ19" i="31"/>
  <c r="CA19" i="31"/>
  <c r="CB19" i="31"/>
  <c r="CD19" i="31"/>
  <c r="CE19" i="31"/>
  <c r="CG19" i="31"/>
  <c r="CH19" i="31"/>
  <c r="CI19" i="31"/>
  <c r="CJ19" i="31"/>
  <c r="CK19" i="31"/>
  <c r="CL19" i="31"/>
  <c r="CM19" i="31"/>
  <c r="CN19" i="31"/>
  <c r="CO19" i="31"/>
  <c r="CP19" i="31"/>
  <c r="CQ19" i="31"/>
  <c r="CR19" i="31"/>
  <c r="BU20" i="31"/>
  <c r="BV20" i="31"/>
  <c r="BW20" i="31"/>
  <c r="BX20" i="31"/>
  <c r="BY20" i="31"/>
  <c r="BZ20" i="31"/>
  <c r="CA20" i="31"/>
  <c r="CB20" i="31"/>
  <c r="CD20" i="31"/>
  <c r="CE20" i="31"/>
  <c r="CG20" i="31"/>
  <c r="CH20" i="31"/>
  <c r="CI20" i="31"/>
  <c r="CJ20" i="31"/>
  <c r="CK20" i="31"/>
  <c r="CL20" i="31"/>
  <c r="CM20" i="31"/>
  <c r="CN20" i="31"/>
  <c r="CO20" i="31"/>
  <c r="CP20" i="31"/>
  <c r="CQ20" i="31"/>
  <c r="CR20" i="31"/>
  <c r="BU21" i="31"/>
  <c r="BV21" i="31"/>
  <c r="BW21" i="31"/>
  <c r="BX21" i="31"/>
  <c r="BY21" i="31"/>
  <c r="BZ21" i="31"/>
  <c r="CA21" i="31"/>
  <c r="CB21" i="31"/>
  <c r="CD21" i="31"/>
  <c r="CE21" i="31"/>
  <c r="CG21" i="31"/>
  <c r="CH21" i="31"/>
  <c r="CI21" i="31"/>
  <c r="CJ21" i="31"/>
  <c r="CK21" i="31"/>
  <c r="CL21" i="31"/>
  <c r="CM21" i="31"/>
  <c r="CN21" i="31"/>
  <c r="CO21" i="31"/>
  <c r="CP21" i="31"/>
  <c r="CQ21" i="31"/>
  <c r="CR21" i="31"/>
  <c r="BU22" i="31"/>
  <c r="BV22" i="31"/>
  <c r="BW22" i="31"/>
  <c r="BX22" i="31"/>
  <c r="BY22" i="31"/>
  <c r="BZ22" i="31"/>
  <c r="CA22" i="31"/>
  <c r="CB22" i="31"/>
  <c r="CD22" i="31"/>
  <c r="CE22" i="31"/>
  <c r="CG22" i="31"/>
  <c r="CH22" i="31"/>
  <c r="CI22" i="31"/>
  <c r="CJ22" i="31"/>
  <c r="CK22" i="31"/>
  <c r="CL22" i="31"/>
  <c r="CM22" i="31"/>
  <c r="CN22" i="31"/>
  <c r="CO22" i="31"/>
  <c r="CP22" i="31"/>
  <c r="CQ22" i="31"/>
  <c r="CR22" i="31"/>
  <c r="BU23" i="31"/>
  <c r="BV23" i="31"/>
  <c r="BW23" i="31"/>
  <c r="BX23" i="31"/>
  <c r="BY23" i="31"/>
  <c r="BZ23" i="31"/>
  <c r="CA23" i="31"/>
  <c r="CB23" i="31"/>
  <c r="CD23" i="31"/>
  <c r="CE23" i="31"/>
  <c r="CG23" i="31"/>
  <c r="CH23" i="31"/>
  <c r="CI23" i="31"/>
  <c r="CJ23" i="31"/>
  <c r="CK23" i="31"/>
  <c r="CL23" i="31"/>
  <c r="CM23" i="31"/>
  <c r="CN23" i="31"/>
  <c r="CO23" i="31"/>
  <c r="CP23" i="31"/>
  <c r="CQ23" i="31"/>
  <c r="CR23" i="31"/>
  <c r="BU24" i="31"/>
  <c r="BV24" i="31"/>
  <c r="BW24" i="31"/>
  <c r="BX24" i="31"/>
  <c r="BY24" i="31"/>
  <c r="BZ24" i="31"/>
  <c r="CA24" i="31"/>
  <c r="CB24" i="31"/>
  <c r="CD24" i="31"/>
  <c r="CE24" i="31"/>
  <c r="CG24" i="31"/>
  <c r="CH24" i="31"/>
  <c r="CI24" i="31"/>
  <c r="CJ24" i="31"/>
  <c r="CK24" i="31"/>
  <c r="CL24" i="31"/>
  <c r="CM24" i="31"/>
  <c r="CN24" i="31"/>
  <c r="CO24" i="31"/>
  <c r="CP24" i="31"/>
  <c r="CQ24" i="31"/>
  <c r="CR24" i="31"/>
  <c r="BU25" i="31"/>
  <c r="BV25" i="31"/>
  <c r="BW25" i="31"/>
  <c r="BX25" i="31"/>
  <c r="BY25" i="31"/>
  <c r="BZ25" i="31"/>
  <c r="CA25" i="31"/>
  <c r="CB25" i="31"/>
  <c r="CD25" i="31"/>
  <c r="CE25" i="31"/>
  <c r="CG25" i="31"/>
  <c r="CH25" i="31"/>
  <c r="CI25" i="31"/>
  <c r="CJ25" i="31"/>
  <c r="CK25" i="31"/>
  <c r="CL25" i="31"/>
  <c r="CM25" i="31"/>
  <c r="CN25" i="31"/>
  <c r="CO25" i="31"/>
  <c r="CP25" i="31"/>
  <c r="CQ25" i="31"/>
  <c r="CR25" i="31"/>
  <c r="BU26" i="31"/>
  <c r="BV26" i="31"/>
  <c r="BW26" i="31"/>
  <c r="BX26" i="31"/>
  <c r="BY26" i="31"/>
  <c r="BZ26" i="31"/>
  <c r="CA26" i="31"/>
  <c r="CB26" i="31"/>
  <c r="CD26" i="31"/>
  <c r="CE26" i="31"/>
  <c r="CG26" i="31"/>
  <c r="CH26" i="31"/>
  <c r="CI26" i="31"/>
  <c r="CJ26" i="31"/>
  <c r="CK26" i="31"/>
  <c r="CL26" i="31"/>
  <c r="CM26" i="31"/>
  <c r="CN26" i="31"/>
  <c r="CO26" i="31"/>
  <c r="CP26" i="31"/>
  <c r="CQ26" i="31"/>
  <c r="CR26" i="31"/>
  <c r="BU27" i="31"/>
  <c r="BV27" i="31"/>
  <c r="BW27" i="31"/>
  <c r="BX27" i="31"/>
  <c r="BY27" i="31"/>
  <c r="BZ27" i="31"/>
  <c r="CA27" i="31"/>
  <c r="CB27" i="31"/>
  <c r="CD27" i="31"/>
  <c r="CE27" i="31"/>
  <c r="CG27" i="31"/>
  <c r="CH27" i="31"/>
  <c r="CI27" i="31"/>
  <c r="CJ27" i="31"/>
  <c r="CK27" i="31"/>
  <c r="CL27" i="31"/>
  <c r="CM27" i="31"/>
  <c r="CN27" i="31"/>
  <c r="CO27" i="31"/>
  <c r="CP27" i="31"/>
  <c r="CQ27" i="31"/>
  <c r="CR27" i="31"/>
  <c r="BU28" i="31"/>
  <c r="BV28" i="31"/>
  <c r="BW28" i="31"/>
  <c r="BX28" i="31"/>
  <c r="BY28" i="31"/>
  <c r="BZ28" i="31"/>
  <c r="CA28" i="31"/>
  <c r="CB28" i="31"/>
  <c r="CD28" i="31"/>
  <c r="CE28" i="31"/>
  <c r="CG28" i="31"/>
  <c r="CH28" i="31"/>
  <c r="CI28" i="31"/>
  <c r="CJ28" i="31"/>
  <c r="CK28" i="31"/>
  <c r="CL28" i="31"/>
  <c r="CM28" i="31"/>
  <c r="CN28" i="31"/>
  <c r="CO28" i="31"/>
  <c r="CP28" i="31"/>
  <c r="CQ28" i="31"/>
  <c r="CR28" i="31"/>
  <c r="BU29" i="31"/>
  <c r="BV29" i="31"/>
  <c r="BW29" i="31"/>
  <c r="BX29" i="31"/>
  <c r="BY29" i="31"/>
  <c r="BZ29" i="31"/>
  <c r="CA29" i="31"/>
  <c r="CB29" i="31"/>
  <c r="CD29" i="31"/>
  <c r="CE29" i="31"/>
  <c r="CG29" i="31"/>
  <c r="CH29" i="31"/>
  <c r="CI29" i="31"/>
  <c r="CJ29" i="31"/>
  <c r="CK29" i="31"/>
  <c r="CL29" i="31"/>
  <c r="CM29" i="31"/>
  <c r="CN29" i="31"/>
  <c r="CO29" i="31"/>
  <c r="CP29" i="31"/>
  <c r="CQ29" i="31"/>
  <c r="CR29" i="31"/>
  <c r="BU30" i="31"/>
  <c r="BV30" i="31"/>
  <c r="BW30" i="31"/>
  <c r="BX30" i="31"/>
  <c r="BY30" i="31"/>
  <c r="BZ30" i="31"/>
  <c r="CA30" i="31"/>
  <c r="CB30" i="31"/>
  <c r="CD30" i="31"/>
  <c r="CE30" i="31"/>
  <c r="CG30" i="31"/>
  <c r="CH30" i="31"/>
  <c r="CI30" i="31"/>
  <c r="CJ30" i="31"/>
  <c r="CK30" i="31"/>
  <c r="CL30" i="31"/>
  <c r="CM30" i="31"/>
  <c r="CN30" i="31"/>
  <c r="CO30" i="31"/>
  <c r="CP30" i="31"/>
  <c r="CQ30" i="31"/>
  <c r="CR30" i="31"/>
  <c r="BU31" i="31"/>
  <c r="BV31" i="31"/>
  <c r="BW31" i="31"/>
  <c r="BX31" i="31"/>
  <c r="BY31" i="31"/>
  <c r="BZ31" i="31"/>
  <c r="CA31" i="31"/>
  <c r="CB31" i="31"/>
  <c r="CD31" i="31"/>
  <c r="CE31" i="31"/>
  <c r="CG31" i="31"/>
  <c r="CH31" i="31"/>
  <c r="CI31" i="31"/>
  <c r="CJ31" i="31"/>
  <c r="CK31" i="31"/>
  <c r="CL31" i="31"/>
  <c r="CM31" i="31"/>
  <c r="CN31" i="31"/>
  <c r="CO31" i="31"/>
  <c r="CP31" i="31"/>
  <c r="CQ31" i="31"/>
  <c r="CR31" i="31"/>
  <c r="BU32" i="31"/>
  <c r="BV32" i="31"/>
  <c r="BW32" i="31"/>
  <c r="BX32" i="31"/>
  <c r="BY32" i="31"/>
  <c r="BZ32" i="31"/>
  <c r="CA32" i="31"/>
  <c r="CB32" i="31"/>
  <c r="CD32" i="31"/>
  <c r="CE32" i="31"/>
  <c r="CG32" i="31"/>
  <c r="CH32" i="31"/>
  <c r="CI32" i="31"/>
  <c r="CJ32" i="31"/>
  <c r="CK32" i="31"/>
  <c r="CL32" i="31"/>
  <c r="CM32" i="31"/>
  <c r="CN32" i="31"/>
  <c r="CO32" i="31"/>
  <c r="CP32" i="31"/>
  <c r="CQ32" i="31"/>
  <c r="CR32" i="31"/>
  <c r="CR11" i="31"/>
  <c r="CQ11" i="31"/>
  <c r="CP11" i="31"/>
  <c r="CO11" i="31"/>
  <c r="CN11" i="31"/>
  <c r="CM11" i="31"/>
  <c r="CL11" i="31"/>
  <c r="CK11" i="31"/>
  <c r="CJ11" i="31"/>
  <c r="CI11" i="31"/>
  <c r="CH11" i="31"/>
  <c r="CG11" i="31"/>
  <c r="CD11" i="31"/>
  <c r="CE11" i="31"/>
  <c r="CB11" i="31"/>
  <c r="CA11" i="31"/>
  <c r="BZ11" i="31"/>
  <c r="BY11" i="31"/>
  <c r="BX11" i="31"/>
  <c r="BW11" i="31"/>
  <c r="BV11" i="31"/>
  <c r="BU11" i="31"/>
  <c r="AM15" i="31"/>
  <c r="AM16" i="31"/>
  <c r="AM17" i="31"/>
  <c r="AM18" i="31"/>
  <c r="AM19" i="31"/>
  <c r="AM20" i="31"/>
  <c r="AM21" i="31"/>
  <c r="AM22" i="31"/>
  <c r="AM23" i="31"/>
  <c r="AM24" i="31"/>
  <c r="AM25" i="31"/>
  <c r="AM26" i="31"/>
  <c r="AM27" i="31"/>
  <c r="AM28" i="31"/>
  <c r="AM29" i="31"/>
  <c r="AM30" i="31"/>
  <c r="AM31" i="31"/>
  <c r="AM13" i="31"/>
  <c r="AF15" i="31"/>
  <c r="AF16" i="31"/>
  <c r="AF17" i="31"/>
  <c r="AF18" i="31"/>
  <c r="AF19" i="31"/>
  <c r="AF20" i="31"/>
  <c r="AF21" i="31"/>
  <c r="AF22" i="31"/>
  <c r="AF23" i="31"/>
  <c r="AF24" i="31"/>
  <c r="AF25" i="31"/>
  <c r="AF26" i="31"/>
  <c r="AF27" i="31"/>
  <c r="AF28" i="31"/>
  <c r="AF29" i="31"/>
  <c r="AF30" i="31"/>
  <c r="AF31" i="31"/>
  <c r="AF32" i="31"/>
  <c r="AF14" i="31"/>
  <c r="AF12" i="31"/>
  <c r="AF11" i="31"/>
  <c r="AJ15" i="31"/>
  <c r="AJ16" i="31"/>
  <c r="AJ17" i="31"/>
  <c r="AJ18" i="31"/>
  <c r="AJ19" i="31"/>
  <c r="AJ20" i="31"/>
  <c r="AJ21" i="31"/>
  <c r="AJ22" i="31"/>
  <c r="AJ23" i="31"/>
  <c r="AJ26" i="31"/>
  <c r="AJ27" i="31"/>
  <c r="AJ28" i="31"/>
  <c r="AJ29" i="31"/>
  <c r="AJ30" i="31"/>
  <c r="AJ31" i="31"/>
  <c r="BC12" i="31"/>
  <c r="BD12" i="31"/>
  <c r="BE12" i="31"/>
  <c r="BF12" i="31"/>
  <c r="BC13" i="31"/>
  <c r="BD13" i="31"/>
  <c r="BE13" i="31"/>
  <c r="BF13" i="31"/>
  <c r="BC14" i="31"/>
  <c r="BD14" i="31"/>
  <c r="BE14" i="31"/>
  <c r="BF14" i="31"/>
  <c r="BC15" i="31"/>
  <c r="BD15" i="31"/>
  <c r="BE15" i="31"/>
  <c r="BF15" i="31"/>
  <c r="BC16" i="31"/>
  <c r="BD16" i="31"/>
  <c r="BE16" i="31"/>
  <c r="BF16" i="31"/>
  <c r="BC17" i="31"/>
  <c r="BD17" i="31"/>
  <c r="BE17" i="31"/>
  <c r="BF17" i="31"/>
  <c r="BC18" i="31"/>
  <c r="BD18" i="31"/>
  <c r="BE18" i="31"/>
  <c r="BF18" i="31"/>
  <c r="BC19" i="31"/>
  <c r="BD19" i="31"/>
  <c r="BE19" i="31"/>
  <c r="BF19" i="31"/>
  <c r="BC20" i="31"/>
  <c r="BD20" i="31"/>
  <c r="BE20" i="31"/>
  <c r="BF20" i="31"/>
  <c r="BC21" i="31"/>
  <c r="BD21" i="31"/>
  <c r="BE21" i="31"/>
  <c r="BF21" i="31"/>
  <c r="BC22" i="31"/>
  <c r="BD22" i="31"/>
  <c r="BE22" i="31"/>
  <c r="BF22" i="31"/>
  <c r="BC23" i="31"/>
  <c r="BD23" i="31"/>
  <c r="BE23" i="31"/>
  <c r="BF23" i="31"/>
  <c r="BC24" i="31"/>
  <c r="BD24" i="31"/>
  <c r="BE24" i="31"/>
  <c r="BF24" i="31"/>
  <c r="BC25" i="31"/>
  <c r="BD25" i="31"/>
  <c r="BE25" i="31"/>
  <c r="BF25" i="31"/>
  <c r="BC26" i="31"/>
  <c r="BD26" i="31"/>
  <c r="BE26" i="31"/>
  <c r="BF26" i="31"/>
  <c r="BC27" i="31"/>
  <c r="BD27" i="31"/>
  <c r="BE27" i="31"/>
  <c r="BF27" i="31"/>
  <c r="BC28" i="31"/>
  <c r="BD28" i="31"/>
  <c r="BE28" i="31"/>
  <c r="BF28" i="31"/>
  <c r="BC29" i="31"/>
  <c r="BD29" i="31"/>
  <c r="BE29" i="31"/>
  <c r="BF29" i="31"/>
  <c r="BC30" i="31"/>
  <c r="BD30" i="31"/>
  <c r="BE30" i="31"/>
  <c r="BF30" i="31"/>
  <c r="BC31" i="31"/>
  <c r="BD31" i="31"/>
  <c r="BE31" i="31"/>
  <c r="BF31" i="31"/>
  <c r="BC32" i="31"/>
  <c r="BD32" i="31"/>
  <c r="BE32" i="31"/>
  <c r="BF32" i="31"/>
  <c r="BF11" i="31"/>
  <c r="BE11" i="31"/>
  <c r="BC11" i="31"/>
  <c r="BD8" i="31"/>
  <c r="BE8" i="31"/>
  <c r="BF8" i="31"/>
  <c r="BC8" i="31"/>
  <c r="BB24" i="31"/>
  <c r="BA24" i="31"/>
  <c r="AZ24" i="31"/>
  <c r="AY24" i="31"/>
  <c r="AX24" i="31"/>
  <c r="AW24" i="31"/>
  <c r="AV24" i="31"/>
  <c r="AU24" i="31"/>
  <c r="AT24" i="31"/>
  <c r="AS24" i="31"/>
  <c r="AR24" i="31"/>
  <c r="AQ24" i="31"/>
  <c r="AP24" i="31"/>
  <c r="AO24" i="31"/>
  <c r="AN24" i="31"/>
  <c r="AG24" i="31"/>
  <c r="BB23" i="31"/>
  <c r="BA23" i="31"/>
  <c r="AZ23" i="31"/>
  <c r="AY23" i="31"/>
  <c r="AX23" i="31"/>
  <c r="AW23" i="31"/>
  <c r="AV23" i="31"/>
  <c r="AU23" i="31"/>
  <c r="AT23" i="31"/>
  <c r="AS23" i="31"/>
  <c r="AR23" i="31"/>
  <c r="AQ23" i="31"/>
  <c r="AP23" i="31"/>
  <c r="AO23" i="31"/>
  <c r="AN23" i="31"/>
  <c r="AG23" i="31"/>
  <c r="BB22" i="31"/>
  <c r="BA22" i="31"/>
  <c r="AZ22" i="31"/>
  <c r="AY22" i="31"/>
  <c r="AX22" i="31"/>
  <c r="AW22" i="31"/>
  <c r="AV22" i="31"/>
  <c r="AU22" i="31"/>
  <c r="AT22" i="31"/>
  <c r="AS22" i="31"/>
  <c r="AR22" i="31"/>
  <c r="AQ22" i="31"/>
  <c r="AP22" i="31"/>
  <c r="AO22" i="31"/>
  <c r="AN22" i="31"/>
  <c r="AG22" i="31"/>
  <c r="BB21" i="31"/>
  <c r="BA21" i="31"/>
  <c r="AZ21" i="31"/>
  <c r="AY21" i="31"/>
  <c r="AX21" i="31"/>
  <c r="AW21" i="31"/>
  <c r="AV21" i="31"/>
  <c r="AU21" i="31"/>
  <c r="AT21" i="31"/>
  <c r="AS21" i="31"/>
  <c r="AR21" i="31"/>
  <c r="AQ21" i="31"/>
  <c r="AP21" i="31"/>
  <c r="AO21" i="31"/>
  <c r="AN21" i="31"/>
  <c r="AG21" i="31"/>
  <c r="BB20" i="31"/>
  <c r="BA20" i="31"/>
  <c r="AZ20" i="31"/>
  <c r="AY20" i="31"/>
  <c r="AX20" i="31"/>
  <c r="AW20" i="31"/>
  <c r="AV20" i="31"/>
  <c r="AU20" i="31"/>
  <c r="AT20" i="31"/>
  <c r="AS20" i="31"/>
  <c r="AR20" i="31"/>
  <c r="AQ20" i="31"/>
  <c r="AP20" i="31"/>
  <c r="AO20" i="31"/>
  <c r="AN20" i="31"/>
  <c r="AG20" i="31"/>
  <c r="BB19" i="31"/>
  <c r="BA19" i="31"/>
  <c r="AZ19" i="31"/>
  <c r="AY19" i="31"/>
  <c r="AX19" i="31"/>
  <c r="AW19" i="31"/>
  <c r="AV19" i="31"/>
  <c r="AU19" i="31"/>
  <c r="AT19" i="31"/>
  <c r="AS19" i="31"/>
  <c r="AR19" i="31"/>
  <c r="AQ19" i="31"/>
  <c r="AP19" i="31"/>
  <c r="AO19" i="31"/>
  <c r="AN19" i="31"/>
  <c r="AG19" i="31"/>
  <c r="BB18" i="31"/>
  <c r="BA18" i="31"/>
  <c r="AZ18" i="31"/>
  <c r="AY18" i="31"/>
  <c r="AX18" i="31"/>
  <c r="AW18" i="31"/>
  <c r="AV18" i="31"/>
  <c r="AU18" i="31"/>
  <c r="AT18" i="31"/>
  <c r="AS18" i="31"/>
  <c r="AR18" i="31"/>
  <c r="AQ18" i="31"/>
  <c r="AP18" i="31"/>
  <c r="AO18" i="31"/>
  <c r="AN18" i="31"/>
  <c r="AG18" i="31"/>
  <c r="BB17" i="31"/>
  <c r="BA17" i="31"/>
  <c r="AZ17" i="31"/>
  <c r="AY17" i="31"/>
  <c r="AX17" i="31"/>
  <c r="AW17" i="31"/>
  <c r="AV17" i="31"/>
  <c r="AU17" i="31"/>
  <c r="AT17" i="31"/>
  <c r="AS17" i="31"/>
  <c r="AR17" i="31"/>
  <c r="AQ17" i="31"/>
  <c r="AP17" i="31"/>
  <c r="AO17" i="31"/>
  <c r="AN17" i="31"/>
  <c r="AG17" i="31"/>
  <c r="BB16" i="31"/>
  <c r="BA16" i="31"/>
  <c r="AZ16" i="31"/>
  <c r="AY16" i="31"/>
  <c r="AX16" i="31"/>
  <c r="AW16" i="31"/>
  <c r="AV16" i="31"/>
  <c r="AU16" i="31"/>
  <c r="AT16" i="31"/>
  <c r="AS16" i="31"/>
  <c r="AR16" i="31"/>
  <c r="AQ16" i="31"/>
  <c r="AP16" i="31"/>
  <c r="AO16" i="31"/>
  <c r="AN16" i="31"/>
  <c r="AG16" i="31"/>
  <c r="BB15" i="31"/>
  <c r="BA15" i="31"/>
  <c r="AZ15" i="31"/>
  <c r="AY15" i="31"/>
  <c r="AX15" i="31"/>
  <c r="AW15" i="31"/>
  <c r="AV15" i="31"/>
  <c r="AU15" i="31"/>
  <c r="AT15" i="31"/>
  <c r="AS15" i="31"/>
  <c r="AR15" i="31"/>
  <c r="AQ15" i="31"/>
  <c r="AP15" i="31"/>
  <c r="AO15" i="31"/>
  <c r="AN15" i="31"/>
  <c r="AG15" i="31"/>
  <c r="BB14" i="31"/>
  <c r="BA14" i="31"/>
  <c r="AZ14" i="31"/>
  <c r="AY14" i="31"/>
  <c r="AX14" i="31"/>
  <c r="AW14" i="31"/>
  <c r="AV14" i="31"/>
  <c r="AU14" i="31"/>
  <c r="AT14" i="31"/>
  <c r="AS14" i="31"/>
  <c r="AR14" i="31"/>
  <c r="AQ14" i="31"/>
  <c r="AP14" i="31"/>
  <c r="AO14" i="31"/>
  <c r="AN14" i="31"/>
  <c r="AG14" i="31"/>
  <c r="AF13" i="31"/>
  <c r="AZ34" i="15"/>
  <c r="AY34" i="15"/>
  <c r="AX34" i="15"/>
  <c r="AW34" i="15"/>
  <c r="AV34" i="15"/>
  <c r="AU34" i="15"/>
  <c r="AT34" i="15"/>
  <c r="AS34" i="15"/>
  <c r="AR34" i="15"/>
  <c r="AQ34" i="15"/>
  <c r="AP34" i="15"/>
  <c r="AO34" i="15"/>
  <c r="AN34" i="15"/>
  <c r="AM34" i="15"/>
  <c r="AF34" i="15"/>
  <c r="AZ33" i="15"/>
  <c r="AY33" i="15"/>
  <c r="AX33" i="15"/>
  <c r="AW33" i="15"/>
  <c r="AV33" i="15"/>
  <c r="AU33" i="15"/>
  <c r="AT33" i="15"/>
  <c r="AS33" i="15"/>
  <c r="AR33" i="15"/>
  <c r="AQ33" i="15"/>
  <c r="AP33" i="15"/>
  <c r="AO33" i="15"/>
  <c r="AN33" i="15"/>
  <c r="AM33" i="15"/>
  <c r="AF33" i="15"/>
  <c r="AZ32" i="15"/>
  <c r="AY32" i="15"/>
  <c r="AX32" i="15"/>
  <c r="AW32" i="15"/>
  <c r="AV32" i="15"/>
  <c r="AU32" i="15"/>
  <c r="AT32" i="15"/>
  <c r="AS32" i="15"/>
  <c r="AR32" i="15"/>
  <c r="AQ32" i="15"/>
  <c r="AP32" i="15"/>
  <c r="AO32" i="15"/>
  <c r="AN32" i="15"/>
  <c r="AM32" i="15"/>
  <c r="AF32" i="15"/>
  <c r="AZ31" i="15"/>
  <c r="AY31" i="15"/>
  <c r="AX31" i="15"/>
  <c r="AW31" i="15"/>
  <c r="AV31" i="15"/>
  <c r="AU31" i="15"/>
  <c r="AT31" i="15"/>
  <c r="AS31" i="15"/>
  <c r="AR31" i="15"/>
  <c r="AQ31" i="15"/>
  <c r="AP31" i="15"/>
  <c r="AO31" i="15"/>
  <c r="AN31" i="15"/>
  <c r="AM31" i="15"/>
  <c r="AF31" i="15"/>
  <c r="AZ30" i="15"/>
  <c r="AY30" i="15"/>
  <c r="AX30" i="15"/>
  <c r="AW30" i="15"/>
  <c r="AV30" i="15"/>
  <c r="AU30" i="15"/>
  <c r="AT30" i="15"/>
  <c r="AS30" i="15"/>
  <c r="AR30" i="15"/>
  <c r="AQ30" i="15"/>
  <c r="AP30" i="15"/>
  <c r="AO30" i="15"/>
  <c r="AN30" i="15"/>
  <c r="AM30" i="15"/>
  <c r="AF30" i="15"/>
  <c r="AZ29" i="15"/>
  <c r="AY29" i="15"/>
  <c r="AX29" i="15"/>
  <c r="AW29" i="15"/>
  <c r="AV29" i="15"/>
  <c r="AU29" i="15"/>
  <c r="AT29" i="15"/>
  <c r="AS29" i="15"/>
  <c r="AR29" i="15"/>
  <c r="AQ29" i="15"/>
  <c r="AP29" i="15"/>
  <c r="AO29" i="15"/>
  <c r="AN29" i="15"/>
  <c r="AM29" i="15"/>
  <c r="AF29" i="15"/>
  <c r="AZ28" i="15"/>
  <c r="AY28" i="15"/>
  <c r="AX28" i="15"/>
  <c r="AW28" i="15"/>
  <c r="AV28" i="15"/>
  <c r="AU28" i="15"/>
  <c r="AT28" i="15"/>
  <c r="AS28" i="15"/>
  <c r="AR28" i="15"/>
  <c r="AQ28" i="15"/>
  <c r="AP28" i="15"/>
  <c r="AO28" i="15"/>
  <c r="AN28" i="15"/>
  <c r="AM28" i="15"/>
  <c r="AF28" i="15"/>
  <c r="AZ27" i="15"/>
  <c r="AY27" i="15"/>
  <c r="AX27" i="15"/>
  <c r="AW27" i="15"/>
  <c r="AV27" i="15"/>
  <c r="AU27" i="15"/>
  <c r="AT27" i="15"/>
  <c r="AS27" i="15"/>
  <c r="AR27" i="15"/>
  <c r="AQ27" i="15"/>
  <c r="AP27" i="15"/>
  <c r="AO27" i="15"/>
  <c r="AN27" i="15"/>
  <c r="AM27" i="15"/>
  <c r="AF27" i="15"/>
  <c r="AF11" i="15"/>
  <c r="AF12" i="15"/>
  <c r="AF13" i="15"/>
  <c r="AF14" i="15"/>
  <c r="AF15" i="15"/>
  <c r="AF16" i="15"/>
  <c r="AF17" i="15"/>
  <c r="AF18" i="15"/>
  <c r="AF19" i="15"/>
  <c r="AF20" i="15"/>
  <c r="AF21" i="15"/>
  <c r="AF22" i="15"/>
  <c r="AF23" i="15"/>
  <c r="AF24" i="15"/>
  <c r="AF25" i="15"/>
  <c r="AF26" i="15"/>
  <c r="AE10" i="15"/>
  <c r="AZ26" i="15"/>
  <c r="AY26" i="15"/>
  <c r="AX26" i="15"/>
  <c r="AW26" i="15"/>
  <c r="AV26" i="15"/>
  <c r="AU26" i="15"/>
  <c r="AT26" i="15"/>
  <c r="AS26" i="15"/>
  <c r="AR26" i="15"/>
  <c r="AQ26" i="15"/>
  <c r="AP26" i="15"/>
  <c r="AO26" i="15"/>
  <c r="AN26" i="15"/>
  <c r="AM26" i="15"/>
  <c r="AZ25" i="15"/>
  <c r="AY25" i="15"/>
  <c r="AX25" i="15"/>
  <c r="AW25" i="15"/>
  <c r="AV25" i="15"/>
  <c r="AU25" i="15"/>
  <c r="AT25" i="15"/>
  <c r="AS25" i="15"/>
  <c r="AR25" i="15"/>
  <c r="AQ25" i="15"/>
  <c r="AP25" i="15"/>
  <c r="AO25" i="15"/>
  <c r="AN25" i="15"/>
  <c r="AM25" i="15"/>
  <c r="AZ24" i="15"/>
  <c r="AY24" i="15"/>
  <c r="AX24" i="15"/>
  <c r="AW24" i="15"/>
  <c r="AV24" i="15"/>
  <c r="AU24" i="15"/>
  <c r="AT24" i="15"/>
  <c r="AS24" i="15"/>
  <c r="AR24" i="15"/>
  <c r="AQ24" i="15"/>
  <c r="AP24" i="15"/>
  <c r="AO24" i="15"/>
  <c r="AN24" i="15"/>
  <c r="AM24" i="15"/>
  <c r="AZ23" i="15"/>
  <c r="AY23" i="15"/>
  <c r="AX23" i="15"/>
  <c r="AW23" i="15"/>
  <c r="AV23" i="15"/>
  <c r="AU23" i="15"/>
  <c r="AT23" i="15"/>
  <c r="AS23" i="15"/>
  <c r="AR23" i="15"/>
  <c r="AQ23" i="15"/>
  <c r="AP23" i="15"/>
  <c r="AO23" i="15"/>
  <c r="AN23" i="15"/>
  <c r="AM23" i="15"/>
  <c r="AZ22" i="15"/>
  <c r="AY22" i="15"/>
  <c r="AX22" i="15"/>
  <c r="AW22" i="15"/>
  <c r="AV22" i="15"/>
  <c r="AU22" i="15"/>
  <c r="AT22" i="15"/>
  <c r="AS22" i="15"/>
  <c r="AR22" i="15"/>
  <c r="AQ22" i="15"/>
  <c r="AP22" i="15"/>
  <c r="AO22" i="15"/>
  <c r="AN22" i="15"/>
  <c r="AM22" i="15"/>
  <c r="AZ21" i="15"/>
  <c r="AY21" i="15"/>
  <c r="AX21" i="15"/>
  <c r="AW21" i="15"/>
  <c r="AV21" i="15"/>
  <c r="AU21" i="15"/>
  <c r="AT21" i="15"/>
  <c r="AS21" i="15"/>
  <c r="AR21" i="15"/>
  <c r="AQ21" i="15"/>
  <c r="AP21" i="15"/>
  <c r="AO21" i="15"/>
  <c r="AN21" i="15"/>
  <c r="AM21" i="15"/>
  <c r="AZ20" i="15"/>
  <c r="AY20" i="15"/>
  <c r="AX20" i="15"/>
  <c r="AW20" i="15"/>
  <c r="AV20" i="15"/>
  <c r="AU20" i="15"/>
  <c r="AT20" i="15"/>
  <c r="AS20" i="15"/>
  <c r="AR20" i="15"/>
  <c r="AQ20" i="15"/>
  <c r="AP20" i="15"/>
  <c r="AO20" i="15"/>
  <c r="AN20" i="15"/>
  <c r="AM20" i="15"/>
  <c r="AZ19" i="15"/>
  <c r="AY19" i="15"/>
  <c r="AX19" i="15"/>
  <c r="AW19" i="15"/>
  <c r="AV19" i="15"/>
  <c r="AU19" i="15"/>
  <c r="AT19" i="15"/>
  <c r="AS19" i="15"/>
  <c r="AR19" i="15"/>
  <c r="AQ19" i="15"/>
  <c r="AP19" i="15"/>
  <c r="AO19" i="15"/>
  <c r="AN19" i="15"/>
  <c r="AM19" i="15"/>
  <c r="AZ18" i="15"/>
  <c r="AY18" i="15"/>
  <c r="AX18" i="15"/>
  <c r="AW18" i="15"/>
  <c r="AV18" i="15"/>
  <c r="AU18" i="15"/>
  <c r="AT18" i="15"/>
  <c r="AS18" i="15"/>
  <c r="AR18" i="15"/>
  <c r="AQ18" i="15"/>
  <c r="AP18" i="15"/>
  <c r="AO18" i="15"/>
  <c r="AN18" i="15"/>
  <c r="AM18" i="15"/>
  <c r="AZ17" i="15"/>
  <c r="AY17" i="15"/>
  <c r="AX17" i="15"/>
  <c r="AW17" i="15"/>
  <c r="AV17" i="15"/>
  <c r="AU17" i="15"/>
  <c r="AT17" i="15"/>
  <c r="AS17" i="15"/>
  <c r="AR17" i="15"/>
  <c r="AQ17" i="15"/>
  <c r="AP17" i="15"/>
  <c r="AO17" i="15"/>
  <c r="AN17" i="15"/>
  <c r="AM17" i="15"/>
  <c r="AZ16" i="15"/>
  <c r="AY16" i="15"/>
  <c r="AX16" i="15"/>
  <c r="AW16" i="15"/>
  <c r="AV16" i="15"/>
  <c r="AU16" i="15"/>
  <c r="AT16" i="15"/>
  <c r="AS16" i="15"/>
  <c r="AR16" i="15"/>
  <c r="AQ16" i="15"/>
  <c r="AP16" i="15"/>
  <c r="AO16" i="15"/>
  <c r="AN16" i="15"/>
  <c r="AM16" i="15"/>
  <c r="AZ15" i="15"/>
  <c r="AY15" i="15"/>
  <c r="AX15" i="15"/>
  <c r="AW15" i="15"/>
  <c r="AV15" i="15"/>
  <c r="AU15" i="15"/>
  <c r="AT15" i="15"/>
  <c r="AS15" i="15"/>
  <c r="AR15" i="15"/>
  <c r="AQ15" i="15"/>
  <c r="AP15" i="15"/>
  <c r="AO15" i="15"/>
  <c r="AN15" i="15"/>
  <c r="AM15" i="15"/>
  <c r="AZ14" i="15"/>
  <c r="AY14" i="15"/>
  <c r="AX14" i="15"/>
  <c r="AW14" i="15"/>
  <c r="AV14" i="15"/>
  <c r="AU14" i="15"/>
  <c r="AT14" i="15"/>
  <c r="AS14" i="15"/>
  <c r="AR14" i="15"/>
  <c r="AQ14" i="15"/>
  <c r="AP14" i="15"/>
  <c r="AO14" i="15"/>
  <c r="AN14" i="15"/>
  <c r="AM14" i="15"/>
  <c r="AZ13" i="15"/>
  <c r="AY13" i="15"/>
  <c r="AX13" i="15"/>
  <c r="AW13" i="15"/>
  <c r="AV13" i="15"/>
  <c r="AU13" i="15"/>
  <c r="AT13" i="15"/>
  <c r="AS13" i="15"/>
  <c r="AR13" i="15"/>
  <c r="AQ13" i="15"/>
  <c r="AP13" i="15"/>
  <c r="AO13" i="15"/>
  <c r="AN13" i="15"/>
  <c r="AM13" i="15"/>
  <c r="AZ12" i="15"/>
  <c r="AY12" i="15"/>
  <c r="AX12" i="15"/>
  <c r="AW12" i="15"/>
  <c r="AV12" i="15"/>
  <c r="AU12" i="15"/>
  <c r="AT12" i="15"/>
  <c r="AS12" i="15"/>
  <c r="AR12" i="15"/>
  <c r="AQ12" i="15"/>
  <c r="AP12" i="15"/>
  <c r="AO12" i="15"/>
  <c r="AN12" i="15"/>
  <c r="AM12" i="15"/>
  <c r="AY11" i="15"/>
  <c r="AX11" i="15"/>
  <c r="AW11" i="15"/>
  <c r="AV11" i="15"/>
  <c r="AU11" i="15"/>
  <c r="AT11" i="15"/>
  <c r="AS11" i="15"/>
  <c r="AR11" i="15"/>
  <c r="AQ11" i="15"/>
  <c r="AP11" i="15"/>
  <c r="AO11" i="15"/>
  <c r="AN11" i="15"/>
  <c r="AM11" i="15"/>
  <c r="AA7" i="15" l="1"/>
  <c r="W15" i="16"/>
  <c r="Y26" i="32"/>
  <c r="X24" i="32"/>
  <c r="AI7" i="15"/>
  <c r="V34" i="16"/>
  <c r="V33" i="16"/>
  <c r="W33" i="16"/>
  <c r="K3" i="15"/>
  <c r="W41" i="16"/>
  <c r="W27" i="16"/>
  <c r="W16" i="16"/>
  <c r="U5" i="16"/>
  <c r="AC7" i="15"/>
  <c r="V22" i="16"/>
  <c r="V16" i="16"/>
  <c r="AB7" i="15"/>
  <c r="W22" i="16"/>
  <c r="W21" i="16"/>
  <c r="W12" i="16"/>
  <c r="V21" i="16"/>
  <c r="V12" i="16"/>
  <c r="V20" i="16"/>
  <c r="X21" i="32"/>
  <c r="X20" i="32"/>
  <c r="X18" i="32"/>
  <c r="Y13" i="32"/>
  <c r="K3" i="31"/>
  <c r="K1" i="31"/>
  <c r="AJ7" i="31"/>
  <c r="Y27" i="32"/>
  <c r="AB7" i="31"/>
  <c r="Y11" i="32"/>
  <c r="Y17" i="32"/>
  <c r="Y23" i="32"/>
  <c r="AC7" i="31"/>
  <c r="AA7" i="31"/>
  <c r="AD7" i="31"/>
  <c r="W44" i="16"/>
  <c r="W34" i="16"/>
  <c r="V43" i="16"/>
  <c r="V41" i="16"/>
  <c r="W29" i="16"/>
  <c r="V28" i="16"/>
  <c r="W42" i="16"/>
  <c r="V35" i="16"/>
  <c r="W28" i="16"/>
  <c r="W43" i="16"/>
  <c r="W25" i="16"/>
  <c r="V10" i="16"/>
  <c r="V40" i="16"/>
  <c r="W24" i="16"/>
  <c r="V18" i="16"/>
  <c r="V37" i="16"/>
  <c r="V44" i="16"/>
  <c r="W18" i="16"/>
  <c r="V42" i="16"/>
  <c r="V24" i="16"/>
  <c r="V15" i="16"/>
  <c r="W10" i="16"/>
  <c r="V23" i="16"/>
  <c r="W14" i="16"/>
  <c r="W9" i="16"/>
  <c r="W23" i="16"/>
  <c r="V8" i="16"/>
  <c r="W26" i="16"/>
  <c r="W8" i="16"/>
  <c r="V26" i="16"/>
  <c r="W11" i="16"/>
  <c r="V14" i="16"/>
  <c r="V9" i="16"/>
  <c r="W37" i="16"/>
  <c r="V29" i="16"/>
  <c r="V25" i="16"/>
  <c r="V11" i="16"/>
  <c r="X22" i="32"/>
  <c r="Y12" i="32"/>
  <c r="X12" i="32"/>
  <c r="Y8" i="32"/>
  <c r="X16" i="32"/>
  <c r="X15" i="32"/>
  <c r="X19" i="32"/>
  <c r="X10" i="32"/>
  <c r="V36" i="16"/>
  <c r="W32" i="16"/>
  <c r="W45" i="16"/>
  <c r="W40" i="16"/>
  <c r="W36" i="16"/>
  <c r="V32" i="16"/>
  <c r="V45" i="16"/>
  <c r="V46" i="16"/>
  <c r="W38" i="16"/>
  <c r="W46" i="16"/>
  <c r="V38" i="16"/>
  <c r="V19" i="16"/>
  <c r="W30" i="16"/>
  <c r="V30" i="16"/>
  <c r="W17" i="16"/>
  <c r="V13" i="16"/>
  <c r="V17" i="16"/>
  <c r="W13" i="16"/>
  <c r="W7" i="16"/>
  <c r="V47" i="16"/>
  <c r="X28" i="32"/>
  <c r="Y28" i="32"/>
  <c r="W7" i="32"/>
  <c r="CA7" i="15"/>
  <c r="CM7" i="15"/>
  <c r="CG7" i="15"/>
  <c r="CE7" i="15"/>
  <c r="BX7" i="15"/>
  <c r="BU7" i="15"/>
  <c r="BP7" i="15"/>
  <c r="BO7" i="15"/>
  <c r="CI7" i="15"/>
  <c r="BU7" i="31"/>
  <c r="CD7" i="31"/>
  <c r="CK7" i="31"/>
  <c r="CE7" i="31"/>
  <c r="BY7" i="31"/>
  <c r="CI7" i="31"/>
  <c r="CM7" i="31"/>
  <c r="BW7" i="31"/>
  <c r="CG7" i="31"/>
  <c r="CO7" i="31"/>
  <c r="BZ7" i="31"/>
  <c r="CJ7" i="31"/>
  <c r="CR7" i="31"/>
  <c r="CB7" i="31"/>
  <c r="CL7" i="31"/>
  <c r="CA7" i="31"/>
  <c r="CQ7" i="31"/>
  <c r="BV7" i="31"/>
  <c r="CN7" i="31"/>
  <c r="BX7" i="31"/>
  <c r="CH7" i="31"/>
  <c r="CP7" i="31"/>
  <c r="BT7" i="15"/>
  <c r="CD7" i="15"/>
  <c r="CO7" i="15"/>
  <c r="BZ7" i="15"/>
  <c r="CH7" i="15"/>
  <c r="BR7" i="15"/>
  <c r="CB7" i="15"/>
  <c r="CJ7" i="15"/>
  <c r="BS7" i="15"/>
  <c r="BN7" i="15"/>
  <c r="BW7" i="15"/>
  <c r="CF7" i="15"/>
  <c r="CN7" i="15"/>
  <c r="CL7" i="15"/>
  <c r="BF10" i="15"/>
  <c r="BH8" i="15"/>
  <c r="BQ7" i="15"/>
  <c r="CC7" i="15"/>
  <c r="CK7" i="15"/>
  <c r="Z20" i="19"/>
  <c r="Z19" i="19"/>
  <c r="Z17" i="19"/>
  <c r="Z15" i="19"/>
  <c r="W18" i="19"/>
  <c r="V18" i="19"/>
  <c r="AM17" i="19"/>
  <c r="AM12" i="19"/>
  <c r="AM15" i="19"/>
  <c r="AD15" i="19"/>
  <c r="AD14" i="19"/>
  <c r="AD11" i="19"/>
  <c r="AC21" i="19"/>
  <c r="AC20" i="19"/>
  <c r="AC19" i="19"/>
  <c r="AC18" i="19"/>
  <c r="BB26" i="31"/>
  <c r="BB25" i="31"/>
  <c r="AN25" i="31"/>
  <c r="L2" i="32"/>
  <c r="AG51" i="5"/>
  <c r="AG38" i="5"/>
  <c r="AG19" i="5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D7" i="7"/>
  <c r="E7" i="7"/>
  <c r="F7" i="7"/>
  <c r="G7" i="7"/>
  <c r="H7" i="7"/>
  <c r="I7" i="7"/>
  <c r="J7" i="7"/>
  <c r="K7" i="7"/>
  <c r="L7" i="7"/>
  <c r="M7" i="7"/>
  <c r="N7" i="7"/>
  <c r="O7" i="7"/>
  <c r="P7" i="7"/>
  <c r="C7" i="7"/>
  <c r="AB64" i="5"/>
  <c r="AB65" i="5"/>
  <c r="AB66" i="5"/>
  <c r="AB67" i="5"/>
  <c r="AB63" i="5"/>
  <c r="AB68" i="5"/>
  <c r="AB69" i="5"/>
  <c r="AB70" i="5"/>
  <c r="AB71" i="5"/>
  <c r="AB72" i="5"/>
  <c r="AB73" i="5"/>
  <c r="AA30" i="25"/>
  <c r="AO11" i="25"/>
  <c r="AF11" i="25"/>
  <c r="AW33" i="25"/>
  <c r="AA31" i="25"/>
  <c r="AA12" i="25"/>
  <c r="AA13" i="25"/>
  <c r="AA14" i="25"/>
  <c r="AA15" i="25"/>
  <c r="AA16" i="25"/>
  <c r="AA17" i="25"/>
  <c r="AA18" i="25"/>
  <c r="AA19" i="25"/>
  <c r="AA20" i="25"/>
  <c r="AA21" i="25"/>
  <c r="AA22" i="25"/>
  <c r="AA23" i="25"/>
  <c r="AA24" i="25"/>
  <c r="AA25" i="25"/>
  <c r="AA26" i="25"/>
  <c r="AA27" i="25"/>
  <c r="AA28" i="25"/>
  <c r="AA29" i="25"/>
  <c r="AA32" i="25"/>
  <c r="AI12" i="25"/>
  <c r="AI13" i="25"/>
  <c r="AI14" i="25"/>
  <c r="AI15" i="25"/>
  <c r="AI16" i="25"/>
  <c r="AI17" i="25"/>
  <c r="AI19" i="25"/>
  <c r="AI20" i="25"/>
  <c r="AI21" i="25"/>
  <c r="AI22" i="25"/>
  <c r="AI23" i="25"/>
  <c r="AI24" i="25"/>
  <c r="AI25" i="25"/>
  <c r="AI26" i="25"/>
  <c r="V11" i="19"/>
  <c r="BN11" i="19"/>
  <c r="BM12" i="19"/>
  <c r="AG11" i="31"/>
  <c r="R7" i="7" l="1"/>
  <c r="V5" i="16"/>
  <c r="Y7" i="32"/>
  <c r="Y5" i="32" s="1"/>
  <c r="W5" i="32"/>
  <c r="W5" i="16"/>
  <c r="L1" i="25"/>
  <c r="T28" i="11"/>
  <c r="U28" i="11"/>
  <c r="X7" i="32"/>
  <c r="X5" i="32" s="1"/>
  <c r="R28" i="11"/>
  <c r="S28" i="11"/>
  <c r="C11" i="20"/>
  <c r="D11" i="20"/>
  <c r="E11" i="20"/>
  <c r="F11" i="20"/>
  <c r="G11" i="20"/>
  <c r="H11" i="20"/>
  <c r="I11" i="20"/>
  <c r="J11" i="20"/>
  <c r="K11" i="20"/>
  <c r="L11" i="20"/>
  <c r="D10" i="20"/>
  <c r="E10" i="20"/>
  <c r="F10" i="20"/>
  <c r="G10" i="20"/>
  <c r="H10" i="20"/>
  <c r="I10" i="20"/>
  <c r="J10" i="20"/>
  <c r="K10" i="20"/>
  <c r="L10" i="20"/>
  <c r="C10" i="20"/>
  <c r="B10" i="20"/>
  <c r="A11" i="20"/>
  <c r="A10" i="20"/>
  <c r="BD11" i="19"/>
  <c r="BE11" i="19"/>
  <c r="BF11" i="19"/>
  <c r="BG11" i="19"/>
  <c r="BH11" i="19"/>
  <c r="BD12" i="19"/>
  <c r="BE12" i="19"/>
  <c r="BF12" i="19"/>
  <c r="BG12" i="19"/>
  <c r="BH12" i="19"/>
  <c r="BD13" i="19"/>
  <c r="BE13" i="19"/>
  <c r="BF13" i="19"/>
  <c r="BG13" i="19"/>
  <c r="BH13" i="19"/>
  <c r="BM15" i="19"/>
  <c r="BM16" i="19"/>
  <c r="BM17" i="19"/>
  <c r="BM18" i="19"/>
  <c r="BM19" i="19"/>
  <c r="BM20" i="19"/>
  <c r="BM21" i="19"/>
  <c r="BM22" i="19"/>
  <c r="BM23" i="19"/>
  <c r="BM24" i="19"/>
  <c r="BM25" i="19"/>
  <c r="BM26" i="19"/>
  <c r="BM27" i="19"/>
  <c r="BM28" i="19"/>
  <c r="BM14" i="19"/>
  <c r="M11" i="20" l="1"/>
  <c r="M10" i="20"/>
  <c r="O11" i="20" l="1"/>
  <c r="N11" i="20"/>
  <c r="O10" i="20"/>
  <c r="N10" i="20"/>
  <c r="AG2" i="31" l="1"/>
  <c r="BB12" i="31"/>
  <c r="BA12" i="31"/>
  <c r="AZ12" i="31"/>
  <c r="AY12" i="31"/>
  <c r="AX12" i="31"/>
  <c r="AW12" i="31"/>
  <c r="AV12" i="31"/>
  <c r="AU12" i="31"/>
  <c r="AT12" i="31"/>
  <c r="AS12" i="31"/>
  <c r="AR12" i="31"/>
  <c r="AQ12" i="31"/>
  <c r="AP12" i="31"/>
  <c r="AO12" i="31"/>
  <c r="AN12" i="31"/>
  <c r="AG12" i="31"/>
  <c r="BB11" i="31"/>
  <c r="BA11" i="31"/>
  <c r="AZ11" i="31"/>
  <c r="AY11" i="31"/>
  <c r="AX11" i="31"/>
  <c r="AW11" i="31"/>
  <c r="AV11" i="31"/>
  <c r="AU11" i="31"/>
  <c r="AT11" i="31"/>
  <c r="AS11" i="31"/>
  <c r="AR11" i="31"/>
  <c r="AQ11" i="31"/>
  <c r="AP11" i="31"/>
  <c r="AO11" i="31"/>
  <c r="AN11" i="31"/>
  <c r="BX11" i="19"/>
  <c r="BU10" i="19"/>
  <c r="BU11" i="19"/>
  <c r="BU12" i="19"/>
  <c r="BV12" i="19"/>
  <c r="BP10" i="19"/>
  <c r="BQ10" i="19"/>
  <c r="BR10" i="19"/>
  <c r="BS10" i="19"/>
  <c r="BT10" i="19"/>
  <c r="BP11" i="19"/>
  <c r="BQ11" i="19"/>
  <c r="BR11" i="19"/>
  <c r="BS11" i="19"/>
  <c r="BT11" i="19"/>
  <c r="BP12" i="19"/>
  <c r="BQ12" i="19"/>
  <c r="BR12" i="19"/>
  <c r="BS12" i="19"/>
  <c r="BT12" i="19"/>
  <c r="BP13" i="19"/>
  <c r="BQ13" i="19"/>
  <c r="BR13" i="19"/>
  <c r="BS13" i="19"/>
  <c r="BT13" i="19"/>
  <c r="AE11" i="19"/>
  <c r="AF11" i="19"/>
  <c r="AG11" i="19"/>
  <c r="AH11" i="19"/>
  <c r="AI11" i="19"/>
  <c r="AJ11" i="19"/>
  <c r="AK11" i="19"/>
  <c r="AL11" i="19"/>
  <c r="AM11" i="19"/>
  <c r="AD12" i="19"/>
  <c r="AE12" i="19"/>
  <c r="AF12" i="19"/>
  <c r="AG12" i="19"/>
  <c r="AH12" i="19"/>
  <c r="AI12" i="19"/>
  <c r="AJ12" i="19"/>
  <c r="AK12" i="19"/>
  <c r="AL12" i="19"/>
  <c r="AD13" i="19"/>
  <c r="AE13" i="19"/>
  <c r="AF13" i="19"/>
  <c r="AG13" i="19"/>
  <c r="AH13" i="19"/>
  <c r="AI13" i="19"/>
  <c r="AJ13" i="19"/>
  <c r="AK13" i="19"/>
  <c r="AL13" i="19"/>
  <c r="AM13" i="19"/>
  <c r="I19" i="11" l="1"/>
  <c r="CJ12" i="19"/>
  <c r="CI12" i="19"/>
  <c r="CH12" i="19"/>
  <c r="CG12" i="19"/>
  <c r="CF12" i="19"/>
  <c r="CE12" i="19"/>
  <c r="CD12" i="19"/>
  <c r="CC12" i="19"/>
  <c r="CB12" i="19"/>
  <c r="CA12" i="19"/>
  <c r="BZ12" i="19"/>
  <c r="BY12" i="19"/>
  <c r="BX12" i="19"/>
  <c r="BW12" i="19"/>
  <c r="BO12" i="19"/>
  <c r="BN12" i="19"/>
  <c r="BL12" i="19"/>
  <c r="BK12" i="19"/>
  <c r="BI12" i="19"/>
  <c r="W12" i="19"/>
  <c r="V12" i="19"/>
  <c r="CJ11" i="19"/>
  <c r="CI11" i="19"/>
  <c r="CH11" i="19"/>
  <c r="CG11" i="19"/>
  <c r="CF11" i="19"/>
  <c r="CE11" i="19"/>
  <c r="CD11" i="19"/>
  <c r="CC11" i="19"/>
  <c r="CB11" i="19"/>
  <c r="CA11" i="19"/>
  <c r="BZ11" i="19"/>
  <c r="BY11" i="19"/>
  <c r="BW11" i="19"/>
  <c r="BV11" i="19"/>
  <c r="BO11" i="19"/>
  <c r="BM11" i="19"/>
  <c r="BL11" i="19"/>
  <c r="BK11" i="19"/>
  <c r="BI11" i="19"/>
  <c r="W11" i="19"/>
  <c r="CJ10" i="19"/>
  <c r="CI10" i="19"/>
  <c r="CH10" i="19"/>
  <c r="CG10" i="19"/>
  <c r="CF10" i="19"/>
  <c r="CE10" i="19"/>
  <c r="CD10" i="19"/>
  <c r="CC10" i="19"/>
  <c r="CB10" i="19"/>
  <c r="CA10" i="19"/>
  <c r="BZ10" i="19"/>
  <c r="BY10" i="19"/>
  <c r="BX10" i="19"/>
  <c r="BW10" i="19"/>
  <c r="BV10" i="19"/>
  <c r="BO10" i="19"/>
  <c r="BN10" i="19"/>
  <c r="BM10" i="19"/>
  <c r="BL10" i="19"/>
  <c r="BJ10" i="19"/>
  <c r="BI10" i="19"/>
  <c r="BM7" i="19" l="1"/>
  <c r="CI7" i="19"/>
  <c r="H19" i="11" l="1"/>
  <c r="BB27" i="31"/>
  <c r="BB28" i="31"/>
  <c r="BB29" i="31"/>
  <c r="BB30" i="31"/>
  <c r="BB31" i="31"/>
  <c r="BB32" i="31"/>
  <c r="BA25" i="31"/>
  <c r="Z7" i="31" l="1"/>
  <c r="A8" i="20" l="1"/>
  <c r="B8" i="20"/>
  <c r="C8" i="20"/>
  <c r="D8" i="20"/>
  <c r="E8" i="20"/>
  <c r="F8" i="20"/>
  <c r="G8" i="20"/>
  <c r="H8" i="20"/>
  <c r="I8" i="20"/>
  <c r="J8" i="20"/>
  <c r="K8" i="20"/>
  <c r="L8" i="20"/>
  <c r="A9" i="20"/>
  <c r="B9" i="20"/>
  <c r="C9" i="20"/>
  <c r="D9" i="20"/>
  <c r="E9" i="20"/>
  <c r="F9" i="20"/>
  <c r="G9" i="20"/>
  <c r="H9" i="20"/>
  <c r="I9" i="20"/>
  <c r="J9" i="20"/>
  <c r="K9" i="20"/>
  <c r="L9" i="20"/>
  <c r="A13" i="20"/>
  <c r="B13" i="20"/>
  <c r="C13" i="20"/>
  <c r="D13" i="20"/>
  <c r="E13" i="20"/>
  <c r="F13" i="20"/>
  <c r="G13" i="20"/>
  <c r="H13" i="20"/>
  <c r="I13" i="20"/>
  <c r="J13" i="20"/>
  <c r="K13" i="20"/>
  <c r="L13" i="20"/>
  <c r="A14" i="20"/>
  <c r="B14" i="20"/>
  <c r="C14" i="20"/>
  <c r="D14" i="20"/>
  <c r="E14" i="20"/>
  <c r="F14" i="20"/>
  <c r="G14" i="20"/>
  <c r="H14" i="20"/>
  <c r="I14" i="20"/>
  <c r="J14" i="20"/>
  <c r="K14" i="20"/>
  <c r="L14" i="20"/>
  <c r="A15" i="20"/>
  <c r="B15" i="20"/>
  <c r="C15" i="20"/>
  <c r="D15" i="20"/>
  <c r="E15" i="20"/>
  <c r="F15" i="20"/>
  <c r="G15" i="20"/>
  <c r="H15" i="20"/>
  <c r="I15" i="20"/>
  <c r="J15" i="20"/>
  <c r="K15" i="20"/>
  <c r="L15" i="20"/>
  <c r="A16" i="20"/>
  <c r="B16" i="20"/>
  <c r="C16" i="20"/>
  <c r="D16" i="20"/>
  <c r="E16" i="20"/>
  <c r="F16" i="20"/>
  <c r="G16" i="20"/>
  <c r="H16" i="20"/>
  <c r="I16" i="20"/>
  <c r="J16" i="20"/>
  <c r="K16" i="20"/>
  <c r="L16" i="20"/>
  <c r="A17" i="20"/>
  <c r="B17" i="20"/>
  <c r="C17" i="20"/>
  <c r="D17" i="20"/>
  <c r="E17" i="20"/>
  <c r="F17" i="20"/>
  <c r="G17" i="20"/>
  <c r="H17" i="20"/>
  <c r="I17" i="20"/>
  <c r="J17" i="20"/>
  <c r="K17" i="20"/>
  <c r="L17" i="20"/>
  <c r="A18" i="20"/>
  <c r="B18" i="20"/>
  <c r="C18" i="20"/>
  <c r="D18" i="20"/>
  <c r="E18" i="20"/>
  <c r="F18" i="20"/>
  <c r="G18" i="20"/>
  <c r="H18" i="20"/>
  <c r="I18" i="20"/>
  <c r="J18" i="20"/>
  <c r="K18" i="20"/>
  <c r="L18" i="20"/>
  <c r="A19" i="20"/>
  <c r="B19" i="20"/>
  <c r="C19" i="20"/>
  <c r="D19" i="20"/>
  <c r="E19" i="20"/>
  <c r="F19" i="20"/>
  <c r="G19" i="20"/>
  <c r="H19" i="20"/>
  <c r="I19" i="20"/>
  <c r="J19" i="20"/>
  <c r="K19" i="20"/>
  <c r="L19" i="20"/>
  <c r="A20" i="20"/>
  <c r="B20" i="20"/>
  <c r="C20" i="20"/>
  <c r="D20" i="20"/>
  <c r="E20" i="20"/>
  <c r="F20" i="20"/>
  <c r="G20" i="20"/>
  <c r="H20" i="20"/>
  <c r="I20" i="20"/>
  <c r="J20" i="20"/>
  <c r="K20" i="20"/>
  <c r="L20" i="20"/>
  <c r="A21" i="20"/>
  <c r="B21" i="20"/>
  <c r="C21" i="20"/>
  <c r="D21" i="20"/>
  <c r="E21" i="20"/>
  <c r="F21" i="20"/>
  <c r="G21" i="20"/>
  <c r="H21" i="20"/>
  <c r="I21" i="20"/>
  <c r="J21" i="20"/>
  <c r="K21" i="20"/>
  <c r="L21" i="20"/>
  <c r="A22" i="20"/>
  <c r="B22" i="20"/>
  <c r="C22" i="20"/>
  <c r="D22" i="20"/>
  <c r="E22" i="20"/>
  <c r="F22" i="20"/>
  <c r="G22" i="20"/>
  <c r="H22" i="20"/>
  <c r="I22" i="20"/>
  <c r="J22" i="20"/>
  <c r="K22" i="20"/>
  <c r="L22" i="20"/>
  <c r="A23" i="20"/>
  <c r="B23" i="20"/>
  <c r="C23" i="20"/>
  <c r="D23" i="20"/>
  <c r="E23" i="20"/>
  <c r="F23" i="20"/>
  <c r="G23" i="20"/>
  <c r="H23" i="20"/>
  <c r="I23" i="20"/>
  <c r="J23" i="20"/>
  <c r="K23" i="20"/>
  <c r="L23" i="20"/>
  <c r="V13" i="19"/>
  <c r="CJ15" i="19"/>
  <c r="CH15" i="19"/>
  <c r="CG15" i="19"/>
  <c r="CF15" i="19"/>
  <c r="CE15" i="19"/>
  <c r="CD15" i="19"/>
  <c r="CC15" i="19"/>
  <c r="CB15" i="19"/>
  <c r="CA15" i="19"/>
  <c r="BZ15" i="19"/>
  <c r="BY15" i="19"/>
  <c r="BX15" i="19"/>
  <c r="BW15" i="19"/>
  <c r="BV15" i="19"/>
  <c r="BU15" i="19"/>
  <c r="BT15" i="19"/>
  <c r="BS15" i="19"/>
  <c r="BR15" i="19"/>
  <c r="BQ15" i="19"/>
  <c r="BP15" i="19"/>
  <c r="BN15" i="19"/>
  <c r="BK15" i="19"/>
  <c r="BJ15" i="19"/>
  <c r="BI15" i="19"/>
  <c r="BH15" i="19"/>
  <c r="BG15" i="19"/>
  <c r="BF15" i="19"/>
  <c r="BE15" i="19"/>
  <c r="BD15" i="19"/>
  <c r="AL15" i="19"/>
  <c r="AK15" i="19"/>
  <c r="AJ15" i="19"/>
  <c r="AI15" i="19"/>
  <c r="AH15" i="19"/>
  <c r="AG15" i="19"/>
  <c r="AF15" i="19"/>
  <c r="AE15" i="19"/>
  <c r="W15" i="19"/>
  <c r="V15" i="19"/>
  <c r="CJ14" i="19"/>
  <c r="CH14" i="19"/>
  <c r="CG14" i="19"/>
  <c r="CF14" i="19"/>
  <c r="CE14" i="19"/>
  <c r="CD14" i="19"/>
  <c r="CC14" i="19"/>
  <c r="CB14" i="19"/>
  <c r="CA14" i="19"/>
  <c r="BZ14" i="19"/>
  <c r="BY14" i="19"/>
  <c r="BX14" i="19"/>
  <c r="BW14" i="19"/>
  <c r="BV14" i="19"/>
  <c r="BU14" i="19"/>
  <c r="BT14" i="19"/>
  <c r="BS14" i="19"/>
  <c r="BR14" i="19"/>
  <c r="BQ14" i="19"/>
  <c r="BP14" i="19"/>
  <c r="BN14" i="19"/>
  <c r="BK14" i="19"/>
  <c r="BJ14" i="19"/>
  <c r="BI14" i="19"/>
  <c r="BH14" i="19"/>
  <c r="BG14" i="19"/>
  <c r="BF14" i="19"/>
  <c r="BE14" i="19"/>
  <c r="BD14" i="19"/>
  <c r="AM14" i="19"/>
  <c r="AL14" i="19"/>
  <c r="AK14" i="19"/>
  <c r="AJ14" i="19"/>
  <c r="AI14" i="19"/>
  <c r="AH14" i="19"/>
  <c r="AG14" i="19"/>
  <c r="AF14" i="19"/>
  <c r="AE14" i="19"/>
  <c r="W14" i="19"/>
  <c r="V14" i="19"/>
  <c r="BA32" i="31"/>
  <c r="AZ32" i="31"/>
  <c r="AY32" i="31"/>
  <c r="AX32" i="31"/>
  <c r="AW32" i="31"/>
  <c r="AV32" i="31"/>
  <c r="AU32" i="31"/>
  <c r="AT32" i="31"/>
  <c r="AS32" i="31"/>
  <c r="AR32" i="31"/>
  <c r="AQ32" i="31"/>
  <c r="AP32" i="31"/>
  <c r="AO32" i="31"/>
  <c r="AN32" i="31"/>
  <c r="AG32" i="31"/>
  <c r="BA31" i="31"/>
  <c r="AZ31" i="31"/>
  <c r="AY31" i="31"/>
  <c r="AX31" i="31"/>
  <c r="AW31" i="31"/>
  <c r="AV31" i="31"/>
  <c r="AU31" i="31"/>
  <c r="AT31" i="31"/>
  <c r="AS31" i="31"/>
  <c r="AR31" i="31"/>
  <c r="AQ31" i="31"/>
  <c r="AP31" i="31"/>
  <c r="AO31" i="31"/>
  <c r="AN31" i="31"/>
  <c r="AG31" i="31"/>
  <c r="BA30" i="31"/>
  <c r="AZ30" i="31"/>
  <c r="AY30" i="31"/>
  <c r="AX30" i="31"/>
  <c r="AW30" i="31"/>
  <c r="AV30" i="31"/>
  <c r="AU30" i="31"/>
  <c r="AT30" i="31"/>
  <c r="AS30" i="31"/>
  <c r="AR30" i="31"/>
  <c r="AQ30" i="31"/>
  <c r="AP30" i="31"/>
  <c r="AO30" i="31"/>
  <c r="AN30" i="31"/>
  <c r="AG30" i="31"/>
  <c r="BA29" i="31"/>
  <c r="AZ29" i="31"/>
  <c r="AY29" i="31"/>
  <c r="AX29" i="31"/>
  <c r="AW29" i="31"/>
  <c r="AV29" i="31"/>
  <c r="AU29" i="31"/>
  <c r="AT29" i="31"/>
  <c r="AS29" i="31"/>
  <c r="AR29" i="31"/>
  <c r="AQ29" i="31"/>
  <c r="AP29" i="31"/>
  <c r="AO29" i="31"/>
  <c r="AN29" i="31"/>
  <c r="AG29" i="31"/>
  <c r="BA28" i="31"/>
  <c r="AZ28" i="31"/>
  <c r="AY28" i="31"/>
  <c r="AX28" i="31"/>
  <c r="AW28" i="31"/>
  <c r="AV28" i="31"/>
  <c r="AU28" i="31"/>
  <c r="AT28" i="31"/>
  <c r="AS28" i="31"/>
  <c r="AR28" i="31"/>
  <c r="AQ28" i="31"/>
  <c r="AP28" i="31"/>
  <c r="AO28" i="31"/>
  <c r="AN28" i="31"/>
  <c r="AG28" i="31"/>
  <c r="BA27" i="31"/>
  <c r="AZ27" i="31"/>
  <c r="AY27" i="31"/>
  <c r="AX27" i="31"/>
  <c r="AW27" i="31"/>
  <c r="AV27" i="31"/>
  <c r="AU27" i="31"/>
  <c r="AT27" i="31"/>
  <c r="AS27" i="31"/>
  <c r="AR27" i="31"/>
  <c r="AQ27" i="31"/>
  <c r="AP27" i="31"/>
  <c r="AO27" i="31"/>
  <c r="AN27" i="31"/>
  <c r="AG27" i="31"/>
  <c r="BA26" i="31"/>
  <c r="AZ26" i="31"/>
  <c r="AY26" i="31"/>
  <c r="AX26" i="31"/>
  <c r="AW26" i="31"/>
  <c r="AV26" i="31"/>
  <c r="AU26" i="31"/>
  <c r="AT26" i="31"/>
  <c r="AS26" i="31"/>
  <c r="AR26" i="31"/>
  <c r="AQ26" i="31"/>
  <c r="AP26" i="31"/>
  <c r="AO26" i="31"/>
  <c r="AN26" i="31"/>
  <c r="AG26" i="31"/>
  <c r="AZ25" i="31"/>
  <c r="AY25" i="31"/>
  <c r="AX25" i="31"/>
  <c r="AW25" i="31"/>
  <c r="AV25" i="31"/>
  <c r="AU25" i="31"/>
  <c r="AT25" i="31"/>
  <c r="AS25" i="31"/>
  <c r="AR25" i="31"/>
  <c r="AQ25" i="31"/>
  <c r="AP25" i="31"/>
  <c r="AO25" i="31"/>
  <c r="AG25" i="31"/>
  <c r="O7" i="31" l="1"/>
  <c r="W7" i="31"/>
  <c r="N7" i="31"/>
  <c r="V7" i="31"/>
  <c r="R7" i="31"/>
  <c r="L7" i="31"/>
  <c r="P7" i="31"/>
  <c r="Q7" i="31"/>
  <c r="S7" i="31"/>
  <c r="T7" i="31"/>
  <c r="Y7" i="31"/>
  <c r="X7" i="31"/>
  <c r="M7" i="31"/>
  <c r="U7" i="31"/>
  <c r="M8" i="20"/>
  <c r="M23" i="20"/>
  <c r="N23" i="20" s="1"/>
  <c r="D43" i="11"/>
  <c r="F19" i="11"/>
  <c r="G43" i="11"/>
  <c r="J43" i="11"/>
  <c r="C43" i="11"/>
  <c r="E43" i="11"/>
  <c r="H43" i="11"/>
  <c r="I43" i="11"/>
  <c r="F43" i="11"/>
  <c r="M9" i="20"/>
  <c r="M21" i="20"/>
  <c r="M17" i="20"/>
  <c r="M13" i="20"/>
  <c r="M22" i="20"/>
  <c r="M19" i="20"/>
  <c r="M18" i="20"/>
  <c r="M15" i="20"/>
  <c r="M14" i="20"/>
  <c r="M20" i="20"/>
  <c r="M16" i="20"/>
  <c r="CH12" i="25"/>
  <c r="CH13" i="25"/>
  <c r="CH14" i="25"/>
  <c r="CH15" i="25"/>
  <c r="CH16" i="25"/>
  <c r="CH17" i="25"/>
  <c r="CH18" i="25"/>
  <c r="CH19" i="25"/>
  <c r="CH20" i="25"/>
  <c r="CH21" i="25"/>
  <c r="CH22" i="25"/>
  <c r="CH23" i="25"/>
  <c r="CH24" i="25"/>
  <c r="CH25" i="25"/>
  <c r="CH26" i="25"/>
  <c r="CH27" i="25"/>
  <c r="CH28" i="25"/>
  <c r="CH29" i="25"/>
  <c r="CH30" i="25"/>
  <c r="CH31" i="25"/>
  <c r="CH32" i="25"/>
  <c r="CH33" i="25"/>
  <c r="CH11" i="25"/>
  <c r="B7" i="26"/>
  <c r="C7" i="26"/>
  <c r="D7" i="26"/>
  <c r="E7" i="26"/>
  <c r="F7" i="26"/>
  <c r="G7" i="26"/>
  <c r="H7" i="26"/>
  <c r="I7" i="26"/>
  <c r="J7" i="26"/>
  <c r="K7" i="26"/>
  <c r="L7" i="26"/>
  <c r="M7" i="26"/>
  <c r="N7" i="26"/>
  <c r="O7" i="26"/>
  <c r="B8" i="26"/>
  <c r="C8" i="26"/>
  <c r="D8" i="26"/>
  <c r="E8" i="26"/>
  <c r="F8" i="26"/>
  <c r="G8" i="26"/>
  <c r="H8" i="26"/>
  <c r="I8" i="26"/>
  <c r="J8" i="26"/>
  <c r="K8" i="26"/>
  <c r="L8" i="26"/>
  <c r="M8" i="26"/>
  <c r="N8" i="26"/>
  <c r="O8" i="26"/>
  <c r="B9" i="26"/>
  <c r="C9" i="26"/>
  <c r="D9" i="26"/>
  <c r="E9" i="26"/>
  <c r="F9" i="26"/>
  <c r="G9" i="26"/>
  <c r="H9" i="26"/>
  <c r="I9" i="26"/>
  <c r="J9" i="26"/>
  <c r="K9" i="26"/>
  <c r="L9" i="26"/>
  <c r="M9" i="26"/>
  <c r="N9" i="26"/>
  <c r="O9" i="26"/>
  <c r="B10" i="26"/>
  <c r="C10" i="26"/>
  <c r="D10" i="26"/>
  <c r="E10" i="26"/>
  <c r="F10" i="26"/>
  <c r="G10" i="26"/>
  <c r="H10" i="26"/>
  <c r="I10" i="26"/>
  <c r="J10" i="26"/>
  <c r="K10" i="26"/>
  <c r="L10" i="26"/>
  <c r="M10" i="26"/>
  <c r="N10" i="26"/>
  <c r="O10" i="26"/>
  <c r="B11" i="26"/>
  <c r="C11" i="26"/>
  <c r="D11" i="26"/>
  <c r="E11" i="26"/>
  <c r="F11" i="26"/>
  <c r="G11" i="26"/>
  <c r="H11" i="26"/>
  <c r="I11" i="26"/>
  <c r="J11" i="26"/>
  <c r="K11" i="26"/>
  <c r="L11" i="26"/>
  <c r="M11" i="26"/>
  <c r="N11" i="26"/>
  <c r="O11" i="26"/>
  <c r="B12" i="26"/>
  <c r="C12" i="26"/>
  <c r="D12" i="26"/>
  <c r="E12" i="26"/>
  <c r="F12" i="26"/>
  <c r="G12" i="26"/>
  <c r="H12" i="26"/>
  <c r="I12" i="26"/>
  <c r="J12" i="26"/>
  <c r="K12" i="26"/>
  <c r="L12" i="26"/>
  <c r="M12" i="26"/>
  <c r="N12" i="26"/>
  <c r="O12" i="26"/>
  <c r="B13" i="26"/>
  <c r="C13" i="26"/>
  <c r="D13" i="26"/>
  <c r="E13" i="26"/>
  <c r="F13" i="26"/>
  <c r="G13" i="26"/>
  <c r="H13" i="26"/>
  <c r="I13" i="26"/>
  <c r="J13" i="26"/>
  <c r="K13" i="26"/>
  <c r="L13" i="26"/>
  <c r="M13" i="26"/>
  <c r="N13" i="26"/>
  <c r="O13" i="26"/>
  <c r="B14" i="26"/>
  <c r="C14" i="26"/>
  <c r="D14" i="26"/>
  <c r="E14" i="26"/>
  <c r="F14" i="26"/>
  <c r="G14" i="26"/>
  <c r="H14" i="26"/>
  <c r="I14" i="26"/>
  <c r="J14" i="26"/>
  <c r="K14" i="26"/>
  <c r="L14" i="26"/>
  <c r="M14" i="26"/>
  <c r="N14" i="26"/>
  <c r="O14" i="26"/>
  <c r="B15" i="26"/>
  <c r="C15" i="26"/>
  <c r="D15" i="26"/>
  <c r="E15" i="26"/>
  <c r="F15" i="26"/>
  <c r="G15" i="26"/>
  <c r="H15" i="26"/>
  <c r="I15" i="26"/>
  <c r="J15" i="26"/>
  <c r="K15" i="26"/>
  <c r="L15" i="26"/>
  <c r="M15" i="26"/>
  <c r="N15" i="26"/>
  <c r="O15" i="26"/>
  <c r="B16" i="26"/>
  <c r="C16" i="26"/>
  <c r="D16" i="26"/>
  <c r="E16" i="26"/>
  <c r="F16" i="26"/>
  <c r="G16" i="26"/>
  <c r="H16" i="26"/>
  <c r="I16" i="26"/>
  <c r="J16" i="26"/>
  <c r="K16" i="26"/>
  <c r="L16" i="26"/>
  <c r="M16" i="26"/>
  <c r="N16" i="26"/>
  <c r="O16" i="26"/>
  <c r="B17" i="26"/>
  <c r="C17" i="26"/>
  <c r="D17" i="26"/>
  <c r="E17" i="26"/>
  <c r="F17" i="26"/>
  <c r="G17" i="26"/>
  <c r="H17" i="26"/>
  <c r="I17" i="26"/>
  <c r="J17" i="26"/>
  <c r="K17" i="26"/>
  <c r="L17" i="26"/>
  <c r="M17" i="26"/>
  <c r="N17" i="26"/>
  <c r="O17" i="26"/>
  <c r="B18" i="26"/>
  <c r="C18" i="26"/>
  <c r="D18" i="26"/>
  <c r="E18" i="26"/>
  <c r="F18" i="26"/>
  <c r="G18" i="26"/>
  <c r="H18" i="26"/>
  <c r="I18" i="26"/>
  <c r="J18" i="26"/>
  <c r="K18" i="26"/>
  <c r="L18" i="26"/>
  <c r="M18" i="26"/>
  <c r="N18" i="26"/>
  <c r="O18" i="26"/>
  <c r="B19" i="26"/>
  <c r="C19" i="26"/>
  <c r="D19" i="26"/>
  <c r="E19" i="26"/>
  <c r="F19" i="26"/>
  <c r="G19" i="26"/>
  <c r="H19" i="26"/>
  <c r="I19" i="26"/>
  <c r="J19" i="26"/>
  <c r="K19" i="26"/>
  <c r="L19" i="26"/>
  <c r="M19" i="26"/>
  <c r="N19" i="26"/>
  <c r="O19" i="26"/>
  <c r="B20" i="26"/>
  <c r="C20" i="26"/>
  <c r="D20" i="26"/>
  <c r="E20" i="26"/>
  <c r="F20" i="26"/>
  <c r="G20" i="26"/>
  <c r="H20" i="26"/>
  <c r="I20" i="26"/>
  <c r="J20" i="26"/>
  <c r="K20" i="26"/>
  <c r="L20" i="26"/>
  <c r="M20" i="26"/>
  <c r="N20" i="26"/>
  <c r="O20" i="26"/>
  <c r="B21" i="26"/>
  <c r="C21" i="26"/>
  <c r="D21" i="26"/>
  <c r="E21" i="26"/>
  <c r="F21" i="26"/>
  <c r="G21" i="26"/>
  <c r="H21" i="26"/>
  <c r="I21" i="26"/>
  <c r="J21" i="26"/>
  <c r="K21" i="26"/>
  <c r="L21" i="26"/>
  <c r="M21" i="26"/>
  <c r="N21" i="26"/>
  <c r="O21" i="26"/>
  <c r="B22" i="26"/>
  <c r="C22" i="26"/>
  <c r="D22" i="26"/>
  <c r="E22" i="26"/>
  <c r="F22" i="26"/>
  <c r="G22" i="26"/>
  <c r="H22" i="26"/>
  <c r="I22" i="26"/>
  <c r="J22" i="26"/>
  <c r="K22" i="26"/>
  <c r="L22" i="26"/>
  <c r="M22" i="26"/>
  <c r="N22" i="26"/>
  <c r="O22" i="26"/>
  <c r="B23" i="26"/>
  <c r="C23" i="26"/>
  <c r="D23" i="26"/>
  <c r="E23" i="26"/>
  <c r="F23" i="26"/>
  <c r="G23" i="26"/>
  <c r="H23" i="26"/>
  <c r="I23" i="26"/>
  <c r="J23" i="26"/>
  <c r="K23" i="26"/>
  <c r="L23" i="26"/>
  <c r="M23" i="26"/>
  <c r="N23" i="26"/>
  <c r="O23" i="26"/>
  <c r="B24" i="26"/>
  <c r="C24" i="26"/>
  <c r="D24" i="26"/>
  <c r="E24" i="26"/>
  <c r="F24" i="26"/>
  <c r="G24" i="26"/>
  <c r="H24" i="26"/>
  <c r="I24" i="26"/>
  <c r="J24" i="26"/>
  <c r="K24" i="26"/>
  <c r="L24" i="26"/>
  <c r="M24" i="26"/>
  <c r="N24" i="26"/>
  <c r="O24" i="26"/>
  <c r="B25" i="26"/>
  <c r="C25" i="26"/>
  <c r="D25" i="26"/>
  <c r="E25" i="26"/>
  <c r="F25" i="26"/>
  <c r="G25" i="26"/>
  <c r="H25" i="26"/>
  <c r="I25" i="26"/>
  <c r="J25" i="26"/>
  <c r="K25" i="26"/>
  <c r="L25" i="26"/>
  <c r="M25" i="26"/>
  <c r="N25" i="26"/>
  <c r="O25" i="26"/>
  <c r="B26" i="26"/>
  <c r="C26" i="26"/>
  <c r="D26" i="26"/>
  <c r="E26" i="26"/>
  <c r="F26" i="26"/>
  <c r="G26" i="26"/>
  <c r="H26" i="26"/>
  <c r="I26" i="26"/>
  <c r="J26" i="26"/>
  <c r="K26" i="26"/>
  <c r="L26" i="26"/>
  <c r="M26" i="26"/>
  <c r="N26" i="26"/>
  <c r="O26" i="26"/>
  <c r="CH74" i="5"/>
  <c r="CH73" i="5"/>
  <c r="CH72" i="5"/>
  <c r="CH71" i="5"/>
  <c r="CH70" i="5"/>
  <c r="CH69" i="5"/>
  <c r="CH68" i="5"/>
  <c r="CH67" i="5"/>
  <c r="CH66" i="5"/>
  <c r="CH65" i="5"/>
  <c r="CH64" i="5"/>
  <c r="CH63" i="5"/>
  <c r="CH62" i="5"/>
  <c r="CH61" i="5"/>
  <c r="CH60" i="5"/>
  <c r="CH59" i="5"/>
  <c r="CH58" i="5"/>
  <c r="CH57" i="5"/>
  <c r="CH56" i="5"/>
  <c r="CH55" i="5"/>
  <c r="CH54" i="5"/>
  <c r="CH53" i="5"/>
  <c r="CH52" i="5"/>
  <c r="CH51" i="5"/>
  <c r="CH50" i="5"/>
  <c r="CH49" i="5"/>
  <c r="CH48" i="5"/>
  <c r="CH47" i="5"/>
  <c r="CH46" i="5"/>
  <c r="CH45" i="5"/>
  <c r="CH44" i="5"/>
  <c r="CH43" i="5"/>
  <c r="CH42" i="5"/>
  <c r="CH41" i="5"/>
  <c r="CH40" i="5"/>
  <c r="CH39" i="5"/>
  <c r="CH38" i="5"/>
  <c r="CH37" i="5"/>
  <c r="CH36" i="5"/>
  <c r="CH35" i="5"/>
  <c r="CH34" i="5"/>
  <c r="CH33" i="5"/>
  <c r="CH32" i="5"/>
  <c r="CH31" i="5"/>
  <c r="CH30" i="5"/>
  <c r="CH29" i="5"/>
  <c r="CH28" i="5"/>
  <c r="CH27" i="5"/>
  <c r="CH26" i="5"/>
  <c r="CH25" i="5"/>
  <c r="CH24" i="5"/>
  <c r="CH23" i="5"/>
  <c r="CH22" i="5"/>
  <c r="CH21" i="5"/>
  <c r="CH20" i="5"/>
  <c r="CH19" i="5"/>
  <c r="CH18" i="5"/>
  <c r="CH17" i="5"/>
  <c r="CH16" i="5"/>
  <c r="CH15" i="5"/>
  <c r="CH14" i="5"/>
  <c r="CH13" i="5"/>
  <c r="CH12" i="5"/>
  <c r="CH11" i="5"/>
  <c r="O23" i="20" l="1"/>
  <c r="O8" i="20"/>
  <c r="Q7" i="26"/>
  <c r="Q26" i="26"/>
  <c r="BQ8" i="31"/>
  <c r="E55" i="11" s="1"/>
  <c r="BO8" i="31"/>
  <c r="D55" i="11" s="1"/>
  <c r="BS8" i="31"/>
  <c r="F55" i="11" s="1"/>
  <c r="AE7" i="31"/>
  <c r="E19" i="11" s="1"/>
  <c r="BK8" i="31"/>
  <c r="BI8" i="31"/>
  <c r="N21" i="20"/>
  <c r="O21" i="20"/>
  <c r="N18" i="20"/>
  <c r="O18" i="20"/>
  <c r="N19" i="20"/>
  <c r="O19" i="20"/>
  <c r="N22" i="20"/>
  <c r="O22" i="20"/>
  <c r="N14" i="20"/>
  <c r="O14" i="20"/>
  <c r="N16" i="20"/>
  <c r="O16" i="20"/>
  <c r="N13" i="20"/>
  <c r="O13" i="20"/>
  <c r="N20" i="20"/>
  <c r="O20" i="20"/>
  <c r="N17" i="20"/>
  <c r="O17" i="20"/>
  <c r="N15" i="20"/>
  <c r="O15" i="20"/>
  <c r="N9" i="20"/>
  <c r="O9" i="20"/>
  <c r="K2" i="32"/>
  <c r="N8" i="20"/>
  <c r="CH7" i="5"/>
  <c r="CE18" i="19"/>
  <c r="CF18" i="19"/>
  <c r="CG18" i="19"/>
  <c r="CH18" i="19"/>
  <c r="CE19" i="19"/>
  <c r="CF19" i="19"/>
  <c r="CG19" i="19"/>
  <c r="CH19" i="19"/>
  <c r="CE20" i="19"/>
  <c r="CF20" i="19"/>
  <c r="CG20" i="19"/>
  <c r="CH20" i="19"/>
  <c r="CE21" i="19"/>
  <c r="CF21" i="19"/>
  <c r="CG21" i="19"/>
  <c r="CH21" i="19"/>
  <c r="CE22" i="19"/>
  <c r="CF22" i="19"/>
  <c r="CG22" i="19"/>
  <c r="CH22" i="19"/>
  <c r="CE23" i="19"/>
  <c r="CF23" i="19"/>
  <c r="CG23" i="19"/>
  <c r="CH23" i="19"/>
  <c r="CE24" i="19"/>
  <c r="CF24" i="19"/>
  <c r="CG24" i="19"/>
  <c r="CH24" i="19"/>
  <c r="CE25" i="19"/>
  <c r="CF25" i="19"/>
  <c r="CG25" i="19"/>
  <c r="CH25" i="19"/>
  <c r="CE26" i="19"/>
  <c r="CF26" i="19"/>
  <c r="CG26" i="19"/>
  <c r="CH26" i="19"/>
  <c r="CE27" i="19"/>
  <c r="CF27" i="19"/>
  <c r="CG27" i="19"/>
  <c r="CH27" i="19"/>
  <c r="CE28" i="19"/>
  <c r="CF28" i="19"/>
  <c r="CG28" i="19"/>
  <c r="CH28" i="19"/>
  <c r="CH17" i="19"/>
  <c r="CG17" i="19"/>
  <c r="CF17" i="19"/>
  <c r="CE17" i="19"/>
  <c r="CD17" i="19"/>
  <c r="P7" i="26" l="1"/>
  <c r="R7" i="26"/>
  <c r="CF7" i="19"/>
  <c r="CE7" i="19"/>
  <c r="CG7" i="19"/>
  <c r="CH7" i="19"/>
  <c r="CH7" i="25"/>
  <c r="V49" i="11" s="1"/>
  <c r="A8" i="26" l="1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7" i="26"/>
  <c r="BM12" i="25"/>
  <c r="BM13" i="25"/>
  <c r="BM14" i="25"/>
  <c r="BM15" i="25"/>
  <c r="BM16" i="25"/>
  <c r="BM17" i="25"/>
  <c r="BM18" i="25"/>
  <c r="BM19" i="25"/>
  <c r="BM20" i="25"/>
  <c r="BM21" i="25"/>
  <c r="BM22" i="25"/>
  <c r="BM23" i="25"/>
  <c r="BM24" i="25"/>
  <c r="BM25" i="25"/>
  <c r="BM26" i="25"/>
  <c r="BM27" i="25"/>
  <c r="BM28" i="25"/>
  <c r="BM29" i="25"/>
  <c r="BM30" i="25"/>
  <c r="BM31" i="25"/>
  <c r="BM32" i="25"/>
  <c r="BM33" i="25"/>
  <c r="BM11" i="25"/>
  <c r="Q17" i="26" l="1"/>
  <c r="R17" i="26" s="1"/>
  <c r="AZ7" i="25"/>
  <c r="D52" i="11" s="1"/>
  <c r="AY7" i="25"/>
  <c r="CI30" i="25"/>
  <c r="CG30" i="25"/>
  <c r="CF30" i="25"/>
  <c r="CE30" i="25"/>
  <c r="CD30" i="25"/>
  <c r="CC30" i="25"/>
  <c r="CB30" i="25"/>
  <c r="CA30" i="25"/>
  <c r="BZ30" i="25"/>
  <c r="BY30" i="25"/>
  <c r="BX30" i="25"/>
  <c r="BW30" i="25"/>
  <c r="BV30" i="25"/>
  <c r="BU30" i="25"/>
  <c r="BT30" i="25"/>
  <c r="BS30" i="25"/>
  <c r="BR30" i="25"/>
  <c r="BQ30" i="25"/>
  <c r="BP30" i="25"/>
  <c r="BO30" i="25"/>
  <c r="BL30" i="25"/>
  <c r="BJ30" i="25"/>
  <c r="BI30" i="25"/>
  <c r="BH30" i="25"/>
  <c r="BG30" i="25"/>
  <c r="BF30" i="25"/>
  <c r="BE30" i="25"/>
  <c r="BD30" i="25"/>
  <c r="BC30" i="25"/>
  <c r="AW30" i="25"/>
  <c r="AV30" i="25"/>
  <c r="AU30" i="25"/>
  <c r="AT30" i="25"/>
  <c r="AS30" i="25"/>
  <c r="AR30" i="25"/>
  <c r="AQ30" i="25"/>
  <c r="AP30" i="25"/>
  <c r="AO30" i="25"/>
  <c r="AN30" i="25"/>
  <c r="AM30" i="25"/>
  <c r="AL30" i="25"/>
  <c r="AK30" i="25"/>
  <c r="AJ30" i="25"/>
  <c r="AI30" i="25"/>
  <c r="AF30" i="25"/>
  <c r="AC30" i="25"/>
  <c r="AB30" i="25"/>
  <c r="CI25" i="25"/>
  <c r="CG25" i="25"/>
  <c r="CF25" i="25"/>
  <c r="CE25" i="25"/>
  <c r="CD25" i="25"/>
  <c r="CC25" i="25"/>
  <c r="CB25" i="25"/>
  <c r="CA25" i="25"/>
  <c r="BZ25" i="25"/>
  <c r="BY25" i="25"/>
  <c r="BX25" i="25"/>
  <c r="BW25" i="25"/>
  <c r="BV25" i="25"/>
  <c r="BU25" i="25"/>
  <c r="BT25" i="25"/>
  <c r="BS25" i="25"/>
  <c r="BR25" i="25"/>
  <c r="BQ25" i="25"/>
  <c r="BP25" i="25"/>
  <c r="BO25" i="25"/>
  <c r="BL25" i="25"/>
  <c r="BJ25" i="25"/>
  <c r="BI25" i="25"/>
  <c r="BH25" i="25"/>
  <c r="BG25" i="25"/>
  <c r="BF25" i="25"/>
  <c r="BE25" i="25"/>
  <c r="BD25" i="25"/>
  <c r="BC25" i="25"/>
  <c r="AW25" i="25"/>
  <c r="AV25" i="25"/>
  <c r="AU25" i="25"/>
  <c r="AT25" i="25"/>
  <c r="AS25" i="25"/>
  <c r="AR25" i="25"/>
  <c r="AQ25" i="25"/>
  <c r="AP25" i="25"/>
  <c r="AO25" i="25"/>
  <c r="AN25" i="25"/>
  <c r="AM25" i="25"/>
  <c r="AL25" i="25"/>
  <c r="AK25" i="25"/>
  <c r="AJ25" i="25"/>
  <c r="AF25" i="25"/>
  <c r="AC25" i="25"/>
  <c r="AB25" i="25"/>
  <c r="CI20" i="25"/>
  <c r="CG20" i="25"/>
  <c r="CF20" i="25"/>
  <c r="CE20" i="25"/>
  <c r="CD20" i="25"/>
  <c r="CC20" i="25"/>
  <c r="CB20" i="25"/>
  <c r="CA20" i="25"/>
  <c r="BZ20" i="25"/>
  <c r="BY20" i="25"/>
  <c r="BX20" i="25"/>
  <c r="BW20" i="25"/>
  <c r="BV20" i="25"/>
  <c r="BU20" i="25"/>
  <c r="BT20" i="25"/>
  <c r="BS20" i="25"/>
  <c r="BR20" i="25"/>
  <c r="BQ20" i="25"/>
  <c r="BP20" i="25"/>
  <c r="BO20" i="25"/>
  <c r="BL20" i="25"/>
  <c r="BJ20" i="25"/>
  <c r="BI20" i="25"/>
  <c r="BH20" i="25"/>
  <c r="BG20" i="25"/>
  <c r="BF20" i="25"/>
  <c r="BE20" i="25"/>
  <c r="BD20" i="25"/>
  <c r="BC20" i="25"/>
  <c r="AW20" i="25"/>
  <c r="AV20" i="25"/>
  <c r="AU20" i="25"/>
  <c r="AT20" i="25"/>
  <c r="AS20" i="25"/>
  <c r="AR20" i="25"/>
  <c r="AQ20" i="25"/>
  <c r="AP20" i="25"/>
  <c r="AO20" i="25"/>
  <c r="AN20" i="25"/>
  <c r="AM20" i="25"/>
  <c r="AL20" i="25"/>
  <c r="AK20" i="25"/>
  <c r="AJ20" i="25"/>
  <c r="AF20" i="25"/>
  <c r="AC20" i="25"/>
  <c r="AB20" i="25"/>
  <c r="CI19" i="25"/>
  <c r="CG19" i="25"/>
  <c r="CF19" i="25"/>
  <c r="CE19" i="25"/>
  <c r="CD19" i="25"/>
  <c r="CC19" i="25"/>
  <c r="CB19" i="25"/>
  <c r="CA19" i="25"/>
  <c r="BZ19" i="25"/>
  <c r="BY19" i="25"/>
  <c r="BX19" i="25"/>
  <c r="BW19" i="25"/>
  <c r="BV19" i="25"/>
  <c r="BU19" i="25"/>
  <c r="BT19" i="25"/>
  <c r="BS19" i="25"/>
  <c r="BR19" i="25"/>
  <c r="BQ19" i="25"/>
  <c r="BP19" i="25"/>
  <c r="BO19" i="25"/>
  <c r="BL19" i="25"/>
  <c r="BJ19" i="25"/>
  <c r="BI19" i="25"/>
  <c r="BH19" i="25"/>
  <c r="BG19" i="25"/>
  <c r="BF19" i="25"/>
  <c r="BE19" i="25"/>
  <c r="BD19" i="25"/>
  <c r="BC19" i="25"/>
  <c r="AW19" i="25"/>
  <c r="AV19" i="25"/>
  <c r="AU19" i="25"/>
  <c r="AT19" i="25"/>
  <c r="AS19" i="25"/>
  <c r="AR19" i="25"/>
  <c r="AQ19" i="25"/>
  <c r="AP19" i="25"/>
  <c r="AO19" i="25"/>
  <c r="AN19" i="25"/>
  <c r="AM19" i="25"/>
  <c r="AL19" i="25"/>
  <c r="AK19" i="25"/>
  <c r="AJ19" i="25"/>
  <c r="AF19" i="25"/>
  <c r="AC19" i="25"/>
  <c r="AB19" i="25"/>
  <c r="CI18" i="25"/>
  <c r="CG18" i="25"/>
  <c r="CF18" i="25"/>
  <c r="CE18" i="25"/>
  <c r="CD18" i="25"/>
  <c r="CC18" i="25"/>
  <c r="CB18" i="25"/>
  <c r="CA18" i="25"/>
  <c r="BZ18" i="25"/>
  <c r="BY18" i="25"/>
  <c r="BX18" i="25"/>
  <c r="BW18" i="25"/>
  <c r="BV18" i="25"/>
  <c r="BU18" i="25"/>
  <c r="BT18" i="25"/>
  <c r="BS18" i="25"/>
  <c r="BR18" i="25"/>
  <c r="BQ18" i="25"/>
  <c r="BP18" i="25"/>
  <c r="BO18" i="25"/>
  <c r="BL18" i="25"/>
  <c r="BJ18" i="25"/>
  <c r="BI18" i="25"/>
  <c r="BH18" i="25"/>
  <c r="BG18" i="25"/>
  <c r="BF18" i="25"/>
  <c r="BE18" i="25"/>
  <c r="BD18" i="25"/>
  <c r="BC18" i="25"/>
  <c r="AW18" i="25"/>
  <c r="AV18" i="25"/>
  <c r="AU18" i="25"/>
  <c r="AT18" i="25"/>
  <c r="AS18" i="25"/>
  <c r="AR18" i="25"/>
  <c r="AQ18" i="25"/>
  <c r="AP18" i="25"/>
  <c r="AO18" i="25"/>
  <c r="AN18" i="25"/>
  <c r="AM18" i="25"/>
  <c r="AL18" i="25"/>
  <c r="AK18" i="25"/>
  <c r="AJ18" i="25"/>
  <c r="AF18" i="25"/>
  <c r="AC18" i="25"/>
  <c r="AB18" i="25"/>
  <c r="CI17" i="25"/>
  <c r="CG17" i="25"/>
  <c r="CF17" i="25"/>
  <c r="CE17" i="25"/>
  <c r="CD17" i="25"/>
  <c r="CC17" i="25"/>
  <c r="CB17" i="25"/>
  <c r="CA17" i="25"/>
  <c r="BZ17" i="25"/>
  <c r="BY17" i="25"/>
  <c r="BX17" i="25"/>
  <c r="BW17" i="25"/>
  <c r="BV17" i="25"/>
  <c r="BU17" i="25"/>
  <c r="BT17" i="25"/>
  <c r="BS17" i="25"/>
  <c r="BR17" i="25"/>
  <c r="BQ17" i="25"/>
  <c r="BP17" i="25"/>
  <c r="BO17" i="25"/>
  <c r="BL17" i="25"/>
  <c r="BJ17" i="25"/>
  <c r="BI17" i="25"/>
  <c r="BH17" i="25"/>
  <c r="BG17" i="25"/>
  <c r="BF17" i="25"/>
  <c r="BE17" i="25"/>
  <c r="BD17" i="25"/>
  <c r="BC17" i="25"/>
  <c r="AW17" i="25"/>
  <c r="AV17" i="25"/>
  <c r="AU17" i="25"/>
  <c r="AT17" i="25"/>
  <c r="AS17" i="25"/>
  <c r="AR17" i="25"/>
  <c r="AQ17" i="25"/>
  <c r="AP17" i="25"/>
  <c r="AO17" i="25"/>
  <c r="AN17" i="25"/>
  <c r="AM17" i="25"/>
  <c r="AL17" i="25"/>
  <c r="AK17" i="25"/>
  <c r="AJ17" i="25"/>
  <c r="AF17" i="25"/>
  <c r="AC17" i="25"/>
  <c r="AB17" i="25"/>
  <c r="CI16" i="25"/>
  <c r="CG16" i="25"/>
  <c r="CF16" i="25"/>
  <c r="CE16" i="25"/>
  <c r="CD16" i="25"/>
  <c r="CC16" i="25"/>
  <c r="CB16" i="25"/>
  <c r="CA16" i="25"/>
  <c r="BZ16" i="25"/>
  <c r="BY16" i="25"/>
  <c r="BX16" i="25"/>
  <c r="BW16" i="25"/>
  <c r="BV16" i="25"/>
  <c r="BU16" i="25"/>
  <c r="BT16" i="25"/>
  <c r="BS16" i="25"/>
  <c r="BR16" i="25"/>
  <c r="BQ16" i="25"/>
  <c r="BP16" i="25"/>
  <c r="BO16" i="25"/>
  <c r="BL16" i="25"/>
  <c r="BJ16" i="25"/>
  <c r="BI16" i="25"/>
  <c r="BH16" i="25"/>
  <c r="BG16" i="25"/>
  <c r="BF16" i="25"/>
  <c r="BE16" i="25"/>
  <c r="BD16" i="25"/>
  <c r="BC16" i="25"/>
  <c r="AW16" i="25"/>
  <c r="AV16" i="25"/>
  <c r="AU16" i="25"/>
  <c r="AT16" i="25"/>
  <c r="AS16" i="25"/>
  <c r="AR16" i="25"/>
  <c r="AQ16" i="25"/>
  <c r="AP16" i="25"/>
  <c r="AO16" i="25"/>
  <c r="AN16" i="25"/>
  <c r="AM16" i="25"/>
  <c r="AL16" i="25"/>
  <c r="AK16" i="25"/>
  <c r="AJ16" i="25"/>
  <c r="AF16" i="25"/>
  <c r="AC16" i="25"/>
  <c r="AB16" i="25"/>
  <c r="CI15" i="25"/>
  <c r="CG15" i="25"/>
  <c r="CF15" i="25"/>
  <c r="CE15" i="25"/>
  <c r="CD15" i="25"/>
  <c r="CC15" i="25"/>
  <c r="CB15" i="25"/>
  <c r="CA15" i="25"/>
  <c r="BZ15" i="25"/>
  <c r="BY15" i="25"/>
  <c r="BX15" i="25"/>
  <c r="BW15" i="25"/>
  <c r="BV15" i="25"/>
  <c r="BU15" i="25"/>
  <c r="BT15" i="25"/>
  <c r="BS15" i="25"/>
  <c r="BR15" i="25"/>
  <c r="BQ15" i="25"/>
  <c r="BP15" i="25"/>
  <c r="BO15" i="25"/>
  <c r="BL15" i="25"/>
  <c r="BJ15" i="25"/>
  <c r="BI15" i="25"/>
  <c r="BH15" i="25"/>
  <c r="BG15" i="25"/>
  <c r="BF15" i="25"/>
  <c r="BE15" i="25"/>
  <c r="BD15" i="25"/>
  <c r="BC15" i="25"/>
  <c r="AW15" i="25"/>
  <c r="AV15" i="25"/>
  <c r="AU15" i="25"/>
  <c r="AT15" i="25"/>
  <c r="AS15" i="25"/>
  <c r="AR15" i="25"/>
  <c r="AQ15" i="25"/>
  <c r="AP15" i="25"/>
  <c r="AO15" i="25"/>
  <c r="AN15" i="25"/>
  <c r="AM15" i="25"/>
  <c r="AL15" i="25"/>
  <c r="AK15" i="25"/>
  <c r="AJ15" i="25"/>
  <c r="AF15" i="25"/>
  <c r="AC15" i="25"/>
  <c r="AB15" i="25"/>
  <c r="CI14" i="25"/>
  <c r="CG14" i="25"/>
  <c r="CF14" i="25"/>
  <c r="CE14" i="25"/>
  <c r="CD14" i="25"/>
  <c r="CC14" i="25"/>
  <c r="CB14" i="25"/>
  <c r="CA14" i="25"/>
  <c r="BZ14" i="25"/>
  <c r="BY14" i="25"/>
  <c r="BX14" i="25"/>
  <c r="BW14" i="25"/>
  <c r="BV14" i="25"/>
  <c r="BU14" i="25"/>
  <c r="BT14" i="25"/>
  <c r="BS14" i="25"/>
  <c r="BR14" i="25"/>
  <c r="BQ14" i="25"/>
  <c r="BP14" i="25"/>
  <c r="BO14" i="25"/>
  <c r="BL14" i="25"/>
  <c r="BJ14" i="25"/>
  <c r="BI14" i="25"/>
  <c r="BH14" i="25"/>
  <c r="BG14" i="25"/>
  <c r="BF14" i="25"/>
  <c r="BE14" i="25"/>
  <c r="BD14" i="25"/>
  <c r="BC14" i="25"/>
  <c r="AW14" i="25"/>
  <c r="AV14" i="25"/>
  <c r="AU14" i="25"/>
  <c r="AT14" i="25"/>
  <c r="AS14" i="25"/>
  <c r="AR14" i="25"/>
  <c r="AQ14" i="25"/>
  <c r="AP14" i="25"/>
  <c r="AO14" i="25"/>
  <c r="AN14" i="25"/>
  <c r="AM14" i="25"/>
  <c r="AL14" i="25"/>
  <c r="AK14" i="25"/>
  <c r="AJ14" i="25"/>
  <c r="AF14" i="25"/>
  <c r="AC14" i="25"/>
  <c r="AB14" i="25"/>
  <c r="CI13" i="25"/>
  <c r="CG13" i="25"/>
  <c r="CF13" i="25"/>
  <c r="CE13" i="25"/>
  <c r="CD13" i="25"/>
  <c r="CC13" i="25"/>
  <c r="CB13" i="25"/>
  <c r="CA13" i="25"/>
  <c r="BZ13" i="25"/>
  <c r="BY13" i="25"/>
  <c r="BX13" i="25"/>
  <c r="BW13" i="25"/>
  <c r="BV13" i="25"/>
  <c r="BU13" i="25"/>
  <c r="BT13" i="25"/>
  <c r="BS13" i="25"/>
  <c r="BR13" i="25"/>
  <c r="BQ13" i="25"/>
  <c r="BP13" i="25"/>
  <c r="BO13" i="25"/>
  <c r="BL13" i="25"/>
  <c r="BJ13" i="25"/>
  <c r="BI13" i="25"/>
  <c r="BH13" i="25"/>
  <c r="BG13" i="25"/>
  <c r="BF13" i="25"/>
  <c r="BE13" i="25"/>
  <c r="BD13" i="25"/>
  <c r="BC13" i="25"/>
  <c r="AW13" i="25"/>
  <c r="AV13" i="25"/>
  <c r="AU13" i="25"/>
  <c r="AT13" i="25"/>
  <c r="AS13" i="25"/>
  <c r="AR13" i="25"/>
  <c r="AQ13" i="25"/>
  <c r="AP13" i="25"/>
  <c r="AO13" i="25"/>
  <c r="AN13" i="25"/>
  <c r="AM13" i="25"/>
  <c r="AL13" i="25"/>
  <c r="AK13" i="25"/>
  <c r="AJ13" i="25"/>
  <c r="AF13" i="25"/>
  <c r="AC13" i="25"/>
  <c r="AB13" i="25"/>
  <c r="CI33" i="25"/>
  <c r="CG33" i="25"/>
  <c r="CF33" i="25"/>
  <c r="CE33" i="25"/>
  <c r="CD33" i="25"/>
  <c r="CC33" i="25"/>
  <c r="CB33" i="25"/>
  <c r="CA33" i="25"/>
  <c r="BZ33" i="25"/>
  <c r="BY33" i="25"/>
  <c r="BX33" i="25"/>
  <c r="BW33" i="25"/>
  <c r="BV33" i="25"/>
  <c r="BU33" i="25"/>
  <c r="BT33" i="25"/>
  <c r="BS33" i="25"/>
  <c r="BR33" i="25"/>
  <c r="BQ33" i="25"/>
  <c r="BP33" i="25"/>
  <c r="BO33" i="25"/>
  <c r="BL33" i="25"/>
  <c r="BJ33" i="25"/>
  <c r="BI33" i="25"/>
  <c r="BH33" i="25"/>
  <c r="BG33" i="25"/>
  <c r="BF33" i="25"/>
  <c r="BE33" i="25"/>
  <c r="BD33" i="25"/>
  <c r="BC33" i="25"/>
  <c r="AV33" i="25"/>
  <c r="AU33" i="25"/>
  <c r="AT33" i="25"/>
  <c r="AS33" i="25"/>
  <c r="AR33" i="25"/>
  <c r="AQ33" i="25"/>
  <c r="AP33" i="25"/>
  <c r="AO33" i="25"/>
  <c r="AN33" i="25"/>
  <c r="AM33" i="25"/>
  <c r="AL33" i="25"/>
  <c r="AK33" i="25"/>
  <c r="AJ33" i="25"/>
  <c r="AC33" i="25"/>
  <c r="AB33" i="25"/>
  <c r="CI32" i="25"/>
  <c r="CG32" i="25"/>
  <c r="CF32" i="25"/>
  <c r="CE32" i="25"/>
  <c r="CD32" i="25"/>
  <c r="CC32" i="25"/>
  <c r="CB32" i="25"/>
  <c r="CA32" i="25"/>
  <c r="BZ32" i="25"/>
  <c r="BY32" i="25"/>
  <c r="BX32" i="25"/>
  <c r="BW32" i="25"/>
  <c r="BV32" i="25"/>
  <c r="BU32" i="25"/>
  <c r="BT32" i="25"/>
  <c r="BS32" i="25"/>
  <c r="BR32" i="25"/>
  <c r="BQ32" i="25"/>
  <c r="BP32" i="25"/>
  <c r="BO32" i="25"/>
  <c r="BL32" i="25"/>
  <c r="BJ32" i="25"/>
  <c r="BI32" i="25"/>
  <c r="BH32" i="25"/>
  <c r="BG32" i="25"/>
  <c r="BF32" i="25"/>
  <c r="BE32" i="25"/>
  <c r="BD32" i="25"/>
  <c r="BC32" i="25"/>
  <c r="AW32" i="25"/>
  <c r="AV32" i="25"/>
  <c r="AU32" i="25"/>
  <c r="AT32" i="25"/>
  <c r="AS32" i="25"/>
  <c r="AR32" i="25"/>
  <c r="AQ32" i="25"/>
  <c r="AP32" i="25"/>
  <c r="AO32" i="25"/>
  <c r="AN32" i="25"/>
  <c r="AM32" i="25"/>
  <c r="AL32" i="25"/>
  <c r="AK32" i="25"/>
  <c r="AJ32" i="25"/>
  <c r="AI32" i="25"/>
  <c r="AF32" i="25"/>
  <c r="AC32" i="25"/>
  <c r="AB32" i="25"/>
  <c r="CI31" i="25"/>
  <c r="CG31" i="25"/>
  <c r="CF31" i="25"/>
  <c r="CE31" i="25"/>
  <c r="CD31" i="25"/>
  <c r="CC31" i="25"/>
  <c r="CB31" i="25"/>
  <c r="CA31" i="25"/>
  <c r="BZ31" i="25"/>
  <c r="BY31" i="25"/>
  <c r="BX31" i="25"/>
  <c r="BW31" i="25"/>
  <c r="BV31" i="25"/>
  <c r="BU31" i="25"/>
  <c r="BT31" i="25"/>
  <c r="BS31" i="25"/>
  <c r="BR31" i="25"/>
  <c r="BQ31" i="25"/>
  <c r="BP31" i="25"/>
  <c r="BO31" i="25"/>
  <c r="BL31" i="25"/>
  <c r="BJ31" i="25"/>
  <c r="BI31" i="25"/>
  <c r="BH31" i="25"/>
  <c r="BG31" i="25"/>
  <c r="BF31" i="25"/>
  <c r="BE31" i="25"/>
  <c r="BD31" i="25"/>
  <c r="BC31" i="25"/>
  <c r="AW31" i="25"/>
  <c r="AV31" i="25"/>
  <c r="AU31" i="25"/>
  <c r="AT31" i="25"/>
  <c r="AS31" i="25"/>
  <c r="AR31" i="25"/>
  <c r="AQ31" i="25"/>
  <c r="AP31" i="25"/>
  <c r="AO31" i="25"/>
  <c r="AN31" i="25"/>
  <c r="AM31" i="25"/>
  <c r="AL31" i="25"/>
  <c r="AK31" i="25"/>
  <c r="AJ31" i="25"/>
  <c r="AI31" i="25"/>
  <c r="AF31" i="25"/>
  <c r="AC31" i="25"/>
  <c r="AB31" i="25"/>
  <c r="CI29" i="25"/>
  <c r="CG29" i="25"/>
  <c r="CF29" i="25"/>
  <c r="CE29" i="25"/>
  <c r="CD29" i="25"/>
  <c r="CC29" i="25"/>
  <c r="CB29" i="25"/>
  <c r="CA29" i="25"/>
  <c r="BZ29" i="25"/>
  <c r="BY29" i="25"/>
  <c r="BX29" i="25"/>
  <c r="BW29" i="25"/>
  <c r="BV29" i="25"/>
  <c r="BU29" i="25"/>
  <c r="BT29" i="25"/>
  <c r="BS29" i="25"/>
  <c r="BR29" i="25"/>
  <c r="BQ29" i="25"/>
  <c r="BP29" i="25"/>
  <c r="BO29" i="25"/>
  <c r="BL29" i="25"/>
  <c r="BJ29" i="25"/>
  <c r="BI29" i="25"/>
  <c r="BH29" i="25"/>
  <c r="BG29" i="25"/>
  <c r="BF29" i="25"/>
  <c r="BE29" i="25"/>
  <c r="BD29" i="25"/>
  <c r="BC29" i="25"/>
  <c r="AW29" i="25"/>
  <c r="AV29" i="25"/>
  <c r="AU29" i="25"/>
  <c r="AT29" i="25"/>
  <c r="AS29" i="25"/>
  <c r="AR29" i="25"/>
  <c r="AQ29" i="25"/>
  <c r="AP29" i="25"/>
  <c r="AO29" i="25"/>
  <c r="AN29" i="25"/>
  <c r="AM29" i="25"/>
  <c r="AL29" i="25"/>
  <c r="AK29" i="25"/>
  <c r="AJ29" i="25"/>
  <c r="AI29" i="25"/>
  <c r="AF29" i="25"/>
  <c r="AC29" i="25"/>
  <c r="AB29" i="25"/>
  <c r="CI28" i="25"/>
  <c r="CG28" i="25"/>
  <c r="CF28" i="25"/>
  <c r="CE28" i="25"/>
  <c r="CD28" i="25"/>
  <c r="CC28" i="25"/>
  <c r="CB28" i="25"/>
  <c r="CA28" i="25"/>
  <c r="BZ28" i="25"/>
  <c r="BY28" i="25"/>
  <c r="BX28" i="25"/>
  <c r="BW28" i="25"/>
  <c r="BV28" i="25"/>
  <c r="BU28" i="25"/>
  <c r="BT28" i="25"/>
  <c r="BS28" i="25"/>
  <c r="BR28" i="25"/>
  <c r="BQ28" i="25"/>
  <c r="BP28" i="25"/>
  <c r="BO28" i="25"/>
  <c r="BL28" i="25"/>
  <c r="BJ28" i="25"/>
  <c r="BI28" i="25"/>
  <c r="BH28" i="25"/>
  <c r="BG28" i="25"/>
  <c r="BF28" i="25"/>
  <c r="BE28" i="25"/>
  <c r="BD28" i="25"/>
  <c r="BC28" i="25"/>
  <c r="AW28" i="25"/>
  <c r="AV28" i="25"/>
  <c r="AU28" i="25"/>
  <c r="AT28" i="25"/>
  <c r="AS28" i="25"/>
  <c r="AR28" i="25"/>
  <c r="AQ28" i="25"/>
  <c r="AP28" i="25"/>
  <c r="AO28" i="25"/>
  <c r="AN28" i="25"/>
  <c r="AM28" i="25"/>
  <c r="AL28" i="25"/>
  <c r="AK28" i="25"/>
  <c r="AJ28" i="25"/>
  <c r="AI28" i="25"/>
  <c r="AF28" i="25"/>
  <c r="AC28" i="25"/>
  <c r="AB28" i="25"/>
  <c r="CI27" i="25"/>
  <c r="CG27" i="25"/>
  <c r="CF27" i="25"/>
  <c r="CE27" i="25"/>
  <c r="CD27" i="25"/>
  <c r="CC27" i="25"/>
  <c r="CB27" i="25"/>
  <c r="CA27" i="25"/>
  <c r="BZ27" i="25"/>
  <c r="BY27" i="25"/>
  <c r="BX27" i="25"/>
  <c r="BW27" i="25"/>
  <c r="BV27" i="25"/>
  <c r="BU27" i="25"/>
  <c r="BT27" i="25"/>
  <c r="BS27" i="25"/>
  <c r="BR27" i="25"/>
  <c r="BQ27" i="25"/>
  <c r="BP27" i="25"/>
  <c r="BO27" i="25"/>
  <c r="BL27" i="25"/>
  <c r="BJ27" i="25"/>
  <c r="BI27" i="25"/>
  <c r="BH27" i="25"/>
  <c r="BG27" i="25"/>
  <c r="BF27" i="25"/>
  <c r="BE27" i="25"/>
  <c r="BD27" i="25"/>
  <c r="BC27" i="25"/>
  <c r="AW27" i="25"/>
  <c r="AV27" i="25"/>
  <c r="AU27" i="25"/>
  <c r="AT27" i="25"/>
  <c r="AS27" i="25"/>
  <c r="AR27" i="25"/>
  <c r="AQ27" i="25"/>
  <c r="AP27" i="25"/>
  <c r="AO27" i="25"/>
  <c r="AN27" i="25"/>
  <c r="AM27" i="25"/>
  <c r="AL27" i="25"/>
  <c r="AK27" i="25"/>
  <c r="AJ27" i="25"/>
  <c r="AI27" i="25"/>
  <c r="AF27" i="25"/>
  <c r="AC27" i="25"/>
  <c r="AB27" i="25"/>
  <c r="CI26" i="25"/>
  <c r="CG26" i="25"/>
  <c r="CF26" i="25"/>
  <c r="CE26" i="25"/>
  <c r="CD26" i="25"/>
  <c r="CC26" i="25"/>
  <c r="CB26" i="25"/>
  <c r="CA26" i="25"/>
  <c r="BZ26" i="25"/>
  <c r="BY26" i="25"/>
  <c r="BX26" i="25"/>
  <c r="BW26" i="25"/>
  <c r="BV26" i="25"/>
  <c r="BU26" i="25"/>
  <c r="BT26" i="25"/>
  <c r="BS26" i="25"/>
  <c r="BR26" i="25"/>
  <c r="BQ26" i="25"/>
  <c r="BP26" i="25"/>
  <c r="BO26" i="25"/>
  <c r="BL26" i="25"/>
  <c r="BJ26" i="25"/>
  <c r="BI26" i="25"/>
  <c r="BH26" i="25"/>
  <c r="BG26" i="25"/>
  <c r="BF26" i="25"/>
  <c r="BE26" i="25"/>
  <c r="BD26" i="25"/>
  <c r="BC26" i="25"/>
  <c r="AW26" i="25"/>
  <c r="AV26" i="25"/>
  <c r="AU26" i="25"/>
  <c r="AT26" i="25"/>
  <c r="AS26" i="25"/>
  <c r="AR26" i="25"/>
  <c r="AQ26" i="25"/>
  <c r="AP26" i="25"/>
  <c r="AO26" i="25"/>
  <c r="AN26" i="25"/>
  <c r="AM26" i="25"/>
  <c r="AL26" i="25"/>
  <c r="AK26" i="25"/>
  <c r="AJ26" i="25"/>
  <c r="AF26" i="25"/>
  <c r="AC26" i="25"/>
  <c r="AB26" i="25"/>
  <c r="CI24" i="25"/>
  <c r="CG24" i="25"/>
  <c r="CF24" i="25"/>
  <c r="CE24" i="25"/>
  <c r="CD24" i="25"/>
  <c r="CC24" i="25"/>
  <c r="CB24" i="25"/>
  <c r="CA24" i="25"/>
  <c r="BZ24" i="25"/>
  <c r="BY24" i="25"/>
  <c r="BX24" i="25"/>
  <c r="BW24" i="25"/>
  <c r="BV24" i="25"/>
  <c r="BU24" i="25"/>
  <c r="BT24" i="25"/>
  <c r="BS24" i="25"/>
  <c r="BR24" i="25"/>
  <c r="BQ24" i="25"/>
  <c r="BP24" i="25"/>
  <c r="BO24" i="25"/>
  <c r="BL24" i="25"/>
  <c r="BJ24" i="25"/>
  <c r="BI24" i="25"/>
  <c r="BH24" i="25"/>
  <c r="BG24" i="25"/>
  <c r="BF24" i="25"/>
  <c r="BE24" i="25"/>
  <c r="BD24" i="25"/>
  <c r="BC24" i="25"/>
  <c r="AW24" i="25"/>
  <c r="AV24" i="25"/>
  <c r="AU24" i="25"/>
  <c r="AT24" i="25"/>
  <c r="AS24" i="25"/>
  <c r="AR24" i="25"/>
  <c r="AQ24" i="25"/>
  <c r="AP24" i="25"/>
  <c r="AO24" i="25"/>
  <c r="AN24" i="25"/>
  <c r="AM24" i="25"/>
  <c r="AL24" i="25"/>
  <c r="AK24" i="25"/>
  <c r="AJ24" i="25"/>
  <c r="AF24" i="25"/>
  <c r="AC24" i="25"/>
  <c r="AB24" i="25"/>
  <c r="CI23" i="25"/>
  <c r="CG23" i="25"/>
  <c r="CF23" i="25"/>
  <c r="CE23" i="25"/>
  <c r="CD23" i="25"/>
  <c r="CC23" i="25"/>
  <c r="CB23" i="25"/>
  <c r="CA23" i="25"/>
  <c r="BZ23" i="25"/>
  <c r="BY23" i="25"/>
  <c r="BX23" i="25"/>
  <c r="BW23" i="25"/>
  <c r="BV23" i="25"/>
  <c r="BU23" i="25"/>
  <c r="BT23" i="25"/>
  <c r="BS23" i="25"/>
  <c r="BR23" i="25"/>
  <c r="BQ23" i="25"/>
  <c r="BP23" i="25"/>
  <c r="BO23" i="25"/>
  <c r="BL23" i="25"/>
  <c r="BJ23" i="25"/>
  <c r="BI23" i="25"/>
  <c r="BH23" i="25"/>
  <c r="BG23" i="25"/>
  <c r="BF23" i="25"/>
  <c r="BE23" i="25"/>
  <c r="BD23" i="25"/>
  <c r="BC23" i="25"/>
  <c r="AW23" i="25"/>
  <c r="AV23" i="25"/>
  <c r="AU23" i="25"/>
  <c r="AT23" i="25"/>
  <c r="AS23" i="25"/>
  <c r="AR23" i="25"/>
  <c r="AQ23" i="25"/>
  <c r="AP23" i="25"/>
  <c r="AO23" i="25"/>
  <c r="AN23" i="25"/>
  <c r="AM23" i="25"/>
  <c r="AL23" i="25"/>
  <c r="AK23" i="25"/>
  <c r="AJ23" i="25"/>
  <c r="AF23" i="25"/>
  <c r="AC23" i="25"/>
  <c r="AB23" i="25"/>
  <c r="CI22" i="25"/>
  <c r="CG22" i="25"/>
  <c r="CF22" i="25"/>
  <c r="CE22" i="25"/>
  <c r="CD22" i="25"/>
  <c r="CC22" i="25"/>
  <c r="CB22" i="25"/>
  <c r="CA22" i="25"/>
  <c r="BZ22" i="25"/>
  <c r="BY22" i="25"/>
  <c r="BX22" i="25"/>
  <c r="BW22" i="25"/>
  <c r="BV22" i="25"/>
  <c r="BU22" i="25"/>
  <c r="BT22" i="25"/>
  <c r="BS22" i="25"/>
  <c r="BR22" i="25"/>
  <c r="BQ22" i="25"/>
  <c r="BP22" i="25"/>
  <c r="BO22" i="25"/>
  <c r="BL22" i="25"/>
  <c r="BJ22" i="25"/>
  <c r="BI22" i="25"/>
  <c r="BH22" i="25"/>
  <c r="BG22" i="25"/>
  <c r="BF22" i="25"/>
  <c r="BE22" i="25"/>
  <c r="BD22" i="25"/>
  <c r="BC22" i="25"/>
  <c r="AW22" i="25"/>
  <c r="AV22" i="25"/>
  <c r="AU22" i="25"/>
  <c r="AT22" i="25"/>
  <c r="AS22" i="25"/>
  <c r="AR22" i="25"/>
  <c r="AQ22" i="25"/>
  <c r="AP22" i="25"/>
  <c r="AO22" i="25"/>
  <c r="AN22" i="25"/>
  <c r="AM22" i="25"/>
  <c r="AL22" i="25"/>
  <c r="AK22" i="25"/>
  <c r="AJ22" i="25"/>
  <c r="AF22" i="25"/>
  <c r="AC22" i="25"/>
  <c r="AB22" i="25"/>
  <c r="CI21" i="25"/>
  <c r="CG21" i="25"/>
  <c r="CF21" i="25"/>
  <c r="CE21" i="25"/>
  <c r="CD21" i="25"/>
  <c r="CC21" i="25"/>
  <c r="CB21" i="25"/>
  <c r="CA21" i="25"/>
  <c r="BZ21" i="25"/>
  <c r="BY21" i="25"/>
  <c r="BX21" i="25"/>
  <c r="BW21" i="25"/>
  <c r="BV21" i="25"/>
  <c r="BU21" i="25"/>
  <c r="BT21" i="25"/>
  <c r="BS21" i="25"/>
  <c r="BR21" i="25"/>
  <c r="BQ21" i="25"/>
  <c r="BP21" i="25"/>
  <c r="BO21" i="25"/>
  <c r="BL21" i="25"/>
  <c r="BJ21" i="25"/>
  <c r="BI21" i="25"/>
  <c r="BH21" i="25"/>
  <c r="BG21" i="25"/>
  <c r="BF21" i="25"/>
  <c r="BE21" i="25"/>
  <c r="BD21" i="25"/>
  <c r="BC21" i="25"/>
  <c r="AW21" i="25"/>
  <c r="AV21" i="25"/>
  <c r="AU21" i="25"/>
  <c r="AT21" i="25"/>
  <c r="AS21" i="25"/>
  <c r="AR21" i="25"/>
  <c r="AQ21" i="25"/>
  <c r="AP21" i="25"/>
  <c r="AO21" i="25"/>
  <c r="AN21" i="25"/>
  <c r="AM21" i="25"/>
  <c r="AL21" i="25"/>
  <c r="AK21" i="25"/>
  <c r="AJ21" i="25"/>
  <c r="AF21" i="25"/>
  <c r="AC21" i="25"/>
  <c r="AB21" i="25"/>
  <c r="CI12" i="25"/>
  <c r="CG12" i="25"/>
  <c r="CF12" i="25"/>
  <c r="CE12" i="25"/>
  <c r="CD12" i="25"/>
  <c r="CC12" i="25"/>
  <c r="CB12" i="25"/>
  <c r="CA12" i="25"/>
  <c r="BZ12" i="25"/>
  <c r="BY12" i="25"/>
  <c r="BX12" i="25"/>
  <c r="BW12" i="25"/>
  <c r="BV12" i="25"/>
  <c r="BU12" i="25"/>
  <c r="BT12" i="25"/>
  <c r="BS12" i="25"/>
  <c r="BR12" i="25"/>
  <c r="BQ12" i="25"/>
  <c r="BP12" i="25"/>
  <c r="BO12" i="25"/>
  <c r="BL12" i="25"/>
  <c r="BJ12" i="25"/>
  <c r="BI12" i="25"/>
  <c r="BH12" i="25"/>
  <c r="BG12" i="25"/>
  <c r="BF12" i="25"/>
  <c r="BE12" i="25"/>
  <c r="BD12" i="25"/>
  <c r="BC12" i="25"/>
  <c r="AW12" i="25"/>
  <c r="AV12" i="25"/>
  <c r="AU12" i="25"/>
  <c r="AT12" i="25"/>
  <c r="AS12" i="25"/>
  <c r="AR12" i="25"/>
  <c r="AQ12" i="25"/>
  <c r="AP12" i="25"/>
  <c r="AO12" i="25"/>
  <c r="AN12" i="25"/>
  <c r="AM12" i="25"/>
  <c r="AL12" i="25"/>
  <c r="AK12" i="25"/>
  <c r="AJ12" i="25"/>
  <c r="AF12" i="25"/>
  <c r="AC12" i="25"/>
  <c r="AB12" i="25"/>
  <c r="CI11" i="25"/>
  <c r="CG11" i="25"/>
  <c r="CF11" i="25"/>
  <c r="CE11" i="25"/>
  <c r="CD11" i="25"/>
  <c r="CC11" i="25"/>
  <c r="CB11" i="25"/>
  <c r="CA11" i="25"/>
  <c r="BZ11" i="25"/>
  <c r="BY11" i="25"/>
  <c r="BX11" i="25"/>
  <c r="BW11" i="25"/>
  <c r="BV11" i="25"/>
  <c r="BU11" i="25"/>
  <c r="BT11" i="25"/>
  <c r="BS11" i="25"/>
  <c r="BR11" i="25"/>
  <c r="BQ11" i="25"/>
  <c r="BP11" i="25"/>
  <c r="BO11" i="25"/>
  <c r="BL11" i="25"/>
  <c r="BJ11" i="25"/>
  <c r="BI11" i="25"/>
  <c r="BH11" i="25"/>
  <c r="BG11" i="25"/>
  <c r="BF11" i="25"/>
  <c r="BE11" i="25"/>
  <c r="BD11" i="25"/>
  <c r="BC11" i="25"/>
  <c r="AW11" i="25"/>
  <c r="AV11" i="25"/>
  <c r="AU11" i="25"/>
  <c r="AT11" i="25"/>
  <c r="AS11" i="25"/>
  <c r="AR11" i="25"/>
  <c r="AQ11" i="25"/>
  <c r="AP11" i="25"/>
  <c r="AN11" i="25"/>
  <c r="AM11" i="25"/>
  <c r="AL11" i="25"/>
  <c r="AK11" i="25"/>
  <c r="AJ11" i="25"/>
  <c r="AC11" i="25"/>
  <c r="AB11" i="25"/>
  <c r="G3" i="23"/>
  <c r="E21" i="11" s="1"/>
  <c r="D5" i="24"/>
  <c r="B5" i="24"/>
  <c r="L3" i="25" l="1"/>
  <c r="J2" i="26" s="1"/>
  <c r="S7" i="25"/>
  <c r="Z7" i="25"/>
  <c r="AF7" i="25"/>
  <c r="AC2" i="25" s="1"/>
  <c r="I16" i="11" s="1"/>
  <c r="M7" i="25"/>
  <c r="Q7" i="25"/>
  <c r="N7" i="25"/>
  <c r="W7" i="25"/>
  <c r="O7" i="25"/>
  <c r="X7" i="25"/>
  <c r="P7" i="25"/>
  <c r="T7" i="25"/>
  <c r="V7" i="25"/>
  <c r="U7" i="25"/>
  <c r="R7" i="25"/>
  <c r="Y7" i="25"/>
  <c r="P17" i="26"/>
  <c r="Q13" i="26"/>
  <c r="R13" i="26" s="1"/>
  <c r="Q25" i="26"/>
  <c r="R25" i="26" s="1"/>
  <c r="Q9" i="26"/>
  <c r="R9" i="26" s="1"/>
  <c r="Q21" i="26"/>
  <c r="R21" i="26" s="1"/>
  <c r="Q10" i="26"/>
  <c r="R10" i="26" s="1"/>
  <c r="Q14" i="26"/>
  <c r="R14" i="26" s="1"/>
  <c r="Q18" i="26"/>
  <c r="R18" i="26" s="1"/>
  <c r="Q22" i="26"/>
  <c r="R22" i="26" s="1"/>
  <c r="Q23" i="26"/>
  <c r="R23" i="26" s="1"/>
  <c r="Q11" i="26"/>
  <c r="R11" i="26" s="1"/>
  <c r="Q19" i="26"/>
  <c r="R19" i="26" s="1"/>
  <c r="Q8" i="26"/>
  <c r="Q12" i="26"/>
  <c r="R12" i="26" s="1"/>
  <c r="Q16" i="26"/>
  <c r="R16" i="26" s="1"/>
  <c r="Q20" i="26"/>
  <c r="R20" i="26" s="1"/>
  <c r="Q24" i="26"/>
  <c r="R24" i="26" s="1"/>
  <c r="R26" i="26"/>
  <c r="Q15" i="26"/>
  <c r="R15" i="26" s="1"/>
  <c r="G16" i="11"/>
  <c r="CI7" i="25"/>
  <c r="CG7" i="25"/>
  <c r="U49" i="11" s="1"/>
  <c r="BU7" i="25"/>
  <c r="BV7" i="25"/>
  <c r="BG7" i="25"/>
  <c r="G34" i="11" s="1"/>
  <c r="BH7" i="25"/>
  <c r="H34" i="11" s="1"/>
  <c r="BC7" i="25"/>
  <c r="C34" i="11" s="1"/>
  <c r="BQ7" i="25"/>
  <c r="CC7" i="25"/>
  <c r="BO7" i="25"/>
  <c r="CA7" i="25"/>
  <c r="BI7" i="25"/>
  <c r="I34" i="11" s="1"/>
  <c r="BW7" i="25"/>
  <c r="BJ7" i="25"/>
  <c r="J34" i="11" s="1"/>
  <c r="BX7" i="25"/>
  <c r="BY7" i="25"/>
  <c r="BL7" i="25"/>
  <c r="BP7" i="25"/>
  <c r="CB7" i="25"/>
  <c r="BM7" i="25"/>
  <c r="E31" i="11" s="1"/>
  <c r="BZ7" i="25"/>
  <c r="BF7" i="25"/>
  <c r="F34" i="11" s="1"/>
  <c r="BT7" i="25"/>
  <c r="CF7" i="25"/>
  <c r="BE7" i="25"/>
  <c r="E34" i="11" s="1"/>
  <c r="BS7" i="25"/>
  <c r="CE7" i="25"/>
  <c r="BD7" i="25"/>
  <c r="D34" i="11" s="1"/>
  <c r="BR7" i="25"/>
  <c r="CD7" i="25"/>
  <c r="F5" i="24"/>
  <c r="J11" i="23"/>
  <c r="J8" i="23"/>
  <c r="I8" i="23"/>
  <c r="G2" i="23" s="1"/>
  <c r="R8" i="26" l="1"/>
  <c r="R5" i="26" s="1"/>
  <c r="Q5" i="26"/>
  <c r="AA7" i="25"/>
  <c r="E16" i="11" s="1"/>
  <c r="G21" i="11"/>
  <c r="P26" i="26"/>
  <c r="P25" i="26"/>
  <c r="P23" i="26"/>
  <c r="P24" i="26"/>
  <c r="P22" i="26"/>
  <c r="P18" i="26"/>
  <c r="P21" i="26"/>
  <c r="P20" i="26"/>
  <c r="P19" i="26"/>
  <c r="P13" i="26"/>
  <c r="P14" i="26"/>
  <c r="P15" i="26"/>
  <c r="P16" i="26"/>
  <c r="P12" i="26"/>
  <c r="P11" i="26"/>
  <c r="P10" i="26"/>
  <c r="P9" i="26"/>
  <c r="P8" i="26"/>
  <c r="F16" i="11"/>
  <c r="AS37" i="15"/>
  <c r="AS38" i="15"/>
  <c r="AS39" i="15"/>
  <c r="AS40" i="15"/>
  <c r="AS41" i="15"/>
  <c r="AS42" i="15"/>
  <c r="AS43" i="15"/>
  <c r="AS44" i="15"/>
  <c r="AS45" i="15"/>
  <c r="AS46" i="15"/>
  <c r="AS47" i="15"/>
  <c r="AS48" i="15"/>
  <c r="AS49" i="15"/>
  <c r="AS50" i="15"/>
  <c r="AS51" i="15"/>
  <c r="AS36" i="15"/>
  <c r="AT36" i="15"/>
  <c r="AT37" i="15"/>
  <c r="AT38" i="15"/>
  <c r="AT39" i="15"/>
  <c r="AT40" i="15"/>
  <c r="AT41" i="15"/>
  <c r="AT42" i="15"/>
  <c r="AT43" i="15"/>
  <c r="AT44" i="15"/>
  <c r="AT45" i="15"/>
  <c r="AT46" i="15"/>
  <c r="AT47" i="15"/>
  <c r="AT48" i="15"/>
  <c r="AT49" i="15"/>
  <c r="AT50" i="15"/>
  <c r="AT51" i="15"/>
  <c r="AZ7" i="5"/>
  <c r="C52" i="11" s="1"/>
  <c r="AQ12" i="5"/>
  <c r="AQ14" i="5"/>
  <c r="AQ15" i="5"/>
  <c r="AQ16" i="5"/>
  <c r="AQ17" i="5"/>
  <c r="AQ18" i="5"/>
  <c r="AQ19" i="5"/>
  <c r="AQ21" i="5"/>
  <c r="AQ22" i="5"/>
  <c r="AQ23" i="5"/>
  <c r="AQ24" i="5"/>
  <c r="AQ26" i="5"/>
  <c r="AQ27" i="5"/>
  <c r="AQ28" i="5"/>
  <c r="AQ29" i="5"/>
  <c r="AQ31" i="5"/>
  <c r="AQ32" i="5"/>
  <c r="AQ33" i="5"/>
  <c r="AQ34" i="5"/>
  <c r="AQ36" i="5"/>
  <c r="AQ37" i="5"/>
  <c r="AQ38" i="5"/>
  <c r="AQ39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6" i="5"/>
  <c r="AQ57" i="5"/>
  <c r="AQ58" i="5"/>
  <c r="AQ59" i="5"/>
  <c r="AQ60" i="5"/>
  <c r="AQ61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11" i="5"/>
  <c r="AG12" i="5"/>
  <c r="AG14" i="5"/>
  <c r="AG15" i="5"/>
  <c r="AG16" i="5"/>
  <c r="AG17" i="5"/>
  <c r="AG18" i="5"/>
  <c r="AG21" i="5"/>
  <c r="AG22" i="5"/>
  <c r="AG23" i="5"/>
  <c r="AG24" i="5"/>
  <c r="AG26" i="5"/>
  <c r="AG27" i="5"/>
  <c r="AG28" i="5"/>
  <c r="AG29" i="5"/>
  <c r="AG31" i="5"/>
  <c r="AG32" i="5"/>
  <c r="AG33" i="5"/>
  <c r="AG34" i="5"/>
  <c r="AG36" i="5"/>
  <c r="AG37" i="5"/>
  <c r="AG39" i="5"/>
  <c r="AG42" i="5"/>
  <c r="AG43" i="5"/>
  <c r="AG44" i="5"/>
  <c r="AG45" i="5"/>
  <c r="AG46" i="5"/>
  <c r="AG47" i="5"/>
  <c r="AG48" i="5"/>
  <c r="AG49" i="5"/>
  <c r="AG50" i="5"/>
  <c r="AG52" i="5"/>
  <c r="AG53" i="5"/>
  <c r="AG56" i="5"/>
  <c r="AG57" i="5"/>
  <c r="AG58" i="5"/>
  <c r="AG59" i="5"/>
  <c r="AG60" i="5"/>
  <c r="AG61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B12" i="5"/>
  <c r="AB14" i="5"/>
  <c r="AB15" i="5"/>
  <c r="AB16" i="5"/>
  <c r="AB17" i="5"/>
  <c r="AB18" i="5"/>
  <c r="AB19" i="5"/>
  <c r="AB21" i="5"/>
  <c r="AB22" i="5"/>
  <c r="AB23" i="5"/>
  <c r="AB24" i="5"/>
  <c r="AB26" i="5"/>
  <c r="AB27" i="5"/>
  <c r="AB28" i="5"/>
  <c r="AB29" i="5"/>
  <c r="AB31" i="5"/>
  <c r="AB32" i="5"/>
  <c r="AB33" i="5"/>
  <c r="AB34" i="5"/>
  <c r="AB36" i="5"/>
  <c r="AB37" i="5"/>
  <c r="AB38" i="5"/>
  <c r="AB39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6" i="5"/>
  <c r="AB57" i="5"/>
  <c r="AB58" i="5"/>
  <c r="AB59" i="5"/>
  <c r="AB60" i="5"/>
  <c r="AB61" i="5"/>
  <c r="AB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G67" i="5"/>
  <c r="CG68" i="5"/>
  <c r="CG69" i="5"/>
  <c r="CG70" i="5"/>
  <c r="CG71" i="5"/>
  <c r="CG72" i="5"/>
  <c r="CG73" i="5"/>
  <c r="CG74" i="5"/>
  <c r="CG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D71" i="5"/>
  <c r="CD72" i="5"/>
  <c r="CD73" i="5"/>
  <c r="CD74" i="5"/>
  <c r="CD11" i="5"/>
  <c r="CE12" i="5"/>
  <c r="CF12" i="5"/>
  <c r="CE13" i="5"/>
  <c r="CF13" i="5"/>
  <c r="CE14" i="5"/>
  <c r="CF14" i="5"/>
  <c r="CE15" i="5"/>
  <c r="CF15" i="5"/>
  <c r="CE16" i="5"/>
  <c r="CF16" i="5"/>
  <c r="CE17" i="5"/>
  <c r="CF17" i="5"/>
  <c r="CE18" i="5"/>
  <c r="CF18" i="5"/>
  <c r="CE19" i="5"/>
  <c r="CF19" i="5"/>
  <c r="CE20" i="5"/>
  <c r="CF20" i="5"/>
  <c r="CE21" i="5"/>
  <c r="CF21" i="5"/>
  <c r="CE22" i="5"/>
  <c r="CF22" i="5"/>
  <c r="CE23" i="5"/>
  <c r="CF23" i="5"/>
  <c r="CE24" i="5"/>
  <c r="CF24" i="5"/>
  <c r="CE25" i="5"/>
  <c r="CF25" i="5"/>
  <c r="CE26" i="5"/>
  <c r="CF26" i="5"/>
  <c r="CE27" i="5"/>
  <c r="CF27" i="5"/>
  <c r="CE28" i="5"/>
  <c r="CF28" i="5"/>
  <c r="CE29" i="5"/>
  <c r="CF29" i="5"/>
  <c r="CE30" i="5"/>
  <c r="CF30" i="5"/>
  <c r="CE31" i="5"/>
  <c r="CF31" i="5"/>
  <c r="CE32" i="5"/>
  <c r="CF32" i="5"/>
  <c r="CE33" i="5"/>
  <c r="CF33" i="5"/>
  <c r="CE34" i="5"/>
  <c r="CF34" i="5"/>
  <c r="CE35" i="5"/>
  <c r="CF35" i="5"/>
  <c r="CE36" i="5"/>
  <c r="CF36" i="5"/>
  <c r="CE37" i="5"/>
  <c r="CF37" i="5"/>
  <c r="CE38" i="5"/>
  <c r="CF38" i="5"/>
  <c r="CE39" i="5"/>
  <c r="CF39" i="5"/>
  <c r="CE40" i="5"/>
  <c r="CF40" i="5"/>
  <c r="CE41" i="5"/>
  <c r="CF41" i="5"/>
  <c r="CE42" i="5"/>
  <c r="CF42" i="5"/>
  <c r="CE43" i="5"/>
  <c r="CF43" i="5"/>
  <c r="CE44" i="5"/>
  <c r="CF44" i="5"/>
  <c r="CE45" i="5"/>
  <c r="CF45" i="5"/>
  <c r="CE46" i="5"/>
  <c r="CF46" i="5"/>
  <c r="CE47" i="5"/>
  <c r="CF47" i="5"/>
  <c r="CE48" i="5"/>
  <c r="CF48" i="5"/>
  <c r="CE49" i="5"/>
  <c r="CF49" i="5"/>
  <c r="CE50" i="5"/>
  <c r="CF50" i="5"/>
  <c r="CE51" i="5"/>
  <c r="CF51" i="5"/>
  <c r="CE52" i="5"/>
  <c r="CF52" i="5"/>
  <c r="CE53" i="5"/>
  <c r="CF53" i="5"/>
  <c r="CE54" i="5"/>
  <c r="CF54" i="5"/>
  <c r="CE55" i="5"/>
  <c r="CF55" i="5"/>
  <c r="CE56" i="5"/>
  <c r="CF56" i="5"/>
  <c r="CE57" i="5"/>
  <c r="CF57" i="5"/>
  <c r="CE58" i="5"/>
  <c r="CF58" i="5"/>
  <c r="CE59" i="5"/>
  <c r="CF59" i="5"/>
  <c r="CE60" i="5"/>
  <c r="CF60" i="5"/>
  <c r="CE61" i="5"/>
  <c r="CF61" i="5"/>
  <c r="CE62" i="5"/>
  <c r="CF62" i="5"/>
  <c r="CE63" i="5"/>
  <c r="CF63" i="5"/>
  <c r="CE64" i="5"/>
  <c r="CF64" i="5"/>
  <c r="CE65" i="5"/>
  <c r="CF65" i="5"/>
  <c r="CE66" i="5"/>
  <c r="CF66" i="5"/>
  <c r="CE67" i="5"/>
  <c r="CF67" i="5"/>
  <c r="CE68" i="5"/>
  <c r="CF68" i="5"/>
  <c r="CE69" i="5"/>
  <c r="CF69" i="5"/>
  <c r="CE70" i="5"/>
  <c r="CF70" i="5"/>
  <c r="CE71" i="5"/>
  <c r="CF71" i="5"/>
  <c r="CE72" i="5"/>
  <c r="CF72" i="5"/>
  <c r="CE73" i="5"/>
  <c r="CF73" i="5"/>
  <c r="CE74" i="5"/>
  <c r="CF74" i="5"/>
  <c r="CF11" i="5"/>
  <c r="CE11" i="5"/>
  <c r="M1" i="5" l="1"/>
  <c r="AG7" i="5"/>
  <c r="AD2" i="5" s="1"/>
  <c r="R7" i="15"/>
  <c r="S7" i="15"/>
  <c r="AF2" i="15"/>
  <c r="T7" i="5"/>
  <c r="P5" i="26"/>
  <c r="I2" i="26" s="1"/>
  <c r="CG7" i="5"/>
  <c r="T49" i="11" s="1"/>
  <c r="CD7" i="5"/>
  <c r="CE7" i="5"/>
  <c r="R49" i="11" s="1"/>
  <c r="CF7" i="5"/>
  <c r="S49" i="11" s="1"/>
  <c r="I28" i="11" l="1"/>
  <c r="BP18" i="19"/>
  <c r="BQ18" i="19"/>
  <c r="BR18" i="19"/>
  <c r="BS18" i="19"/>
  <c r="BT18" i="19"/>
  <c r="BU18" i="19"/>
  <c r="BV18" i="19"/>
  <c r="BW18" i="19"/>
  <c r="BX18" i="19"/>
  <c r="BY18" i="19"/>
  <c r="BZ18" i="19"/>
  <c r="CA18" i="19"/>
  <c r="CB18" i="19"/>
  <c r="CC18" i="19"/>
  <c r="CD18" i="19"/>
  <c r="CJ18" i="19"/>
  <c r="BP19" i="19"/>
  <c r="BQ19" i="19"/>
  <c r="BR19" i="19"/>
  <c r="BS19" i="19"/>
  <c r="BT19" i="19"/>
  <c r="BU19" i="19"/>
  <c r="BV19" i="19"/>
  <c r="BW19" i="19"/>
  <c r="BX19" i="19"/>
  <c r="BY19" i="19"/>
  <c r="BZ19" i="19"/>
  <c r="CA19" i="19"/>
  <c r="CB19" i="19"/>
  <c r="CC19" i="19"/>
  <c r="CD19" i="19"/>
  <c r="CJ19" i="19"/>
  <c r="BP20" i="19"/>
  <c r="BQ20" i="19"/>
  <c r="BR20" i="19"/>
  <c r="BS20" i="19"/>
  <c r="BT20" i="19"/>
  <c r="BU20" i="19"/>
  <c r="BV20" i="19"/>
  <c r="BW20" i="19"/>
  <c r="BX20" i="19"/>
  <c r="BY20" i="19"/>
  <c r="BZ20" i="19"/>
  <c r="CA20" i="19"/>
  <c r="CB20" i="19"/>
  <c r="CC20" i="19"/>
  <c r="CD20" i="19"/>
  <c r="CJ20" i="19"/>
  <c r="BP21" i="19"/>
  <c r="BQ21" i="19"/>
  <c r="BR21" i="19"/>
  <c r="BS21" i="19"/>
  <c r="BT21" i="19"/>
  <c r="BU21" i="19"/>
  <c r="BV21" i="19"/>
  <c r="BW21" i="19"/>
  <c r="BX21" i="19"/>
  <c r="BY21" i="19"/>
  <c r="BZ21" i="19"/>
  <c r="CA21" i="19"/>
  <c r="CB21" i="19"/>
  <c r="CC21" i="19"/>
  <c r="CD21" i="19"/>
  <c r="CJ21" i="19"/>
  <c r="BP22" i="19"/>
  <c r="BQ22" i="19"/>
  <c r="BR22" i="19"/>
  <c r="BS22" i="19"/>
  <c r="BT22" i="19"/>
  <c r="BU22" i="19"/>
  <c r="BV22" i="19"/>
  <c r="BW22" i="19"/>
  <c r="BX22" i="19"/>
  <c r="BY22" i="19"/>
  <c r="BZ22" i="19"/>
  <c r="CA22" i="19"/>
  <c r="CB22" i="19"/>
  <c r="CC22" i="19"/>
  <c r="CD22" i="19"/>
  <c r="CJ22" i="19"/>
  <c r="BP23" i="19"/>
  <c r="BQ23" i="19"/>
  <c r="BR23" i="19"/>
  <c r="BS23" i="19"/>
  <c r="BT23" i="19"/>
  <c r="BU23" i="19"/>
  <c r="BV23" i="19"/>
  <c r="BW23" i="19"/>
  <c r="BX23" i="19"/>
  <c r="BY23" i="19"/>
  <c r="BZ23" i="19"/>
  <c r="CA23" i="19"/>
  <c r="CB23" i="19"/>
  <c r="CC23" i="19"/>
  <c r="CD23" i="19"/>
  <c r="CJ23" i="19"/>
  <c r="BP24" i="19"/>
  <c r="BQ24" i="19"/>
  <c r="BR24" i="19"/>
  <c r="BS24" i="19"/>
  <c r="BT24" i="19"/>
  <c r="BU24" i="19"/>
  <c r="BV24" i="19"/>
  <c r="BW24" i="19"/>
  <c r="BX24" i="19"/>
  <c r="BY24" i="19"/>
  <c r="BZ24" i="19"/>
  <c r="CA24" i="19"/>
  <c r="CB24" i="19"/>
  <c r="CC24" i="19"/>
  <c r="CD24" i="19"/>
  <c r="CJ24" i="19"/>
  <c r="BP25" i="19"/>
  <c r="BQ25" i="19"/>
  <c r="BR25" i="19"/>
  <c r="BS25" i="19"/>
  <c r="BT25" i="19"/>
  <c r="BU25" i="19"/>
  <c r="BV25" i="19"/>
  <c r="BW25" i="19"/>
  <c r="BX25" i="19"/>
  <c r="BY25" i="19"/>
  <c r="BZ25" i="19"/>
  <c r="CA25" i="19"/>
  <c r="CB25" i="19"/>
  <c r="CC25" i="19"/>
  <c r="CD25" i="19"/>
  <c r="CJ25" i="19"/>
  <c r="BP26" i="19"/>
  <c r="BQ26" i="19"/>
  <c r="BR26" i="19"/>
  <c r="BS26" i="19"/>
  <c r="BT26" i="19"/>
  <c r="BU26" i="19"/>
  <c r="BV26" i="19"/>
  <c r="BW26" i="19"/>
  <c r="BX26" i="19"/>
  <c r="BY26" i="19"/>
  <c r="BZ26" i="19"/>
  <c r="CA26" i="19"/>
  <c r="CB26" i="19"/>
  <c r="CC26" i="19"/>
  <c r="CD26" i="19"/>
  <c r="CJ26" i="19"/>
  <c r="BP27" i="19"/>
  <c r="BQ27" i="19"/>
  <c r="BR27" i="19"/>
  <c r="BS27" i="19"/>
  <c r="BT27" i="19"/>
  <c r="BU27" i="19"/>
  <c r="BV27" i="19"/>
  <c r="BW27" i="19"/>
  <c r="BX27" i="19"/>
  <c r="BY27" i="19"/>
  <c r="BZ27" i="19"/>
  <c r="CA27" i="19"/>
  <c r="CB27" i="19"/>
  <c r="CC27" i="19"/>
  <c r="CD27" i="19"/>
  <c r="CJ27" i="19"/>
  <c r="BP28" i="19"/>
  <c r="BQ28" i="19"/>
  <c r="BR28" i="19"/>
  <c r="BS28" i="19"/>
  <c r="BT28" i="19"/>
  <c r="BU28" i="19"/>
  <c r="BV28" i="19"/>
  <c r="BW28" i="19"/>
  <c r="BX28" i="19"/>
  <c r="BY28" i="19"/>
  <c r="BZ28" i="19"/>
  <c r="CA28" i="19"/>
  <c r="CB28" i="19"/>
  <c r="CC28" i="19"/>
  <c r="CD28" i="19"/>
  <c r="CJ28" i="19"/>
  <c r="CJ17" i="19"/>
  <c r="CC17" i="19"/>
  <c r="CB17" i="19"/>
  <c r="CA17" i="19"/>
  <c r="BZ17" i="19"/>
  <c r="BY17" i="19"/>
  <c r="BX17" i="19"/>
  <c r="BW17" i="19"/>
  <c r="BW7" i="19" s="1"/>
  <c r="BV17" i="19"/>
  <c r="BU17" i="19"/>
  <c r="BT17" i="19"/>
  <c r="BS17" i="19"/>
  <c r="BS7" i="19" s="1"/>
  <c r="BR17" i="19"/>
  <c r="BQ17" i="19"/>
  <c r="BP17" i="19"/>
  <c r="BN18" i="19"/>
  <c r="BN19" i="19"/>
  <c r="BN20" i="19"/>
  <c r="BN21" i="19"/>
  <c r="BN22" i="19"/>
  <c r="BN23" i="19"/>
  <c r="BN24" i="19"/>
  <c r="BN25" i="19"/>
  <c r="BN26" i="19"/>
  <c r="BN27" i="19"/>
  <c r="BN28" i="19"/>
  <c r="BN17" i="19"/>
  <c r="BD18" i="19"/>
  <c r="BE18" i="19"/>
  <c r="BF18" i="19"/>
  <c r="BG18" i="19"/>
  <c r="BH18" i="19"/>
  <c r="BI18" i="19"/>
  <c r="BJ18" i="19"/>
  <c r="BK18" i="19"/>
  <c r="BD19" i="19"/>
  <c r="BE19" i="19"/>
  <c r="BF19" i="19"/>
  <c r="BG19" i="19"/>
  <c r="BH19" i="19"/>
  <c r="BI19" i="19"/>
  <c r="BJ19" i="19"/>
  <c r="BK19" i="19"/>
  <c r="BD20" i="19"/>
  <c r="BE20" i="19"/>
  <c r="BF20" i="19"/>
  <c r="BG20" i="19"/>
  <c r="BH20" i="19"/>
  <c r="BI20" i="19"/>
  <c r="BJ20" i="19"/>
  <c r="BK20" i="19"/>
  <c r="BD21" i="19"/>
  <c r="BE21" i="19"/>
  <c r="BF21" i="19"/>
  <c r="BG21" i="19"/>
  <c r="BH21" i="19"/>
  <c r="BI21" i="19"/>
  <c r="BJ21" i="19"/>
  <c r="BK21" i="19"/>
  <c r="BD22" i="19"/>
  <c r="BE22" i="19"/>
  <c r="BF22" i="19"/>
  <c r="BG22" i="19"/>
  <c r="BH22" i="19"/>
  <c r="BI22" i="19"/>
  <c r="BJ22" i="19"/>
  <c r="BK22" i="19"/>
  <c r="BD23" i="19"/>
  <c r="BE23" i="19"/>
  <c r="BF23" i="19"/>
  <c r="BG23" i="19"/>
  <c r="BH23" i="19"/>
  <c r="BI23" i="19"/>
  <c r="BJ23" i="19"/>
  <c r="BK23" i="19"/>
  <c r="BD24" i="19"/>
  <c r="BE24" i="19"/>
  <c r="BF24" i="19"/>
  <c r="BG24" i="19"/>
  <c r="BH24" i="19"/>
  <c r="BI24" i="19"/>
  <c r="BJ24" i="19"/>
  <c r="BK24" i="19"/>
  <c r="BD25" i="19"/>
  <c r="BE25" i="19"/>
  <c r="BF25" i="19"/>
  <c r="BG25" i="19"/>
  <c r="BH25" i="19"/>
  <c r="BI25" i="19"/>
  <c r="BJ25" i="19"/>
  <c r="BK25" i="19"/>
  <c r="BD26" i="19"/>
  <c r="BE26" i="19"/>
  <c r="BF26" i="19"/>
  <c r="BG26" i="19"/>
  <c r="BH26" i="19"/>
  <c r="BI26" i="19"/>
  <c r="BJ26" i="19"/>
  <c r="BK26" i="19"/>
  <c r="BD27" i="19"/>
  <c r="BE27" i="19"/>
  <c r="BF27" i="19"/>
  <c r="BG27" i="19"/>
  <c r="BH27" i="19"/>
  <c r="BI27" i="19"/>
  <c r="BJ27" i="19"/>
  <c r="BK27" i="19"/>
  <c r="BD28" i="19"/>
  <c r="BE28" i="19"/>
  <c r="BF28" i="19"/>
  <c r="BG28" i="19"/>
  <c r="BH28" i="19"/>
  <c r="BI28" i="19"/>
  <c r="BJ28" i="19"/>
  <c r="BK28" i="19"/>
  <c r="BK17" i="19"/>
  <c r="BJ17" i="19"/>
  <c r="BI17" i="19"/>
  <c r="BH17" i="19"/>
  <c r="BE17" i="19"/>
  <c r="BG17" i="19"/>
  <c r="BF17" i="19"/>
  <c r="BD17" i="19"/>
  <c r="AG19" i="19"/>
  <c r="AD17" i="19"/>
  <c r="AC22" i="19"/>
  <c r="AC23" i="19"/>
  <c r="AC24" i="19"/>
  <c r="AC25" i="19"/>
  <c r="AC26" i="19"/>
  <c r="AC27" i="19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J12" i="5"/>
  <c r="BP13" i="5"/>
  <c r="BQ13" i="5"/>
  <c r="BR13" i="5"/>
  <c r="BS13" i="5"/>
  <c r="BT13" i="5"/>
  <c r="BU13" i="5"/>
  <c r="BV13" i="5"/>
  <c r="BW13" i="5"/>
  <c r="BX13" i="5"/>
  <c r="BY13" i="5"/>
  <c r="BZ13" i="5"/>
  <c r="CA13" i="5"/>
  <c r="CB13" i="5"/>
  <c r="CC13" i="5"/>
  <c r="CJ13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J14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J15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J16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J17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J18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J19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J20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J21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J22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J23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J24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J25" i="5"/>
  <c r="BP26" i="5"/>
  <c r="BQ26" i="5"/>
  <c r="BR26" i="5"/>
  <c r="BS26" i="5"/>
  <c r="BT26" i="5"/>
  <c r="BU26" i="5"/>
  <c r="BV26" i="5"/>
  <c r="BW26" i="5"/>
  <c r="BX26" i="5"/>
  <c r="BY26" i="5"/>
  <c r="BZ26" i="5"/>
  <c r="CA26" i="5"/>
  <c r="CB26" i="5"/>
  <c r="CC26" i="5"/>
  <c r="CJ26" i="5"/>
  <c r="BP27" i="5"/>
  <c r="BQ27" i="5"/>
  <c r="BR27" i="5"/>
  <c r="BS27" i="5"/>
  <c r="BT27" i="5"/>
  <c r="BU27" i="5"/>
  <c r="BV27" i="5"/>
  <c r="BW27" i="5"/>
  <c r="BX27" i="5"/>
  <c r="BY27" i="5"/>
  <c r="BZ27" i="5"/>
  <c r="CA27" i="5"/>
  <c r="CB27" i="5"/>
  <c r="CC27" i="5"/>
  <c r="CJ27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J28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J29" i="5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C30" i="5"/>
  <c r="CJ30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J31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B32" i="5"/>
  <c r="CC32" i="5"/>
  <c r="CJ32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B33" i="5"/>
  <c r="CC33" i="5"/>
  <c r="CJ33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J34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B35" i="5"/>
  <c r="CC35" i="5"/>
  <c r="CJ35" i="5"/>
  <c r="BP36" i="5"/>
  <c r="BQ36" i="5"/>
  <c r="BR36" i="5"/>
  <c r="BS36" i="5"/>
  <c r="BT36" i="5"/>
  <c r="BU36" i="5"/>
  <c r="BV36" i="5"/>
  <c r="BW36" i="5"/>
  <c r="BX36" i="5"/>
  <c r="BY36" i="5"/>
  <c r="BZ36" i="5"/>
  <c r="CA36" i="5"/>
  <c r="CB36" i="5"/>
  <c r="CC36" i="5"/>
  <c r="CJ36" i="5"/>
  <c r="BP37" i="5"/>
  <c r="BQ37" i="5"/>
  <c r="BR37" i="5"/>
  <c r="BS37" i="5"/>
  <c r="BT37" i="5"/>
  <c r="BU37" i="5"/>
  <c r="BV37" i="5"/>
  <c r="BW37" i="5"/>
  <c r="BX37" i="5"/>
  <c r="BY37" i="5"/>
  <c r="BZ37" i="5"/>
  <c r="CA37" i="5"/>
  <c r="CB37" i="5"/>
  <c r="CC37" i="5"/>
  <c r="CJ37" i="5"/>
  <c r="BP38" i="5"/>
  <c r="BQ38" i="5"/>
  <c r="BR38" i="5"/>
  <c r="BS38" i="5"/>
  <c r="BT38" i="5"/>
  <c r="BU38" i="5"/>
  <c r="BV38" i="5"/>
  <c r="BW38" i="5"/>
  <c r="BX38" i="5"/>
  <c r="BY38" i="5"/>
  <c r="BZ38" i="5"/>
  <c r="CA38" i="5"/>
  <c r="CB38" i="5"/>
  <c r="CC38" i="5"/>
  <c r="CJ38" i="5"/>
  <c r="BP39" i="5"/>
  <c r="BQ39" i="5"/>
  <c r="BR39" i="5"/>
  <c r="BS39" i="5"/>
  <c r="BT39" i="5"/>
  <c r="BU39" i="5"/>
  <c r="BV39" i="5"/>
  <c r="BW39" i="5"/>
  <c r="BX39" i="5"/>
  <c r="BY39" i="5"/>
  <c r="BZ39" i="5"/>
  <c r="CA39" i="5"/>
  <c r="CB39" i="5"/>
  <c r="CC39" i="5"/>
  <c r="CJ39" i="5"/>
  <c r="BP40" i="5"/>
  <c r="BQ40" i="5"/>
  <c r="BR40" i="5"/>
  <c r="BS40" i="5"/>
  <c r="BT40" i="5"/>
  <c r="BU40" i="5"/>
  <c r="BV40" i="5"/>
  <c r="BW40" i="5"/>
  <c r="BX40" i="5"/>
  <c r="BY40" i="5"/>
  <c r="BZ40" i="5"/>
  <c r="CA40" i="5"/>
  <c r="CB40" i="5"/>
  <c r="CC40" i="5"/>
  <c r="CJ40" i="5"/>
  <c r="BP41" i="5"/>
  <c r="BQ41" i="5"/>
  <c r="BR41" i="5"/>
  <c r="BS41" i="5"/>
  <c r="BT41" i="5"/>
  <c r="BU41" i="5"/>
  <c r="BV41" i="5"/>
  <c r="BW41" i="5"/>
  <c r="BX41" i="5"/>
  <c r="BY41" i="5"/>
  <c r="BZ41" i="5"/>
  <c r="CA41" i="5"/>
  <c r="CB41" i="5"/>
  <c r="CC41" i="5"/>
  <c r="CJ41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B42" i="5"/>
  <c r="CC42" i="5"/>
  <c r="CJ42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J43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J44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J45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B46" i="5"/>
  <c r="CC46" i="5"/>
  <c r="CJ46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CJ47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J48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B49" i="5"/>
  <c r="CC49" i="5"/>
  <c r="CJ49" i="5"/>
  <c r="BP50" i="5"/>
  <c r="BQ50" i="5"/>
  <c r="BR50" i="5"/>
  <c r="BS50" i="5"/>
  <c r="BT50" i="5"/>
  <c r="BU50" i="5"/>
  <c r="BV50" i="5"/>
  <c r="BW50" i="5"/>
  <c r="BX50" i="5"/>
  <c r="BY50" i="5"/>
  <c r="BZ50" i="5"/>
  <c r="CA50" i="5"/>
  <c r="CB50" i="5"/>
  <c r="CC50" i="5"/>
  <c r="CJ50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J51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J52" i="5"/>
  <c r="BP53" i="5"/>
  <c r="BQ53" i="5"/>
  <c r="BR53" i="5"/>
  <c r="BS53" i="5"/>
  <c r="BT53" i="5"/>
  <c r="BU53" i="5"/>
  <c r="BV53" i="5"/>
  <c r="BW53" i="5"/>
  <c r="BX53" i="5"/>
  <c r="BY53" i="5"/>
  <c r="BZ53" i="5"/>
  <c r="CA53" i="5"/>
  <c r="CB53" i="5"/>
  <c r="CC53" i="5"/>
  <c r="CJ53" i="5"/>
  <c r="BP54" i="5"/>
  <c r="BQ54" i="5"/>
  <c r="BR54" i="5"/>
  <c r="BS54" i="5"/>
  <c r="BT54" i="5"/>
  <c r="BU54" i="5"/>
  <c r="BV54" i="5"/>
  <c r="BW54" i="5"/>
  <c r="BX54" i="5"/>
  <c r="BY54" i="5"/>
  <c r="BZ54" i="5"/>
  <c r="CA54" i="5"/>
  <c r="CB54" i="5"/>
  <c r="CC54" i="5"/>
  <c r="CJ54" i="5"/>
  <c r="BP55" i="5"/>
  <c r="BQ55" i="5"/>
  <c r="BR55" i="5"/>
  <c r="BS55" i="5"/>
  <c r="BT55" i="5"/>
  <c r="BU55" i="5"/>
  <c r="BV55" i="5"/>
  <c r="BW55" i="5"/>
  <c r="BX55" i="5"/>
  <c r="BY55" i="5"/>
  <c r="BZ55" i="5"/>
  <c r="CA55" i="5"/>
  <c r="CB55" i="5"/>
  <c r="CC55" i="5"/>
  <c r="CJ55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CB56" i="5"/>
  <c r="CC56" i="5"/>
  <c r="CJ56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CB57" i="5"/>
  <c r="CC57" i="5"/>
  <c r="CJ57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CB58" i="5"/>
  <c r="CC58" i="5"/>
  <c r="CJ58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J59" i="5"/>
  <c r="BP60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C60" i="5"/>
  <c r="CJ60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J61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J62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CB63" i="5"/>
  <c r="CC63" i="5"/>
  <c r="CJ63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CB64" i="5"/>
  <c r="CC64" i="5"/>
  <c r="CJ64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CB65" i="5"/>
  <c r="CC65" i="5"/>
  <c r="CJ65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CB66" i="5"/>
  <c r="CC66" i="5"/>
  <c r="CJ66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CB67" i="5"/>
  <c r="CC67" i="5"/>
  <c r="CJ67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CB68" i="5"/>
  <c r="CC68" i="5"/>
  <c r="CJ68" i="5"/>
  <c r="BP69" i="5"/>
  <c r="BQ69" i="5"/>
  <c r="BR69" i="5"/>
  <c r="BS69" i="5"/>
  <c r="BT69" i="5"/>
  <c r="BU69" i="5"/>
  <c r="BV69" i="5"/>
  <c r="BW69" i="5"/>
  <c r="BX69" i="5"/>
  <c r="BY69" i="5"/>
  <c r="BZ69" i="5"/>
  <c r="CA69" i="5"/>
  <c r="CB69" i="5"/>
  <c r="CC69" i="5"/>
  <c r="CJ69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CB70" i="5"/>
  <c r="CC70" i="5"/>
  <c r="CJ70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CB71" i="5"/>
  <c r="CC71" i="5"/>
  <c r="CJ71" i="5"/>
  <c r="BP72" i="5"/>
  <c r="BQ72" i="5"/>
  <c r="BR72" i="5"/>
  <c r="BS72" i="5"/>
  <c r="BT72" i="5"/>
  <c r="BU72" i="5"/>
  <c r="BV72" i="5"/>
  <c r="BW72" i="5"/>
  <c r="BX72" i="5"/>
  <c r="BY72" i="5"/>
  <c r="BZ72" i="5"/>
  <c r="CA72" i="5"/>
  <c r="CB72" i="5"/>
  <c r="CC72" i="5"/>
  <c r="CJ72" i="5"/>
  <c r="BP73" i="5"/>
  <c r="BQ73" i="5"/>
  <c r="BR73" i="5"/>
  <c r="BS73" i="5"/>
  <c r="BT73" i="5"/>
  <c r="BU73" i="5"/>
  <c r="BV73" i="5"/>
  <c r="BW73" i="5"/>
  <c r="BX73" i="5"/>
  <c r="BY73" i="5"/>
  <c r="BZ73" i="5"/>
  <c r="CA73" i="5"/>
  <c r="CB73" i="5"/>
  <c r="CC73" i="5"/>
  <c r="CJ73" i="5"/>
  <c r="BP74" i="5"/>
  <c r="BQ74" i="5"/>
  <c r="BR74" i="5"/>
  <c r="BS74" i="5"/>
  <c r="BT74" i="5"/>
  <c r="BU74" i="5"/>
  <c r="BV74" i="5"/>
  <c r="BW74" i="5"/>
  <c r="BX74" i="5"/>
  <c r="BY74" i="5"/>
  <c r="BZ74" i="5"/>
  <c r="CA74" i="5"/>
  <c r="CB74" i="5"/>
  <c r="CC74" i="5"/>
  <c r="CJ74" i="5"/>
  <c r="CJ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J11" i="5"/>
  <c r="BD12" i="5"/>
  <c r="BE12" i="5"/>
  <c r="BF12" i="5"/>
  <c r="BG12" i="5"/>
  <c r="BH12" i="5"/>
  <c r="BI12" i="5"/>
  <c r="BJ12" i="5"/>
  <c r="BK12" i="5"/>
  <c r="BD13" i="5"/>
  <c r="BE13" i="5"/>
  <c r="BF13" i="5"/>
  <c r="BG13" i="5"/>
  <c r="BH13" i="5"/>
  <c r="BI13" i="5"/>
  <c r="BJ13" i="5"/>
  <c r="BK13" i="5"/>
  <c r="BD14" i="5"/>
  <c r="BE14" i="5"/>
  <c r="BF14" i="5"/>
  <c r="BG14" i="5"/>
  <c r="BH14" i="5"/>
  <c r="BI14" i="5"/>
  <c r="BJ14" i="5"/>
  <c r="BK14" i="5"/>
  <c r="BD15" i="5"/>
  <c r="BE15" i="5"/>
  <c r="BF15" i="5"/>
  <c r="BG15" i="5"/>
  <c r="BH15" i="5"/>
  <c r="BI15" i="5"/>
  <c r="BJ15" i="5"/>
  <c r="BK15" i="5"/>
  <c r="BD16" i="5"/>
  <c r="BE16" i="5"/>
  <c r="BF16" i="5"/>
  <c r="BG16" i="5"/>
  <c r="BH16" i="5"/>
  <c r="BI16" i="5"/>
  <c r="BJ16" i="5"/>
  <c r="BK16" i="5"/>
  <c r="BD17" i="5"/>
  <c r="BE17" i="5"/>
  <c r="BF17" i="5"/>
  <c r="BG17" i="5"/>
  <c r="BH17" i="5"/>
  <c r="BI17" i="5"/>
  <c r="BJ17" i="5"/>
  <c r="BK17" i="5"/>
  <c r="BD18" i="5"/>
  <c r="BE18" i="5"/>
  <c r="BF18" i="5"/>
  <c r="BG18" i="5"/>
  <c r="BH18" i="5"/>
  <c r="BI18" i="5"/>
  <c r="BJ18" i="5"/>
  <c r="BK18" i="5"/>
  <c r="BD19" i="5"/>
  <c r="BE19" i="5"/>
  <c r="BF19" i="5"/>
  <c r="BG19" i="5"/>
  <c r="BH19" i="5"/>
  <c r="BI19" i="5"/>
  <c r="BJ19" i="5"/>
  <c r="BK19" i="5"/>
  <c r="BD20" i="5"/>
  <c r="BE20" i="5"/>
  <c r="BF20" i="5"/>
  <c r="BG20" i="5"/>
  <c r="BH20" i="5"/>
  <c r="BI20" i="5"/>
  <c r="BJ20" i="5"/>
  <c r="BK20" i="5"/>
  <c r="BD21" i="5"/>
  <c r="BE21" i="5"/>
  <c r="BF21" i="5"/>
  <c r="BG21" i="5"/>
  <c r="BH21" i="5"/>
  <c r="BI21" i="5"/>
  <c r="BJ21" i="5"/>
  <c r="BK21" i="5"/>
  <c r="BD22" i="5"/>
  <c r="BE22" i="5"/>
  <c r="BF22" i="5"/>
  <c r="BG22" i="5"/>
  <c r="BH22" i="5"/>
  <c r="BI22" i="5"/>
  <c r="BJ22" i="5"/>
  <c r="BK22" i="5"/>
  <c r="BD23" i="5"/>
  <c r="BE23" i="5"/>
  <c r="BF23" i="5"/>
  <c r="BG23" i="5"/>
  <c r="BH23" i="5"/>
  <c r="BI23" i="5"/>
  <c r="BJ23" i="5"/>
  <c r="BK23" i="5"/>
  <c r="BD24" i="5"/>
  <c r="BE24" i="5"/>
  <c r="BF24" i="5"/>
  <c r="BG24" i="5"/>
  <c r="BH24" i="5"/>
  <c r="BI24" i="5"/>
  <c r="BJ24" i="5"/>
  <c r="BK24" i="5"/>
  <c r="BD25" i="5"/>
  <c r="BE25" i="5"/>
  <c r="BF25" i="5"/>
  <c r="BG25" i="5"/>
  <c r="BH25" i="5"/>
  <c r="BI25" i="5"/>
  <c r="BJ25" i="5"/>
  <c r="BK25" i="5"/>
  <c r="BD26" i="5"/>
  <c r="BE26" i="5"/>
  <c r="BF26" i="5"/>
  <c r="BG26" i="5"/>
  <c r="BH26" i="5"/>
  <c r="BI26" i="5"/>
  <c r="BJ26" i="5"/>
  <c r="BK26" i="5"/>
  <c r="BD27" i="5"/>
  <c r="BE27" i="5"/>
  <c r="BF27" i="5"/>
  <c r="BG27" i="5"/>
  <c r="BH27" i="5"/>
  <c r="BI27" i="5"/>
  <c r="BJ27" i="5"/>
  <c r="BK27" i="5"/>
  <c r="BD28" i="5"/>
  <c r="BE28" i="5"/>
  <c r="BF28" i="5"/>
  <c r="BG28" i="5"/>
  <c r="BH28" i="5"/>
  <c r="BI28" i="5"/>
  <c r="BJ28" i="5"/>
  <c r="BK28" i="5"/>
  <c r="BD29" i="5"/>
  <c r="BE29" i="5"/>
  <c r="BF29" i="5"/>
  <c r="BG29" i="5"/>
  <c r="BH29" i="5"/>
  <c r="BI29" i="5"/>
  <c r="BJ29" i="5"/>
  <c r="BK29" i="5"/>
  <c r="BD30" i="5"/>
  <c r="BE30" i="5"/>
  <c r="BF30" i="5"/>
  <c r="BG30" i="5"/>
  <c r="BH30" i="5"/>
  <c r="BI30" i="5"/>
  <c r="BJ30" i="5"/>
  <c r="BK30" i="5"/>
  <c r="BD31" i="5"/>
  <c r="BE31" i="5"/>
  <c r="BF31" i="5"/>
  <c r="BG31" i="5"/>
  <c r="BH31" i="5"/>
  <c r="BI31" i="5"/>
  <c r="BJ31" i="5"/>
  <c r="BK31" i="5"/>
  <c r="BD32" i="5"/>
  <c r="BE32" i="5"/>
  <c r="BF32" i="5"/>
  <c r="BG32" i="5"/>
  <c r="BH32" i="5"/>
  <c r="BI32" i="5"/>
  <c r="BJ32" i="5"/>
  <c r="BK32" i="5"/>
  <c r="BD33" i="5"/>
  <c r="BE33" i="5"/>
  <c r="BF33" i="5"/>
  <c r="BG33" i="5"/>
  <c r="BH33" i="5"/>
  <c r="BI33" i="5"/>
  <c r="BJ33" i="5"/>
  <c r="BK33" i="5"/>
  <c r="BD34" i="5"/>
  <c r="BE34" i="5"/>
  <c r="BF34" i="5"/>
  <c r="BG34" i="5"/>
  <c r="BH34" i="5"/>
  <c r="BI34" i="5"/>
  <c r="BJ34" i="5"/>
  <c r="BK34" i="5"/>
  <c r="BD35" i="5"/>
  <c r="BE35" i="5"/>
  <c r="BF35" i="5"/>
  <c r="BG35" i="5"/>
  <c r="BH35" i="5"/>
  <c r="BI35" i="5"/>
  <c r="BJ35" i="5"/>
  <c r="BK35" i="5"/>
  <c r="BD36" i="5"/>
  <c r="BE36" i="5"/>
  <c r="BF36" i="5"/>
  <c r="BG36" i="5"/>
  <c r="BH36" i="5"/>
  <c r="BI36" i="5"/>
  <c r="BJ36" i="5"/>
  <c r="BK36" i="5"/>
  <c r="BD37" i="5"/>
  <c r="BE37" i="5"/>
  <c r="BF37" i="5"/>
  <c r="BG37" i="5"/>
  <c r="BH37" i="5"/>
  <c r="BI37" i="5"/>
  <c r="BJ37" i="5"/>
  <c r="BK37" i="5"/>
  <c r="BD38" i="5"/>
  <c r="BE38" i="5"/>
  <c r="BF38" i="5"/>
  <c r="BG38" i="5"/>
  <c r="BH38" i="5"/>
  <c r="BI38" i="5"/>
  <c r="BJ38" i="5"/>
  <c r="BK38" i="5"/>
  <c r="BD39" i="5"/>
  <c r="BE39" i="5"/>
  <c r="BF39" i="5"/>
  <c r="BG39" i="5"/>
  <c r="BH39" i="5"/>
  <c r="BI39" i="5"/>
  <c r="BJ39" i="5"/>
  <c r="BK39" i="5"/>
  <c r="BD40" i="5"/>
  <c r="BE40" i="5"/>
  <c r="BF40" i="5"/>
  <c r="BG40" i="5"/>
  <c r="BH40" i="5"/>
  <c r="BI40" i="5"/>
  <c r="BJ40" i="5"/>
  <c r="BK40" i="5"/>
  <c r="BD41" i="5"/>
  <c r="BE41" i="5"/>
  <c r="BF41" i="5"/>
  <c r="BG41" i="5"/>
  <c r="BH41" i="5"/>
  <c r="BI41" i="5"/>
  <c r="BJ41" i="5"/>
  <c r="BK41" i="5"/>
  <c r="BD42" i="5"/>
  <c r="BE42" i="5"/>
  <c r="BF42" i="5"/>
  <c r="BG42" i="5"/>
  <c r="BH42" i="5"/>
  <c r="BI42" i="5"/>
  <c r="BJ42" i="5"/>
  <c r="BK42" i="5"/>
  <c r="BD43" i="5"/>
  <c r="BE43" i="5"/>
  <c r="BF43" i="5"/>
  <c r="BG43" i="5"/>
  <c r="BH43" i="5"/>
  <c r="BI43" i="5"/>
  <c r="BJ43" i="5"/>
  <c r="BK43" i="5"/>
  <c r="BD44" i="5"/>
  <c r="BE44" i="5"/>
  <c r="BF44" i="5"/>
  <c r="BG44" i="5"/>
  <c r="BH44" i="5"/>
  <c r="BI44" i="5"/>
  <c r="BJ44" i="5"/>
  <c r="BK44" i="5"/>
  <c r="BD45" i="5"/>
  <c r="BE45" i="5"/>
  <c r="BF45" i="5"/>
  <c r="BG45" i="5"/>
  <c r="BH45" i="5"/>
  <c r="BI45" i="5"/>
  <c r="BJ45" i="5"/>
  <c r="BK45" i="5"/>
  <c r="BD46" i="5"/>
  <c r="BE46" i="5"/>
  <c r="BF46" i="5"/>
  <c r="BG46" i="5"/>
  <c r="BH46" i="5"/>
  <c r="BI46" i="5"/>
  <c r="BJ46" i="5"/>
  <c r="BK46" i="5"/>
  <c r="BD47" i="5"/>
  <c r="BE47" i="5"/>
  <c r="BF47" i="5"/>
  <c r="BG47" i="5"/>
  <c r="BH47" i="5"/>
  <c r="BI47" i="5"/>
  <c r="BJ47" i="5"/>
  <c r="BK47" i="5"/>
  <c r="BD48" i="5"/>
  <c r="BE48" i="5"/>
  <c r="BF48" i="5"/>
  <c r="BG48" i="5"/>
  <c r="BH48" i="5"/>
  <c r="BI48" i="5"/>
  <c r="BJ48" i="5"/>
  <c r="BK48" i="5"/>
  <c r="BD49" i="5"/>
  <c r="BE49" i="5"/>
  <c r="BF49" i="5"/>
  <c r="BG49" i="5"/>
  <c r="BH49" i="5"/>
  <c r="BI49" i="5"/>
  <c r="BJ49" i="5"/>
  <c r="BK49" i="5"/>
  <c r="BD50" i="5"/>
  <c r="BE50" i="5"/>
  <c r="BF50" i="5"/>
  <c r="BG50" i="5"/>
  <c r="BH50" i="5"/>
  <c r="BI50" i="5"/>
  <c r="BJ50" i="5"/>
  <c r="BK50" i="5"/>
  <c r="BD51" i="5"/>
  <c r="BE51" i="5"/>
  <c r="BF51" i="5"/>
  <c r="BG51" i="5"/>
  <c r="BH51" i="5"/>
  <c r="BI51" i="5"/>
  <c r="BJ51" i="5"/>
  <c r="BK51" i="5"/>
  <c r="BD52" i="5"/>
  <c r="BE52" i="5"/>
  <c r="BF52" i="5"/>
  <c r="BG52" i="5"/>
  <c r="BH52" i="5"/>
  <c r="BI52" i="5"/>
  <c r="BJ52" i="5"/>
  <c r="BK52" i="5"/>
  <c r="BD53" i="5"/>
  <c r="BE53" i="5"/>
  <c r="BF53" i="5"/>
  <c r="BG53" i="5"/>
  <c r="BH53" i="5"/>
  <c r="BI53" i="5"/>
  <c r="BJ53" i="5"/>
  <c r="BK53" i="5"/>
  <c r="BD54" i="5"/>
  <c r="BE54" i="5"/>
  <c r="BF54" i="5"/>
  <c r="BG54" i="5"/>
  <c r="BH54" i="5"/>
  <c r="BI54" i="5"/>
  <c r="BJ54" i="5"/>
  <c r="BK54" i="5"/>
  <c r="BD55" i="5"/>
  <c r="BE55" i="5"/>
  <c r="BF55" i="5"/>
  <c r="BG55" i="5"/>
  <c r="BH55" i="5"/>
  <c r="BI55" i="5"/>
  <c r="BJ55" i="5"/>
  <c r="BK55" i="5"/>
  <c r="BD56" i="5"/>
  <c r="BE56" i="5"/>
  <c r="BF56" i="5"/>
  <c r="BG56" i="5"/>
  <c r="BH56" i="5"/>
  <c r="BI56" i="5"/>
  <c r="BJ56" i="5"/>
  <c r="BK56" i="5"/>
  <c r="BD57" i="5"/>
  <c r="BE57" i="5"/>
  <c r="BF57" i="5"/>
  <c r="BG57" i="5"/>
  <c r="BH57" i="5"/>
  <c r="BI57" i="5"/>
  <c r="BJ57" i="5"/>
  <c r="BK57" i="5"/>
  <c r="BD58" i="5"/>
  <c r="BE58" i="5"/>
  <c r="BF58" i="5"/>
  <c r="BG58" i="5"/>
  <c r="BH58" i="5"/>
  <c r="BI58" i="5"/>
  <c r="BJ58" i="5"/>
  <c r="BK58" i="5"/>
  <c r="BD59" i="5"/>
  <c r="BE59" i="5"/>
  <c r="BF59" i="5"/>
  <c r="BG59" i="5"/>
  <c r="BH59" i="5"/>
  <c r="BI59" i="5"/>
  <c r="BJ59" i="5"/>
  <c r="BK59" i="5"/>
  <c r="BD60" i="5"/>
  <c r="BE60" i="5"/>
  <c r="BF60" i="5"/>
  <c r="BG60" i="5"/>
  <c r="BH60" i="5"/>
  <c r="BI60" i="5"/>
  <c r="BJ60" i="5"/>
  <c r="BK60" i="5"/>
  <c r="BD61" i="5"/>
  <c r="BE61" i="5"/>
  <c r="BF61" i="5"/>
  <c r="BG61" i="5"/>
  <c r="BH61" i="5"/>
  <c r="BI61" i="5"/>
  <c r="BJ61" i="5"/>
  <c r="BK61" i="5"/>
  <c r="BD62" i="5"/>
  <c r="BE62" i="5"/>
  <c r="BF62" i="5"/>
  <c r="BG62" i="5"/>
  <c r="BH62" i="5"/>
  <c r="BI62" i="5"/>
  <c r="BJ62" i="5"/>
  <c r="BK62" i="5"/>
  <c r="BD63" i="5"/>
  <c r="BE63" i="5"/>
  <c r="BF63" i="5"/>
  <c r="BG63" i="5"/>
  <c r="BH63" i="5"/>
  <c r="BI63" i="5"/>
  <c r="BJ63" i="5"/>
  <c r="BK63" i="5"/>
  <c r="BD64" i="5"/>
  <c r="BE64" i="5"/>
  <c r="BF64" i="5"/>
  <c r="BG64" i="5"/>
  <c r="BH64" i="5"/>
  <c r="BI64" i="5"/>
  <c r="BJ64" i="5"/>
  <c r="BK64" i="5"/>
  <c r="BD65" i="5"/>
  <c r="BE65" i="5"/>
  <c r="BF65" i="5"/>
  <c r="BG65" i="5"/>
  <c r="BH65" i="5"/>
  <c r="BI65" i="5"/>
  <c r="BJ65" i="5"/>
  <c r="BK65" i="5"/>
  <c r="BD66" i="5"/>
  <c r="BE66" i="5"/>
  <c r="BF66" i="5"/>
  <c r="BG66" i="5"/>
  <c r="BH66" i="5"/>
  <c r="BI66" i="5"/>
  <c r="BJ66" i="5"/>
  <c r="BK66" i="5"/>
  <c r="BD67" i="5"/>
  <c r="BE67" i="5"/>
  <c r="BF67" i="5"/>
  <c r="BG67" i="5"/>
  <c r="BH67" i="5"/>
  <c r="BI67" i="5"/>
  <c r="BJ67" i="5"/>
  <c r="BK67" i="5"/>
  <c r="BD68" i="5"/>
  <c r="BE68" i="5"/>
  <c r="BF68" i="5"/>
  <c r="BG68" i="5"/>
  <c r="BH68" i="5"/>
  <c r="BI68" i="5"/>
  <c r="BJ68" i="5"/>
  <c r="BK68" i="5"/>
  <c r="BD69" i="5"/>
  <c r="BE69" i="5"/>
  <c r="BF69" i="5"/>
  <c r="BG69" i="5"/>
  <c r="BH69" i="5"/>
  <c r="BI69" i="5"/>
  <c r="BJ69" i="5"/>
  <c r="BK69" i="5"/>
  <c r="BD70" i="5"/>
  <c r="BE70" i="5"/>
  <c r="BF70" i="5"/>
  <c r="BG70" i="5"/>
  <c r="BH70" i="5"/>
  <c r="BI70" i="5"/>
  <c r="BJ70" i="5"/>
  <c r="BK70" i="5"/>
  <c r="BD71" i="5"/>
  <c r="BE71" i="5"/>
  <c r="BF71" i="5"/>
  <c r="BG71" i="5"/>
  <c r="BH71" i="5"/>
  <c r="BI71" i="5"/>
  <c r="BJ71" i="5"/>
  <c r="BK71" i="5"/>
  <c r="BD72" i="5"/>
  <c r="BE72" i="5"/>
  <c r="BF72" i="5"/>
  <c r="BG72" i="5"/>
  <c r="BH72" i="5"/>
  <c r="BI72" i="5"/>
  <c r="BJ72" i="5"/>
  <c r="BK72" i="5"/>
  <c r="BD73" i="5"/>
  <c r="BE73" i="5"/>
  <c r="BF73" i="5"/>
  <c r="BG73" i="5"/>
  <c r="BH73" i="5"/>
  <c r="BI73" i="5"/>
  <c r="BJ73" i="5"/>
  <c r="BK73" i="5"/>
  <c r="BD74" i="5"/>
  <c r="BE74" i="5"/>
  <c r="BF74" i="5"/>
  <c r="BG74" i="5"/>
  <c r="BH74" i="5"/>
  <c r="BI74" i="5"/>
  <c r="BJ74" i="5"/>
  <c r="BK74" i="5"/>
  <c r="BK11" i="5"/>
  <c r="BI11" i="5"/>
  <c r="BH11" i="5"/>
  <c r="BG11" i="5"/>
  <c r="BF11" i="5"/>
  <c r="BE11" i="5"/>
  <c r="BD11" i="5"/>
  <c r="BM12" i="5"/>
  <c r="BN12" i="5"/>
  <c r="BM13" i="5"/>
  <c r="BN13" i="5"/>
  <c r="BM14" i="5"/>
  <c r="BN14" i="5"/>
  <c r="BM15" i="5"/>
  <c r="BN15" i="5"/>
  <c r="BM16" i="5"/>
  <c r="BN16" i="5"/>
  <c r="BM17" i="5"/>
  <c r="BN17" i="5"/>
  <c r="BM18" i="5"/>
  <c r="BN18" i="5"/>
  <c r="BM19" i="5"/>
  <c r="BN19" i="5"/>
  <c r="BM20" i="5"/>
  <c r="BN20" i="5"/>
  <c r="BM21" i="5"/>
  <c r="BN21" i="5"/>
  <c r="BM22" i="5"/>
  <c r="BN22" i="5"/>
  <c r="BM23" i="5"/>
  <c r="BN23" i="5"/>
  <c r="BM24" i="5"/>
  <c r="BN24" i="5"/>
  <c r="BM25" i="5"/>
  <c r="BN25" i="5"/>
  <c r="BM26" i="5"/>
  <c r="BN26" i="5"/>
  <c r="BM27" i="5"/>
  <c r="BN27" i="5"/>
  <c r="BM28" i="5"/>
  <c r="BN28" i="5"/>
  <c r="BM29" i="5"/>
  <c r="BN29" i="5"/>
  <c r="BM30" i="5"/>
  <c r="BN30" i="5"/>
  <c r="BM31" i="5"/>
  <c r="BN31" i="5"/>
  <c r="BM32" i="5"/>
  <c r="BN32" i="5"/>
  <c r="BM33" i="5"/>
  <c r="BN33" i="5"/>
  <c r="BM34" i="5"/>
  <c r="BN34" i="5"/>
  <c r="BM35" i="5"/>
  <c r="BN35" i="5"/>
  <c r="BM36" i="5"/>
  <c r="BN36" i="5"/>
  <c r="BM37" i="5"/>
  <c r="BN37" i="5"/>
  <c r="BM38" i="5"/>
  <c r="BN38" i="5"/>
  <c r="BM39" i="5"/>
  <c r="BN39" i="5"/>
  <c r="BM40" i="5"/>
  <c r="BN40" i="5"/>
  <c r="BM41" i="5"/>
  <c r="BN41" i="5"/>
  <c r="BM42" i="5"/>
  <c r="BN42" i="5"/>
  <c r="BM43" i="5"/>
  <c r="BN43" i="5"/>
  <c r="BM44" i="5"/>
  <c r="BN44" i="5"/>
  <c r="BM45" i="5"/>
  <c r="BN45" i="5"/>
  <c r="BM46" i="5"/>
  <c r="BN46" i="5"/>
  <c r="BM47" i="5"/>
  <c r="BN47" i="5"/>
  <c r="BM48" i="5"/>
  <c r="BN48" i="5"/>
  <c r="BM49" i="5"/>
  <c r="BN49" i="5"/>
  <c r="BM50" i="5"/>
  <c r="BN50" i="5"/>
  <c r="BM51" i="5"/>
  <c r="BN51" i="5"/>
  <c r="BM52" i="5"/>
  <c r="BN52" i="5"/>
  <c r="BM53" i="5"/>
  <c r="BN53" i="5"/>
  <c r="BM54" i="5"/>
  <c r="BN54" i="5"/>
  <c r="BM55" i="5"/>
  <c r="BN55" i="5"/>
  <c r="BM56" i="5"/>
  <c r="BN56" i="5"/>
  <c r="BM57" i="5"/>
  <c r="BN57" i="5"/>
  <c r="BM58" i="5"/>
  <c r="BN58" i="5"/>
  <c r="BM59" i="5"/>
  <c r="BN59" i="5"/>
  <c r="BM60" i="5"/>
  <c r="BN60" i="5"/>
  <c r="BM61" i="5"/>
  <c r="BN61" i="5"/>
  <c r="BM62" i="5"/>
  <c r="BN62" i="5"/>
  <c r="BM63" i="5"/>
  <c r="BN63" i="5"/>
  <c r="BM64" i="5"/>
  <c r="BN64" i="5"/>
  <c r="BM65" i="5"/>
  <c r="BN65" i="5"/>
  <c r="BM66" i="5"/>
  <c r="BN66" i="5"/>
  <c r="BM67" i="5"/>
  <c r="BN67" i="5"/>
  <c r="BM68" i="5"/>
  <c r="BN68" i="5"/>
  <c r="BM69" i="5"/>
  <c r="BN69" i="5"/>
  <c r="BM70" i="5"/>
  <c r="BN70" i="5"/>
  <c r="BM71" i="5"/>
  <c r="BN71" i="5"/>
  <c r="BM72" i="5"/>
  <c r="BN72" i="5"/>
  <c r="BM73" i="5"/>
  <c r="BN73" i="5"/>
  <c r="BM74" i="5"/>
  <c r="BN74" i="5"/>
  <c r="BN11" i="5"/>
  <c r="BM11" i="5"/>
  <c r="AE18" i="19"/>
  <c r="AF18" i="19"/>
  <c r="AG18" i="19"/>
  <c r="AH18" i="19"/>
  <c r="AI18" i="19"/>
  <c r="AJ18" i="19"/>
  <c r="AK18" i="19"/>
  <c r="AL18" i="19"/>
  <c r="AM18" i="19"/>
  <c r="AE19" i="19"/>
  <c r="AF19" i="19"/>
  <c r="AH19" i="19"/>
  <c r="AI19" i="19"/>
  <c r="AJ19" i="19"/>
  <c r="AK19" i="19"/>
  <c r="AL19" i="19"/>
  <c r="AM19" i="19"/>
  <c r="AE20" i="19"/>
  <c r="AF20" i="19"/>
  <c r="AG20" i="19"/>
  <c r="AH20" i="19"/>
  <c r="AI20" i="19"/>
  <c r="AJ20" i="19"/>
  <c r="AK20" i="19"/>
  <c r="AL20" i="19"/>
  <c r="AM20" i="19"/>
  <c r="AE21" i="19"/>
  <c r="AF21" i="19"/>
  <c r="AG21" i="19"/>
  <c r="AH21" i="19"/>
  <c r="AI21" i="19"/>
  <c r="AJ21" i="19"/>
  <c r="AK21" i="19"/>
  <c r="AL21" i="19"/>
  <c r="AM21" i="19"/>
  <c r="AE22" i="19"/>
  <c r="AF22" i="19"/>
  <c r="AG22" i="19"/>
  <c r="AH22" i="19"/>
  <c r="AI22" i="19"/>
  <c r="AJ22" i="19"/>
  <c r="AK22" i="19"/>
  <c r="AL22" i="19"/>
  <c r="AM22" i="19"/>
  <c r="AE23" i="19"/>
  <c r="AF23" i="19"/>
  <c r="AG23" i="19"/>
  <c r="AH23" i="19"/>
  <c r="AI23" i="19"/>
  <c r="AJ23" i="19"/>
  <c r="AK23" i="19"/>
  <c r="AL23" i="19"/>
  <c r="AM23" i="19"/>
  <c r="AE24" i="19"/>
  <c r="AF24" i="19"/>
  <c r="AG24" i="19"/>
  <c r="AH24" i="19"/>
  <c r="AI24" i="19"/>
  <c r="AJ24" i="19"/>
  <c r="AK24" i="19"/>
  <c r="AL24" i="19"/>
  <c r="AM24" i="19"/>
  <c r="AE25" i="19"/>
  <c r="AF25" i="19"/>
  <c r="AG25" i="19"/>
  <c r="AH25" i="19"/>
  <c r="AI25" i="19"/>
  <c r="AJ25" i="19"/>
  <c r="AK25" i="19"/>
  <c r="AL25" i="19"/>
  <c r="AM25" i="19"/>
  <c r="AE26" i="19"/>
  <c r="AF26" i="19"/>
  <c r="AG26" i="19"/>
  <c r="AH26" i="19"/>
  <c r="AI26" i="19"/>
  <c r="AJ26" i="19"/>
  <c r="AK26" i="19"/>
  <c r="AL26" i="19"/>
  <c r="AM26" i="19"/>
  <c r="AE27" i="19"/>
  <c r="AF27" i="19"/>
  <c r="AG27" i="19"/>
  <c r="AH27" i="19"/>
  <c r="AI27" i="19"/>
  <c r="AJ27" i="19"/>
  <c r="AK27" i="19"/>
  <c r="AL27" i="19"/>
  <c r="AM27" i="19"/>
  <c r="AE28" i="19"/>
  <c r="AF28" i="19"/>
  <c r="AG28" i="19"/>
  <c r="AH28" i="19"/>
  <c r="AI28" i="19"/>
  <c r="AJ28" i="19"/>
  <c r="AK28" i="19"/>
  <c r="AL28" i="19"/>
  <c r="AM28" i="19"/>
  <c r="AL17" i="19"/>
  <c r="AK17" i="19"/>
  <c r="AJ17" i="19"/>
  <c r="AI17" i="19"/>
  <c r="AH17" i="19"/>
  <c r="AG17" i="19"/>
  <c r="AF17" i="19"/>
  <c r="AE17" i="19"/>
  <c r="AD18" i="19"/>
  <c r="AD19" i="19"/>
  <c r="AD20" i="19"/>
  <c r="AD21" i="19"/>
  <c r="AD22" i="19"/>
  <c r="AD23" i="19"/>
  <c r="AD24" i="19"/>
  <c r="AD25" i="19"/>
  <c r="AD26" i="19"/>
  <c r="AD27" i="19"/>
  <c r="AD28" i="19"/>
  <c r="AN37" i="15"/>
  <c r="AO37" i="15"/>
  <c r="AP37" i="15"/>
  <c r="AQ37" i="15"/>
  <c r="AR37" i="15"/>
  <c r="AU37" i="15"/>
  <c r="AV37" i="15"/>
  <c r="AW37" i="15"/>
  <c r="AX37" i="15"/>
  <c r="AY37" i="15"/>
  <c r="AZ37" i="15"/>
  <c r="AN38" i="15"/>
  <c r="AO38" i="15"/>
  <c r="AP38" i="15"/>
  <c r="AQ38" i="15"/>
  <c r="AR38" i="15"/>
  <c r="AU38" i="15"/>
  <c r="AV38" i="15"/>
  <c r="AW38" i="15"/>
  <c r="AX38" i="15"/>
  <c r="AY38" i="15"/>
  <c r="AZ38" i="15"/>
  <c r="AN39" i="15"/>
  <c r="AO39" i="15"/>
  <c r="AP39" i="15"/>
  <c r="AQ39" i="15"/>
  <c r="AR39" i="15"/>
  <c r="AU39" i="15"/>
  <c r="AV39" i="15"/>
  <c r="AW39" i="15"/>
  <c r="AX39" i="15"/>
  <c r="AY39" i="15"/>
  <c r="AZ39" i="15"/>
  <c r="AN40" i="15"/>
  <c r="AO40" i="15"/>
  <c r="AP40" i="15"/>
  <c r="AQ40" i="15"/>
  <c r="AR40" i="15"/>
  <c r="AU40" i="15"/>
  <c r="AV40" i="15"/>
  <c r="AW40" i="15"/>
  <c r="AX40" i="15"/>
  <c r="AY40" i="15"/>
  <c r="AZ40" i="15"/>
  <c r="AN41" i="15"/>
  <c r="AO41" i="15"/>
  <c r="AP41" i="15"/>
  <c r="AQ41" i="15"/>
  <c r="AR41" i="15"/>
  <c r="AU41" i="15"/>
  <c r="AV41" i="15"/>
  <c r="AW41" i="15"/>
  <c r="AX41" i="15"/>
  <c r="AY41" i="15"/>
  <c r="AZ41" i="15"/>
  <c r="AN42" i="15"/>
  <c r="AO42" i="15"/>
  <c r="AP42" i="15"/>
  <c r="AQ42" i="15"/>
  <c r="AR42" i="15"/>
  <c r="AU42" i="15"/>
  <c r="AV42" i="15"/>
  <c r="AW42" i="15"/>
  <c r="AX42" i="15"/>
  <c r="AY42" i="15"/>
  <c r="AZ42" i="15"/>
  <c r="AN43" i="15"/>
  <c r="AO43" i="15"/>
  <c r="AP43" i="15"/>
  <c r="AQ43" i="15"/>
  <c r="AR43" i="15"/>
  <c r="AU43" i="15"/>
  <c r="AV43" i="15"/>
  <c r="AW43" i="15"/>
  <c r="AX43" i="15"/>
  <c r="AY43" i="15"/>
  <c r="AZ43" i="15"/>
  <c r="AN44" i="15"/>
  <c r="AO44" i="15"/>
  <c r="AP44" i="15"/>
  <c r="AQ44" i="15"/>
  <c r="AR44" i="15"/>
  <c r="AU44" i="15"/>
  <c r="AV44" i="15"/>
  <c r="AW44" i="15"/>
  <c r="AX44" i="15"/>
  <c r="AY44" i="15"/>
  <c r="AZ44" i="15"/>
  <c r="AN45" i="15"/>
  <c r="AO45" i="15"/>
  <c r="AP45" i="15"/>
  <c r="AQ45" i="15"/>
  <c r="AR45" i="15"/>
  <c r="AU45" i="15"/>
  <c r="AV45" i="15"/>
  <c r="AW45" i="15"/>
  <c r="AX45" i="15"/>
  <c r="AY45" i="15"/>
  <c r="AZ45" i="15"/>
  <c r="AN46" i="15"/>
  <c r="AO46" i="15"/>
  <c r="AP46" i="15"/>
  <c r="AQ46" i="15"/>
  <c r="AR46" i="15"/>
  <c r="AU46" i="15"/>
  <c r="AV46" i="15"/>
  <c r="AW46" i="15"/>
  <c r="AX46" i="15"/>
  <c r="AY46" i="15"/>
  <c r="AZ46" i="15"/>
  <c r="AN47" i="15"/>
  <c r="AO47" i="15"/>
  <c r="AP47" i="15"/>
  <c r="AQ47" i="15"/>
  <c r="AR47" i="15"/>
  <c r="AU47" i="15"/>
  <c r="AV47" i="15"/>
  <c r="AW47" i="15"/>
  <c r="AX47" i="15"/>
  <c r="AY47" i="15"/>
  <c r="AZ47" i="15"/>
  <c r="AN48" i="15"/>
  <c r="AO48" i="15"/>
  <c r="AP48" i="15"/>
  <c r="AQ48" i="15"/>
  <c r="AR48" i="15"/>
  <c r="AU48" i="15"/>
  <c r="AV48" i="15"/>
  <c r="AW48" i="15"/>
  <c r="AX48" i="15"/>
  <c r="AY48" i="15"/>
  <c r="AZ48" i="15"/>
  <c r="AN49" i="15"/>
  <c r="AO49" i="15"/>
  <c r="AP49" i="15"/>
  <c r="AQ49" i="15"/>
  <c r="AR49" i="15"/>
  <c r="AU49" i="15"/>
  <c r="AV49" i="15"/>
  <c r="AW49" i="15"/>
  <c r="AX49" i="15"/>
  <c r="AY49" i="15"/>
  <c r="AZ49" i="15"/>
  <c r="AN50" i="15"/>
  <c r="AO50" i="15"/>
  <c r="AP50" i="15"/>
  <c r="AQ50" i="15"/>
  <c r="AR50" i="15"/>
  <c r="AU50" i="15"/>
  <c r="AV50" i="15"/>
  <c r="AW50" i="15"/>
  <c r="AX50" i="15"/>
  <c r="AY50" i="15"/>
  <c r="AZ50" i="15"/>
  <c r="AN51" i="15"/>
  <c r="AO51" i="15"/>
  <c r="AP51" i="15"/>
  <c r="AQ51" i="15"/>
  <c r="AR51" i="15"/>
  <c r="AU51" i="15"/>
  <c r="AV51" i="15"/>
  <c r="AW51" i="15"/>
  <c r="AX51" i="15"/>
  <c r="AY51" i="15"/>
  <c r="AZ51" i="15"/>
  <c r="AZ36" i="15"/>
  <c r="AY36" i="15"/>
  <c r="AX36" i="15"/>
  <c r="AW36" i="15"/>
  <c r="AV36" i="15"/>
  <c r="AU36" i="15"/>
  <c r="AR36" i="15"/>
  <c r="AQ36" i="15"/>
  <c r="AP36" i="15"/>
  <c r="AO36" i="15"/>
  <c r="AN36" i="15"/>
  <c r="AM37" i="15"/>
  <c r="AM38" i="15"/>
  <c r="AM39" i="15"/>
  <c r="AM40" i="15"/>
  <c r="AM41" i="15"/>
  <c r="AM42" i="15"/>
  <c r="AM43" i="15"/>
  <c r="AM44" i="15"/>
  <c r="AM45" i="15"/>
  <c r="AM46" i="15"/>
  <c r="AM47" i="15"/>
  <c r="AM48" i="15"/>
  <c r="AM49" i="15"/>
  <c r="AM50" i="15"/>
  <c r="AM51" i="15"/>
  <c r="AM36" i="15"/>
  <c r="Q7" i="15" l="1"/>
  <c r="K7" i="19"/>
  <c r="J3" i="19"/>
  <c r="F20" i="11" s="1"/>
  <c r="T7" i="19"/>
  <c r="Q28" i="11" s="1"/>
  <c r="L7" i="15"/>
  <c r="Y7" i="15"/>
  <c r="U7" i="15"/>
  <c r="M7" i="15"/>
  <c r="W7" i="15"/>
  <c r="T7" i="15"/>
  <c r="X7" i="15"/>
  <c r="V7" i="15"/>
  <c r="O7" i="15"/>
  <c r="P7" i="15"/>
  <c r="N7" i="15"/>
  <c r="CA7" i="19"/>
  <c r="L7" i="19"/>
  <c r="BQ7" i="19"/>
  <c r="M7" i="19"/>
  <c r="N7" i="19"/>
  <c r="P7" i="19"/>
  <c r="Q7" i="19"/>
  <c r="R7" i="19"/>
  <c r="S7" i="19"/>
  <c r="M1" i="20"/>
  <c r="O7" i="19"/>
  <c r="BP7" i="19"/>
  <c r="BX7" i="19"/>
  <c r="BR7" i="19"/>
  <c r="BZ7" i="19"/>
  <c r="BY7" i="19"/>
  <c r="BT7" i="19"/>
  <c r="CB7" i="19"/>
  <c r="CD7" i="19"/>
  <c r="Q49" i="11" s="1"/>
  <c r="BU7" i="19"/>
  <c r="CC7" i="19"/>
  <c r="BV7" i="19"/>
  <c r="CJ7" i="19"/>
  <c r="BE7" i="19"/>
  <c r="D46" i="11" s="1"/>
  <c r="BN7" i="19"/>
  <c r="BD7" i="19"/>
  <c r="C46" i="11" s="1"/>
  <c r="BG7" i="19"/>
  <c r="F46" i="11" s="1"/>
  <c r="BJ7" i="19"/>
  <c r="I46" i="11" s="1"/>
  <c r="BH7" i="19"/>
  <c r="G46" i="11" s="1"/>
  <c r="BK7" i="19"/>
  <c r="J46" i="11" s="1"/>
  <c r="BF7" i="19"/>
  <c r="E46" i="11" s="1"/>
  <c r="BI7" i="19"/>
  <c r="H46" i="11" s="1"/>
  <c r="C40" i="11"/>
  <c r="E40" i="11"/>
  <c r="D40" i="11"/>
  <c r="I40" i="11"/>
  <c r="H40" i="11"/>
  <c r="J40" i="11"/>
  <c r="G40" i="11"/>
  <c r="F40" i="11"/>
  <c r="BU7" i="5"/>
  <c r="BQ7" i="5"/>
  <c r="CC7" i="5"/>
  <c r="BW7" i="5"/>
  <c r="BV7" i="5"/>
  <c r="BG7" i="5"/>
  <c r="F37" i="11" s="1"/>
  <c r="BD7" i="5"/>
  <c r="C37" i="11" s="1"/>
  <c r="BT7" i="5"/>
  <c r="BE7" i="5"/>
  <c r="D37" i="11" s="1"/>
  <c r="BN7" i="5"/>
  <c r="BM7" i="5"/>
  <c r="C31" i="11" s="1"/>
  <c r="BS7" i="5"/>
  <c r="CJ7" i="5"/>
  <c r="CB7" i="5"/>
  <c r="BP7" i="5"/>
  <c r="CA7" i="5"/>
  <c r="BF7" i="5"/>
  <c r="E37" i="11" s="1"/>
  <c r="BH7" i="5"/>
  <c r="G37" i="11" s="1"/>
  <c r="BX7" i="5"/>
  <c r="BI7" i="5"/>
  <c r="H37" i="11" s="1"/>
  <c r="BY7" i="5"/>
  <c r="BK7" i="5"/>
  <c r="J37" i="11" s="1"/>
  <c r="BZ7" i="5"/>
  <c r="BJ7" i="5"/>
  <c r="I37" i="11" s="1"/>
  <c r="BR7" i="5"/>
  <c r="AL12" i="5"/>
  <c r="AM12" i="5"/>
  <c r="AN12" i="5"/>
  <c r="AO12" i="5"/>
  <c r="AP12" i="5"/>
  <c r="AR12" i="5"/>
  <c r="AS12" i="5"/>
  <c r="AT12" i="5"/>
  <c r="AU12" i="5"/>
  <c r="AV12" i="5"/>
  <c r="AW12" i="5"/>
  <c r="AX12" i="5"/>
  <c r="AL14" i="5"/>
  <c r="AM14" i="5"/>
  <c r="AN14" i="5"/>
  <c r="AO14" i="5"/>
  <c r="AP14" i="5"/>
  <c r="AR14" i="5"/>
  <c r="AS14" i="5"/>
  <c r="AT14" i="5"/>
  <c r="AU14" i="5"/>
  <c r="AV14" i="5"/>
  <c r="AW14" i="5"/>
  <c r="AX14" i="5"/>
  <c r="AL15" i="5"/>
  <c r="AM15" i="5"/>
  <c r="AN15" i="5"/>
  <c r="AO15" i="5"/>
  <c r="AP15" i="5"/>
  <c r="AR15" i="5"/>
  <c r="AS15" i="5"/>
  <c r="AT15" i="5"/>
  <c r="AU15" i="5"/>
  <c r="AV15" i="5"/>
  <c r="AW15" i="5"/>
  <c r="AX15" i="5"/>
  <c r="AL16" i="5"/>
  <c r="AM16" i="5"/>
  <c r="AN16" i="5"/>
  <c r="AO16" i="5"/>
  <c r="AP16" i="5"/>
  <c r="AR16" i="5"/>
  <c r="AS16" i="5"/>
  <c r="AT16" i="5"/>
  <c r="AU16" i="5"/>
  <c r="AV16" i="5"/>
  <c r="AW16" i="5"/>
  <c r="AX16" i="5"/>
  <c r="AL17" i="5"/>
  <c r="AM17" i="5"/>
  <c r="AN17" i="5"/>
  <c r="AO17" i="5"/>
  <c r="AP17" i="5"/>
  <c r="AR17" i="5"/>
  <c r="AS17" i="5"/>
  <c r="AT17" i="5"/>
  <c r="AU17" i="5"/>
  <c r="AV17" i="5"/>
  <c r="AW17" i="5"/>
  <c r="AX17" i="5"/>
  <c r="AL18" i="5"/>
  <c r="AM18" i="5"/>
  <c r="AN18" i="5"/>
  <c r="AO18" i="5"/>
  <c r="AP18" i="5"/>
  <c r="AR18" i="5"/>
  <c r="AS18" i="5"/>
  <c r="AT18" i="5"/>
  <c r="AU18" i="5"/>
  <c r="AV18" i="5"/>
  <c r="AW18" i="5"/>
  <c r="AX18" i="5"/>
  <c r="AL19" i="5"/>
  <c r="AM19" i="5"/>
  <c r="AN19" i="5"/>
  <c r="AO19" i="5"/>
  <c r="AP19" i="5"/>
  <c r="AR19" i="5"/>
  <c r="AS19" i="5"/>
  <c r="AT19" i="5"/>
  <c r="AU19" i="5"/>
  <c r="AV19" i="5"/>
  <c r="AW19" i="5"/>
  <c r="AX19" i="5"/>
  <c r="AL21" i="5"/>
  <c r="AM21" i="5"/>
  <c r="AN21" i="5"/>
  <c r="AO21" i="5"/>
  <c r="AP21" i="5"/>
  <c r="AR21" i="5"/>
  <c r="AS21" i="5"/>
  <c r="AT21" i="5"/>
  <c r="AU21" i="5"/>
  <c r="AV21" i="5"/>
  <c r="AW21" i="5"/>
  <c r="AX21" i="5"/>
  <c r="AL22" i="5"/>
  <c r="AM22" i="5"/>
  <c r="AN22" i="5"/>
  <c r="AO22" i="5"/>
  <c r="AP22" i="5"/>
  <c r="AR22" i="5"/>
  <c r="AS22" i="5"/>
  <c r="AT22" i="5"/>
  <c r="AU22" i="5"/>
  <c r="AV22" i="5"/>
  <c r="AW22" i="5"/>
  <c r="AX22" i="5"/>
  <c r="AL23" i="5"/>
  <c r="AM23" i="5"/>
  <c r="AN23" i="5"/>
  <c r="AO23" i="5"/>
  <c r="AP23" i="5"/>
  <c r="AR23" i="5"/>
  <c r="AS23" i="5"/>
  <c r="AT23" i="5"/>
  <c r="AU23" i="5"/>
  <c r="AV23" i="5"/>
  <c r="AW23" i="5"/>
  <c r="AX23" i="5"/>
  <c r="AL24" i="5"/>
  <c r="AM24" i="5"/>
  <c r="AN24" i="5"/>
  <c r="AO24" i="5"/>
  <c r="AP24" i="5"/>
  <c r="AR24" i="5"/>
  <c r="AS24" i="5"/>
  <c r="AT24" i="5"/>
  <c r="AU24" i="5"/>
  <c r="AV24" i="5"/>
  <c r="AW24" i="5"/>
  <c r="AX24" i="5"/>
  <c r="AL26" i="5"/>
  <c r="AM26" i="5"/>
  <c r="AN26" i="5"/>
  <c r="AO26" i="5"/>
  <c r="AP26" i="5"/>
  <c r="AR26" i="5"/>
  <c r="AS26" i="5"/>
  <c r="AT26" i="5"/>
  <c r="AU26" i="5"/>
  <c r="AV26" i="5"/>
  <c r="AW26" i="5"/>
  <c r="AX26" i="5"/>
  <c r="AL27" i="5"/>
  <c r="AM27" i="5"/>
  <c r="AN27" i="5"/>
  <c r="AO27" i="5"/>
  <c r="AP27" i="5"/>
  <c r="AR27" i="5"/>
  <c r="AS27" i="5"/>
  <c r="AT27" i="5"/>
  <c r="AU27" i="5"/>
  <c r="AV27" i="5"/>
  <c r="AW27" i="5"/>
  <c r="AX27" i="5"/>
  <c r="AL28" i="5"/>
  <c r="AM28" i="5"/>
  <c r="AN28" i="5"/>
  <c r="AO28" i="5"/>
  <c r="AP28" i="5"/>
  <c r="AR28" i="5"/>
  <c r="AS28" i="5"/>
  <c r="AT28" i="5"/>
  <c r="AU28" i="5"/>
  <c r="AV28" i="5"/>
  <c r="AW28" i="5"/>
  <c r="AX28" i="5"/>
  <c r="AL29" i="5"/>
  <c r="AM29" i="5"/>
  <c r="AN29" i="5"/>
  <c r="AO29" i="5"/>
  <c r="AP29" i="5"/>
  <c r="AR29" i="5"/>
  <c r="AS29" i="5"/>
  <c r="AT29" i="5"/>
  <c r="AU29" i="5"/>
  <c r="AV29" i="5"/>
  <c r="AW29" i="5"/>
  <c r="AX29" i="5"/>
  <c r="AL31" i="5"/>
  <c r="AM31" i="5"/>
  <c r="AN31" i="5"/>
  <c r="AO31" i="5"/>
  <c r="AP31" i="5"/>
  <c r="AR31" i="5"/>
  <c r="AS31" i="5"/>
  <c r="AT31" i="5"/>
  <c r="AU31" i="5"/>
  <c r="AV31" i="5"/>
  <c r="AW31" i="5"/>
  <c r="AX31" i="5"/>
  <c r="AL32" i="5"/>
  <c r="AM32" i="5"/>
  <c r="AN32" i="5"/>
  <c r="AO32" i="5"/>
  <c r="AP32" i="5"/>
  <c r="AR32" i="5"/>
  <c r="AS32" i="5"/>
  <c r="AT32" i="5"/>
  <c r="AU32" i="5"/>
  <c r="AV32" i="5"/>
  <c r="AW32" i="5"/>
  <c r="AX32" i="5"/>
  <c r="AL33" i="5"/>
  <c r="AM33" i="5"/>
  <c r="AN33" i="5"/>
  <c r="AO33" i="5"/>
  <c r="AP33" i="5"/>
  <c r="AR33" i="5"/>
  <c r="AS33" i="5"/>
  <c r="AT33" i="5"/>
  <c r="AU33" i="5"/>
  <c r="AV33" i="5"/>
  <c r="AW33" i="5"/>
  <c r="AX33" i="5"/>
  <c r="AL34" i="5"/>
  <c r="AM34" i="5"/>
  <c r="AN34" i="5"/>
  <c r="AO34" i="5"/>
  <c r="AP34" i="5"/>
  <c r="AR34" i="5"/>
  <c r="AS34" i="5"/>
  <c r="AT34" i="5"/>
  <c r="AU34" i="5"/>
  <c r="AV34" i="5"/>
  <c r="AW34" i="5"/>
  <c r="AX34" i="5"/>
  <c r="AL36" i="5"/>
  <c r="AM36" i="5"/>
  <c r="AN36" i="5"/>
  <c r="AO36" i="5"/>
  <c r="AP36" i="5"/>
  <c r="AR36" i="5"/>
  <c r="AS36" i="5"/>
  <c r="AT36" i="5"/>
  <c r="AU36" i="5"/>
  <c r="AV36" i="5"/>
  <c r="AW36" i="5"/>
  <c r="AX36" i="5"/>
  <c r="AL37" i="5"/>
  <c r="AM37" i="5"/>
  <c r="AN37" i="5"/>
  <c r="AO37" i="5"/>
  <c r="AP37" i="5"/>
  <c r="AR37" i="5"/>
  <c r="AS37" i="5"/>
  <c r="AT37" i="5"/>
  <c r="AU37" i="5"/>
  <c r="AV37" i="5"/>
  <c r="AW37" i="5"/>
  <c r="AX37" i="5"/>
  <c r="AL38" i="5"/>
  <c r="AM38" i="5"/>
  <c r="AN38" i="5"/>
  <c r="AO38" i="5"/>
  <c r="AP38" i="5"/>
  <c r="AR38" i="5"/>
  <c r="AS38" i="5"/>
  <c r="AT38" i="5"/>
  <c r="AU38" i="5"/>
  <c r="AV38" i="5"/>
  <c r="AW38" i="5"/>
  <c r="AX38" i="5"/>
  <c r="AL39" i="5"/>
  <c r="AM39" i="5"/>
  <c r="AN39" i="5"/>
  <c r="AO39" i="5"/>
  <c r="AP39" i="5"/>
  <c r="AR39" i="5"/>
  <c r="AS39" i="5"/>
  <c r="AT39" i="5"/>
  <c r="AU39" i="5"/>
  <c r="AV39" i="5"/>
  <c r="AW39" i="5"/>
  <c r="AX39" i="5"/>
  <c r="AL41" i="5"/>
  <c r="AM41" i="5"/>
  <c r="AN41" i="5"/>
  <c r="AO41" i="5"/>
  <c r="AP41" i="5"/>
  <c r="AR41" i="5"/>
  <c r="AS41" i="5"/>
  <c r="AT41" i="5"/>
  <c r="AU41" i="5"/>
  <c r="AV41" i="5"/>
  <c r="AW41" i="5"/>
  <c r="AX41" i="5"/>
  <c r="AL42" i="5"/>
  <c r="AM42" i="5"/>
  <c r="AN42" i="5"/>
  <c r="AO42" i="5"/>
  <c r="AP42" i="5"/>
  <c r="AR42" i="5"/>
  <c r="AS42" i="5"/>
  <c r="AT42" i="5"/>
  <c r="AU42" i="5"/>
  <c r="AV42" i="5"/>
  <c r="AW42" i="5"/>
  <c r="AX42" i="5"/>
  <c r="AL43" i="5"/>
  <c r="AM43" i="5"/>
  <c r="AN43" i="5"/>
  <c r="AO43" i="5"/>
  <c r="AP43" i="5"/>
  <c r="AR43" i="5"/>
  <c r="AS43" i="5"/>
  <c r="AT43" i="5"/>
  <c r="AU43" i="5"/>
  <c r="AV43" i="5"/>
  <c r="AW43" i="5"/>
  <c r="AX43" i="5"/>
  <c r="AL44" i="5"/>
  <c r="AM44" i="5"/>
  <c r="AN44" i="5"/>
  <c r="AO44" i="5"/>
  <c r="AP44" i="5"/>
  <c r="AR44" i="5"/>
  <c r="AS44" i="5"/>
  <c r="AT44" i="5"/>
  <c r="AU44" i="5"/>
  <c r="AV44" i="5"/>
  <c r="AW44" i="5"/>
  <c r="AX44" i="5"/>
  <c r="AL45" i="5"/>
  <c r="AM45" i="5"/>
  <c r="AN45" i="5"/>
  <c r="AO45" i="5"/>
  <c r="AP45" i="5"/>
  <c r="AR45" i="5"/>
  <c r="AS45" i="5"/>
  <c r="AT45" i="5"/>
  <c r="AU45" i="5"/>
  <c r="AV45" i="5"/>
  <c r="AW45" i="5"/>
  <c r="AX45" i="5"/>
  <c r="AL46" i="5"/>
  <c r="AM46" i="5"/>
  <c r="AN46" i="5"/>
  <c r="AO46" i="5"/>
  <c r="AP46" i="5"/>
  <c r="AR46" i="5"/>
  <c r="AS46" i="5"/>
  <c r="AT46" i="5"/>
  <c r="AU46" i="5"/>
  <c r="AV46" i="5"/>
  <c r="AW46" i="5"/>
  <c r="AX46" i="5"/>
  <c r="AL47" i="5"/>
  <c r="AM47" i="5"/>
  <c r="AN47" i="5"/>
  <c r="AO47" i="5"/>
  <c r="AP47" i="5"/>
  <c r="AR47" i="5"/>
  <c r="AS47" i="5"/>
  <c r="AT47" i="5"/>
  <c r="AU47" i="5"/>
  <c r="AV47" i="5"/>
  <c r="AW47" i="5"/>
  <c r="AX47" i="5"/>
  <c r="AL48" i="5"/>
  <c r="AM48" i="5"/>
  <c r="AN48" i="5"/>
  <c r="AO48" i="5"/>
  <c r="AP48" i="5"/>
  <c r="AR48" i="5"/>
  <c r="AS48" i="5"/>
  <c r="AT48" i="5"/>
  <c r="AU48" i="5"/>
  <c r="AV48" i="5"/>
  <c r="AW48" i="5"/>
  <c r="AX48" i="5"/>
  <c r="AL49" i="5"/>
  <c r="AM49" i="5"/>
  <c r="AN49" i="5"/>
  <c r="AO49" i="5"/>
  <c r="AP49" i="5"/>
  <c r="AR49" i="5"/>
  <c r="AS49" i="5"/>
  <c r="AT49" i="5"/>
  <c r="AU49" i="5"/>
  <c r="AV49" i="5"/>
  <c r="AW49" i="5"/>
  <c r="AX49" i="5"/>
  <c r="AL50" i="5"/>
  <c r="AM50" i="5"/>
  <c r="AN50" i="5"/>
  <c r="AO50" i="5"/>
  <c r="AP50" i="5"/>
  <c r="AR50" i="5"/>
  <c r="AS50" i="5"/>
  <c r="AT50" i="5"/>
  <c r="AU50" i="5"/>
  <c r="AV50" i="5"/>
  <c r="AW50" i="5"/>
  <c r="AX50" i="5"/>
  <c r="AL51" i="5"/>
  <c r="AM51" i="5"/>
  <c r="AN51" i="5"/>
  <c r="AO51" i="5"/>
  <c r="AP51" i="5"/>
  <c r="AR51" i="5"/>
  <c r="AS51" i="5"/>
  <c r="AT51" i="5"/>
  <c r="AU51" i="5"/>
  <c r="AV51" i="5"/>
  <c r="AW51" i="5"/>
  <c r="AX51" i="5"/>
  <c r="AL52" i="5"/>
  <c r="AM52" i="5"/>
  <c r="AN52" i="5"/>
  <c r="AO52" i="5"/>
  <c r="AP52" i="5"/>
  <c r="AR52" i="5"/>
  <c r="AS52" i="5"/>
  <c r="AT52" i="5"/>
  <c r="AU52" i="5"/>
  <c r="AV52" i="5"/>
  <c r="AW52" i="5"/>
  <c r="AX52" i="5"/>
  <c r="AL53" i="5"/>
  <c r="AM53" i="5"/>
  <c r="AN53" i="5"/>
  <c r="AO53" i="5"/>
  <c r="AP53" i="5"/>
  <c r="AR53" i="5"/>
  <c r="AS53" i="5"/>
  <c r="AT53" i="5"/>
  <c r="AU53" i="5"/>
  <c r="AV53" i="5"/>
  <c r="AW53" i="5"/>
  <c r="AX53" i="5"/>
  <c r="AL54" i="5"/>
  <c r="AM54" i="5"/>
  <c r="AN54" i="5"/>
  <c r="AO54" i="5"/>
  <c r="AP54" i="5"/>
  <c r="AR54" i="5"/>
  <c r="AS54" i="5"/>
  <c r="AT54" i="5"/>
  <c r="AU54" i="5"/>
  <c r="AV54" i="5"/>
  <c r="AW54" i="5"/>
  <c r="AX54" i="5"/>
  <c r="AL56" i="5"/>
  <c r="AM56" i="5"/>
  <c r="AN56" i="5"/>
  <c r="AO56" i="5"/>
  <c r="AP56" i="5"/>
  <c r="AR56" i="5"/>
  <c r="AS56" i="5"/>
  <c r="AT56" i="5"/>
  <c r="AU56" i="5"/>
  <c r="AV56" i="5"/>
  <c r="AW56" i="5"/>
  <c r="AX56" i="5"/>
  <c r="AL57" i="5"/>
  <c r="AM57" i="5"/>
  <c r="AN57" i="5"/>
  <c r="AO57" i="5"/>
  <c r="AP57" i="5"/>
  <c r="AR57" i="5"/>
  <c r="AS57" i="5"/>
  <c r="AT57" i="5"/>
  <c r="AU57" i="5"/>
  <c r="AV57" i="5"/>
  <c r="AW57" i="5"/>
  <c r="AX57" i="5"/>
  <c r="AL58" i="5"/>
  <c r="AM58" i="5"/>
  <c r="AN58" i="5"/>
  <c r="AO58" i="5"/>
  <c r="AP58" i="5"/>
  <c r="AR58" i="5"/>
  <c r="AS58" i="5"/>
  <c r="AT58" i="5"/>
  <c r="AU58" i="5"/>
  <c r="AV58" i="5"/>
  <c r="AW58" i="5"/>
  <c r="AX58" i="5"/>
  <c r="AL59" i="5"/>
  <c r="AM59" i="5"/>
  <c r="AN59" i="5"/>
  <c r="AO59" i="5"/>
  <c r="AP59" i="5"/>
  <c r="AR59" i="5"/>
  <c r="AS59" i="5"/>
  <c r="AT59" i="5"/>
  <c r="AU59" i="5"/>
  <c r="AV59" i="5"/>
  <c r="AW59" i="5"/>
  <c r="AX59" i="5"/>
  <c r="AL60" i="5"/>
  <c r="AM60" i="5"/>
  <c r="AN60" i="5"/>
  <c r="AO60" i="5"/>
  <c r="AP60" i="5"/>
  <c r="AR60" i="5"/>
  <c r="AS60" i="5"/>
  <c r="AT60" i="5"/>
  <c r="AU60" i="5"/>
  <c r="AV60" i="5"/>
  <c r="AW60" i="5"/>
  <c r="AX60" i="5"/>
  <c r="AL61" i="5"/>
  <c r="AM61" i="5"/>
  <c r="AN61" i="5"/>
  <c r="AO61" i="5"/>
  <c r="AP61" i="5"/>
  <c r="AR61" i="5"/>
  <c r="AS61" i="5"/>
  <c r="AT61" i="5"/>
  <c r="AU61" i="5"/>
  <c r="AV61" i="5"/>
  <c r="AW61" i="5"/>
  <c r="AX61" i="5"/>
  <c r="AL63" i="5"/>
  <c r="AM63" i="5"/>
  <c r="AN63" i="5"/>
  <c r="AO63" i="5"/>
  <c r="AP63" i="5"/>
  <c r="AR63" i="5"/>
  <c r="AS63" i="5"/>
  <c r="AT63" i="5"/>
  <c r="AU63" i="5"/>
  <c r="AV63" i="5"/>
  <c r="AW63" i="5"/>
  <c r="AX63" i="5"/>
  <c r="AL64" i="5"/>
  <c r="AM64" i="5"/>
  <c r="AN64" i="5"/>
  <c r="AO64" i="5"/>
  <c r="AP64" i="5"/>
  <c r="AR64" i="5"/>
  <c r="AS64" i="5"/>
  <c r="AT64" i="5"/>
  <c r="AU64" i="5"/>
  <c r="AV64" i="5"/>
  <c r="AW64" i="5"/>
  <c r="AX64" i="5"/>
  <c r="AL65" i="5"/>
  <c r="AM65" i="5"/>
  <c r="AN65" i="5"/>
  <c r="AO65" i="5"/>
  <c r="AP65" i="5"/>
  <c r="AR65" i="5"/>
  <c r="AS65" i="5"/>
  <c r="AT65" i="5"/>
  <c r="AU65" i="5"/>
  <c r="AV65" i="5"/>
  <c r="AW65" i="5"/>
  <c r="AX65" i="5"/>
  <c r="AL66" i="5"/>
  <c r="AM66" i="5"/>
  <c r="AN66" i="5"/>
  <c r="AO66" i="5"/>
  <c r="AP66" i="5"/>
  <c r="AR66" i="5"/>
  <c r="AS66" i="5"/>
  <c r="AT66" i="5"/>
  <c r="AU66" i="5"/>
  <c r="AV66" i="5"/>
  <c r="AW66" i="5"/>
  <c r="AX66" i="5"/>
  <c r="AL67" i="5"/>
  <c r="AM67" i="5"/>
  <c r="AN67" i="5"/>
  <c r="AO67" i="5"/>
  <c r="AP67" i="5"/>
  <c r="AR67" i="5"/>
  <c r="AS67" i="5"/>
  <c r="AT67" i="5"/>
  <c r="AU67" i="5"/>
  <c r="AV67" i="5"/>
  <c r="AW67" i="5"/>
  <c r="AX67" i="5"/>
  <c r="AL68" i="5"/>
  <c r="AM68" i="5"/>
  <c r="AN68" i="5"/>
  <c r="AO68" i="5"/>
  <c r="AP68" i="5"/>
  <c r="AR68" i="5"/>
  <c r="AS68" i="5"/>
  <c r="AT68" i="5"/>
  <c r="AU68" i="5"/>
  <c r="AV68" i="5"/>
  <c r="AW68" i="5"/>
  <c r="AX68" i="5"/>
  <c r="AL69" i="5"/>
  <c r="AM69" i="5"/>
  <c r="AN69" i="5"/>
  <c r="AO69" i="5"/>
  <c r="AP69" i="5"/>
  <c r="AR69" i="5"/>
  <c r="AS69" i="5"/>
  <c r="AT69" i="5"/>
  <c r="AU69" i="5"/>
  <c r="AV69" i="5"/>
  <c r="AW69" i="5"/>
  <c r="AX69" i="5"/>
  <c r="AL70" i="5"/>
  <c r="AM70" i="5"/>
  <c r="AN70" i="5"/>
  <c r="AO70" i="5"/>
  <c r="AP70" i="5"/>
  <c r="AR70" i="5"/>
  <c r="AS70" i="5"/>
  <c r="AT70" i="5"/>
  <c r="AU70" i="5"/>
  <c r="AV70" i="5"/>
  <c r="AW70" i="5"/>
  <c r="AX70" i="5"/>
  <c r="AL71" i="5"/>
  <c r="AM71" i="5"/>
  <c r="AN71" i="5"/>
  <c r="AO71" i="5"/>
  <c r="AP71" i="5"/>
  <c r="AR71" i="5"/>
  <c r="AS71" i="5"/>
  <c r="AT71" i="5"/>
  <c r="AU71" i="5"/>
  <c r="AV71" i="5"/>
  <c r="AW71" i="5"/>
  <c r="AX71" i="5"/>
  <c r="AL72" i="5"/>
  <c r="AM72" i="5"/>
  <c r="AN72" i="5"/>
  <c r="AO72" i="5"/>
  <c r="AP72" i="5"/>
  <c r="AR72" i="5"/>
  <c r="AS72" i="5"/>
  <c r="AT72" i="5"/>
  <c r="AU72" i="5"/>
  <c r="AV72" i="5"/>
  <c r="AW72" i="5"/>
  <c r="AX72" i="5"/>
  <c r="AL73" i="5"/>
  <c r="AM73" i="5"/>
  <c r="AN73" i="5"/>
  <c r="AO73" i="5"/>
  <c r="AP73" i="5"/>
  <c r="AR73" i="5"/>
  <c r="AS73" i="5"/>
  <c r="AT73" i="5"/>
  <c r="AU73" i="5"/>
  <c r="AV73" i="5"/>
  <c r="AW73" i="5"/>
  <c r="AX73" i="5"/>
  <c r="AL74" i="5"/>
  <c r="AM74" i="5"/>
  <c r="AN74" i="5"/>
  <c r="AO74" i="5"/>
  <c r="AP74" i="5"/>
  <c r="AR74" i="5"/>
  <c r="AS74" i="5"/>
  <c r="AT74" i="5"/>
  <c r="AU74" i="5"/>
  <c r="AV74" i="5"/>
  <c r="AW74" i="5"/>
  <c r="AX74" i="5"/>
  <c r="AX11" i="5"/>
  <c r="AW11" i="5"/>
  <c r="AV11" i="5"/>
  <c r="AU11" i="5"/>
  <c r="AT11" i="5"/>
  <c r="AS11" i="5"/>
  <c r="AR11" i="5"/>
  <c r="AP11" i="5"/>
  <c r="AO11" i="5"/>
  <c r="AN11" i="5"/>
  <c r="AM11" i="5"/>
  <c r="AL11" i="5"/>
  <c r="AK12" i="5"/>
  <c r="AK14" i="5"/>
  <c r="AK15" i="5"/>
  <c r="AK16" i="5"/>
  <c r="AK17" i="5"/>
  <c r="AK18" i="5"/>
  <c r="AK19" i="5"/>
  <c r="AK21" i="5"/>
  <c r="AK22" i="5"/>
  <c r="AK23" i="5"/>
  <c r="AK24" i="5"/>
  <c r="AK26" i="5"/>
  <c r="AK27" i="5"/>
  <c r="AK28" i="5"/>
  <c r="AK29" i="5"/>
  <c r="AK31" i="5"/>
  <c r="AK32" i="5"/>
  <c r="AK33" i="5"/>
  <c r="AK34" i="5"/>
  <c r="AK36" i="5"/>
  <c r="AK37" i="5"/>
  <c r="AK38" i="5"/>
  <c r="AK39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6" i="5"/>
  <c r="AK57" i="5"/>
  <c r="AK58" i="5"/>
  <c r="AK59" i="5"/>
  <c r="AK60" i="5"/>
  <c r="AK61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11" i="5"/>
  <c r="AJ14" i="5"/>
  <c r="AJ15" i="5"/>
  <c r="AJ18" i="5"/>
  <c r="AJ19" i="5"/>
  <c r="AJ21" i="5"/>
  <c r="AJ22" i="5"/>
  <c r="AJ26" i="5"/>
  <c r="AJ27" i="5"/>
  <c r="AJ31" i="5"/>
  <c r="AJ32" i="5"/>
  <c r="AJ36" i="5"/>
  <c r="AJ37" i="5"/>
  <c r="AJ38" i="5"/>
  <c r="AJ39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6" i="5"/>
  <c r="AJ57" i="5"/>
  <c r="AJ58" i="5"/>
  <c r="AJ59" i="5"/>
  <c r="AJ60" i="5"/>
  <c r="AJ61" i="5"/>
  <c r="AJ63" i="5"/>
  <c r="AJ64" i="5"/>
  <c r="AJ65" i="5"/>
  <c r="AJ66" i="5"/>
  <c r="AJ67" i="5"/>
  <c r="AJ68" i="5"/>
  <c r="AJ69" i="5"/>
  <c r="AJ70" i="5"/>
  <c r="AJ71" i="5"/>
  <c r="AJ72" i="5"/>
  <c r="AJ73" i="5"/>
  <c r="AA7" i="5" l="1"/>
  <c r="P28" i="11" s="1"/>
  <c r="N7" i="5"/>
  <c r="C28" i="11" s="1"/>
  <c r="AD7" i="15"/>
  <c r="D31" i="11"/>
  <c r="N49" i="11"/>
  <c r="O49" i="11"/>
  <c r="G49" i="11"/>
  <c r="P49" i="11"/>
  <c r="D49" i="11"/>
  <c r="U7" i="19"/>
  <c r="P7" i="5"/>
  <c r="E28" i="11" s="1"/>
  <c r="Y7" i="5"/>
  <c r="N28" i="11" s="1"/>
  <c r="C49" i="11"/>
  <c r="U7" i="5"/>
  <c r="J28" i="11" s="1"/>
  <c r="R7" i="5"/>
  <c r="G28" i="11" s="1"/>
  <c r="V7" i="5"/>
  <c r="K28" i="11" s="1"/>
  <c r="S7" i="5"/>
  <c r="H28" i="11" s="1"/>
  <c r="W7" i="5"/>
  <c r="L28" i="11" s="1"/>
  <c r="O7" i="5"/>
  <c r="D28" i="11" s="1"/>
  <c r="X7" i="5"/>
  <c r="M28" i="11" s="1"/>
  <c r="Q7" i="5"/>
  <c r="F28" i="11" s="1"/>
  <c r="Z7" i="5"/>
  <c r="O28" i="11" s="1"/>
  <c r="J49" i="11"/>
  <c r="W49" i="11"/>
  <c r="E49" i="11"/>
  <c r="L49" i="11"/>
  <c r="M49" i="11"/>
  <c r="K49" i="11"/>
  <c r="H49" i="11"/>
  <c r="F49" i="11"/>
  <c r="I49" i="11"/>
  <c r="AB7" i="5" l="1"/>
  <c r="AI34" i="5"/>
  <c r="AJ34" i="5" s="1"/>
  <c r="AI33" i="5"/>
  <c r="AJ33" i="5" s="1"/>
  <c r="AI29" i="5"/>
  <c r="AJ29" i="5" s="1"/>
  <c r="AI28" i="5"/>
  <c r="AJ28" i="5" s="1"/>
  <c r="AI24" i="5"/>
  <c r="AJ24" i="5" s="1"/>
  <c r="AI23" i="5"/>
  <c r="AJ23" i="5" s="1"/>
  <c r="AI17" i="5"/>
  <c r="AJ17" i="5" s="1"/>
  <c r="AI16" i="5"/>
  <c r="AJ16" i="5" s="1"/>
  <c r="AI12" i="5"/>
  <c r="AJ12" i="5" s="1"/>
  <c r="A51" i="7"/>
  <c r="B51" i="7"/>
  <c r="A52" i="7"/>
  <c r="B52" i="7"/>
  <c r="A53" i="7"/>
  <c r="B53" i="7"/>
  <c r="A54" i="7"/>
  <c r="B54" i="7"/>
  <c r="A55" i="7"/>
  <c r="B55" i="7"/>
  <c r="A56" i="7"/>
  <c r="B56" i="7"/>
  <c r="A57" i="7"/>
  <c r="B57" i="7"/>
  <c r="A58" i="7"/>
  <c r="B58" i="7"/>
  <c r="A59" i="7"/>
  <c r="B59" i="7"/>
  <c r="A60" i="7"/>
  <c r="B60" i="7"/>
  <c r="A61" i="7"/>
  <c r="B61" i="7"/>
  <c r="A62" i="7"/>
  <c r="B62" i="7"/>
  <c r="A63" i="7"/>
  <c r="B63" i="7"/>
  <c r="A64" i="7"/>
  <c r="B64" i="7"/>
  <c r="A65" i="7"/>
  <c r="B65" i="7"/>
  <c r="A66" i="7"/>
  <c r="B66" i="7"/>
  <c r="A67" i="7"/>
  <c r="B67" i="7"/>
  <c r="A68" i="7"/>
  <c r="B68" i="7"/>
  <c r="A69" i="7"/>
  <c r="B69" i="7"/>
  <c r="A70" i="7"/>
  <c r="B70" i="7"/>
  <c r="AD74" i="5"/>
  <c r="AC74" i="5"/>
  <c r="AD73" i="5"/>
  <c r="AC73" i="5"/>
  <c r="AD72" i="5"/>
  <c r="AC72" i="5"/>
  <c r="AD71" i="5"/>
  <c r="AC71" i="5"/>
  <c r="AD70" i="5"/>
  <c r="AC70" i="5"/>
  <c r="AD69" i="5"/>
  <c r="AC69" i="5"/>
  <c r="AD68" i="5"/>
  <c r="AC68" i="5"/>
  <c r="AD67" i="5"/>
  <c r="AC67" i="5"/>
  <c r="AD66" i="5"/>
  <c r="AC66" i="5"/>
  <c r="AD65" i="5"/>
  <c r="AC65" i="5"/>
  <c r="AD64" i="5"/>
  <c r="AC64" i="5"/>
  <c r="AD63" i="5"/>
  <c r="AC63" i="5"/>
  <c r="AD61" i="5"/>
  <c r="AC61" i="5"/>
  <c r="AD60" i="5"/>
  <c r="AC60" i="5"/>
  <c r="AD59" i="5"/>
  <c r="AC59" i="5"/>
  <c r="AD58" i="5"/>
  <c r="AC58" i="5"/>
  <c r="AD57" i="5"/>
  <c r="AC57" i="5"/>
  <c r="AD56" i="5"/>
  <c r="AC56" i="5"/>
  <c r="AF51" i="15"/>
  <c r="AF50" i="15"/>
  <c r="AF37" i="15"/>
  <c r="M3" i="5" l="1"/>
  <c r="R66" i="7"/>
  <c r="R70" i="7"/>
  <c r="R58" i="7"/>
  <c r="R54" i="7"/>
  <c r="R62" i="7"/>
  <c r="R69" i="7"/>
  <c r="S69" i="7" s="1"/>
  <c r="R53" i="7"/>
  <c r="S53" i="7" s="1"/>
  <c r="R67" i="7"/>
  <c r="S67" i="7" s="1"/>
  <c r="R56" i="7"/>
  <c r="S56" i="7" s="1"/>
  <c r="R68" i="7"/>
  <c r="S68" i="7" s="1"/>
  <c r="R63" i="7"/>
  <c r="S63" i="7" s="1"/>
  <c r="R61" i="7"/>
  <c r="S61" i="7" s="1"/>
  <c r="R52" i="7"/>
  <c r="S52" i="7" s="1"/>
  <c r="R60" i="7"/>
  <c r="S60" i="7" s="1"/>
  <c r="R57" i="7"/>
  <c r="S57" i="7" s="1"/>
  <c r="R55" i="7"/>
  <c r="S55" i="7" s="1"/>
  <c r="R65" i="7"/>
  <c r="S65" i="7" s="1"/>
  <c r="R51" i="7"/>
  <c r="S51" i="7" s="1"/>
  <c r="R64" i="7"/>
  <c r="S64" i="7" s="1"/>
  <c r="R59" i="7"/>
  <c r="S59" i="7" s="1"/>
  <c r="Q66" i="7" l="1"/>
  <c r="S66" i="7"/>
  <c r="Q62" i="7"/>
  <c r="S62" i="7"/>
  <c r="Q54" i="7"/>
  <c r="S54" i="7"/>
  <c r="Q70" i="7"/>
  <c r="S70" i="7"/>
  <c r="Q64" i="7"/>
  <c r="Q52" i="7"/>
  <c r="Q69" i="7"/>
  <c r="Q51" i="7"/>
  <c r="Q55" i="7"/>
  <c r="Q61" i="7"/>
  <c r="Q65" i="7"/>
  <c r="Q57" i="7"/>
  <c r="Q63" i="7"/>
  <c r="Q56" i="7"/>
  <c r="Q59" i="7"/>
  <c r="Q60" i="7"/>
  <c r="Q68" i="7"/>
  <c r="Q67" i="7"/>
  <c r="Q53" i="7"/>
  <c r="Q58" i="7" l="1"/>
  <c r="S58" i="7"/>
  <c r="I18" i="11"/>
  <c r="K12" i="20" l="1"/>
  <c r="K7" i="20" s="1"/>
  <c r="L12" i="20"/>
  <c r="L7" i="20" s="1"/>
  <c r="Z18" i="19"/>
  <c r="Z21" i="19"/>
  <c r="Z22" i="19"/>
  <c r="Z23" i="19"/>
  <c r="Z24" i="19"/>
  <c r="Z25" i="19"/>
  <c r="Z26" i="19"/>
  <c r="Z27" i="19"/>
  <c r="W17" i="19"/>
  <c r="V19" i="19"/>
  <c r="V20" i="19"/>
  <c r="V21" i="19"/>
  <c r="V22" i="19"/>
  <c r="V23" i="19"/>
  <c r="V24" i="19"/>
  <c r="V25" i="19"/>
  <c r="V26" i="19"/>
  <c r="V27" i="19"/>
  <c r="V28" i="19"/>
  <c r="V17" i="19"/>
  <c r="J1" i="19" l="1"/>
  <c r="G20" i="11" s="1"/>
  <c r="Z7" i="19"/>
  <c r="W2" i="19" s="1"/>
  <c r="E12" i="20"/>
  <c r="E7" i="20" s="1"/>
  <c r="F12" i="20"/>
  <c r="F7" i="20" s="1"/>
  <c r="G12" i="20"/>
  <c r="G7" i="20" s="1"/>
  <c r="H12" i="20"/>
  <c r="H7" i="20" s="1"/>
  <c r="I12" i="20"/>
  <c r="I7" i="20" s="1"/>
  <c r="J12" i="20"/>
  <c r="J7" i="20" s="1"/>
  <c r="D12" i="20"/>
  <c r="D7" i="20" s="1"/>
  <c r="C12" i="20"/>
  <c r="B12" i="20"/>
  <c r="A12" i="20"/>
  <c r="M12" i="20" l="1"/>
  <c r="M5" i="20" s="1"/>
  <c r="C7" i="20"/>
  <c r="I20" i="11"/>
  <c r="W28" i="19"/>
  <c r="W27" i="19"/>
  <c r="W26" i="19"/>
  <c r="W25" i="19"/>
  <c r="W24" i="19"/>
  <c r="W23" i="19"/>
  <c r="W22" i="19"/>
  <c r="W21" i="19"/>
  <c r="W20" i="19"/>
  <c r="W19" i="19"/>
  <c r="V16" i="19"/>
  <c r="O12" i="20" l="1"/>
  <c r="O5" i="20" s="1"/>
  <c r="N12" i="20"/>
  <c r="N5" i="20" s="1"/>
  <c r="B36" i="7"/>
  <c r="A36" i="7"/>
  <c r="E20" i="11" l="1"/>
  <c r="R36" i="7"/>
  <c r="Q36" i="7" l="1"/>
  <c r="S36" i="7"/>
  <c r="AF49" i="15"/>
  <c r="AF48" i="15"/>
  <c r="AF47" i="15"/>
  <c r="AF46" i="15"/>
  <c r="AF45" i="15"/>
  <c r="AF44" i="15"/>
  <c r="AF43" i="15"/>
  <c r="AF42" i="15"/>
  <c r="AF41" i="15"/>
  <c r="AF40" i="15"/>
  <c r="AF39" i="15"/>
  <c r="AF38" i="15"/>
  <c r="AF36" i="15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AD28" i="5"/>
  <c r="AD50" i="5"/>
  <c r="AD5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11" i="5"/>
  <c r="AC12" i="5"/>
  <c r="AC14" i="5"/>
  <c r="AC15" i="5"/>
  <c r="AC16" i="5"/>
  <c r="AC17" i="5"/>
  <c r="AC18" i="5"/>
  <c r="AC19" i="5"/>
  <c r="AC21" i="5"/>
  <c r="AC22" i="5"/>
  <c r="AC23" i="5"/>
  <c r="AC24" i="5"/>
  <c r="AC26" i="5"/>
  <c r="AC27" i="5"/>
  <c r="AC28" i="5"/>
  <c r="AC29" i="5"/>
  <c r="AC31" i="5"/>
  <c r="AC32" i="5"/>
  <c r="AC33" i="5"/>
  <c r="AC34" i="5"/>
  <c r="AC36" i="5"/>
  <c r="AC37" i="5"/>
  <c r="AC38" i="5"/>
  <c r="AC39" i="5"/>
  <c r="AD41" i="5"/>
  <c r="AC41" i="5"/>
  <c r="A50" i="7"/>
  <c r="A38" i="7"/>
  <c r="A39" i="7"/>
  <c r="A40" i="7"/>
  <c r="A41" i="7"/>
  <c r="A42" i="7"/>
  <c r="A43" i="7"/>
  <c r="A44" i="7"/>
  <c r="A45" i="7"/>
  <c r="A46" i="7"/>
  <c r="A47" i="7"/>
  <c r="A48" i="7"/>
  <c r="A49" i="7"/>
  <c r="A37" i="7"/>
  <c r="AD54" i="5"/>
  <c r="AD53" i="5"/>
  <c r="AD52" i="5"/>
  <c r="AD48" i="5"/>
  <c r="AD47" i="5"/>
  <c r="AD46" i="5"/>
  <c r="AD49" i="5"/>
  <c r="AD45" i="5"/>
  <c r="AD44" i="5"/>
  <c r="AD43" i="5"/>
  <c r="AD42" i="5"/>
  <c r="AC40" i="5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AD11" i="5"/>
  <c r="AD12" i="5"/>
  <c r="AD14" i="5"/>
  <c r="AD15" i="5"/>
  <c r="AD16" i="5"/>
  <c r="AD17" i="5"/>
  <c r="AD18" i="5"/>
  <c r="AD19" i="5"/>
  <c r="AD21" i="5"/>
  <c r="AD22" i="5"/>
  <c r="AD23" i="5"/>
  <c r="AD24" i="5"/>
  <c r="AD26" i="5"/>
  <c r="AD27" i="5"/>
  <c r="AD29" i="5"/>
  <c r="AD31" i="5"/>
  <c r="AD32" i="5"/>
  <c r="AD33" i="5"/>
  <c r="AD34" i="5"/>
  <c r="AD36" i="5"/>
  <c r="AD37" i="5"/>
  <c r="AD38" i="5"/>
  <c r="AD39" i="5"/>
  <c r="B7" i="7"/>
  <c r="A7" i="7"/>
  <c r="D23" i="11"/>
  <c r="S7" i="7" l="1"/>
  <c r="I17" i="11"/>
  <c r="I22" i="11" s="1"/>
  <c r="G17" i="11"/>
  <c r="R50" i="7"/>
  <c r="S50" i="7" s="1"/>
  <c r="K2" i="7"/>
  <c r="R45" i="7"/>
  <c r="G18" i="11"/>
  <c r="R33" i="7"/>
  <c r="R23" i="7"/>
  <c r="R10" i="7"/>
  <c r="R9" i="7"/>
  <c r="R49" i="7"/>
  <c r="R38" i="7"/>
  <c r="K2" i="16"/>
  <c r="R25" i="7"/>
  <c r="R14" i="7"/>
  <c r="R12" i="7"/>
  <c r="R37" i="7"/>
  <c r="R30" i="7"/>
  <c r="R39" i="7"/>
  <c r="R31" i="7"/>
  <c r="R29" i="7"/>
  <c r="R17" i="7"/>
  <c r="R15" i="7"/>
  <c r="R42" i="7"/>
  <c r="R24" i="7"/>
  <c r="R20" i="7"/>
  <c r="R16" i="7"/>
  <c r="R13" i="7"/>
  <c r="R47" i="7"/>
  <c r="R35" i="7"/>
  <c r="R34" i="7"/>
  <c r="S34" i="7" s="1"/>
  <c r="R28" i="7"/>
  <c r="S28" i="7" s="1"/>
  <c r="R27" i="7"/>
  <c r="S27" i="7" s="1"/>
  <c r="R22" i="7"/>
  <c r="S22" i="7" s="1"/>
  <c r="R19" i="7"/>
  <c r="S19" i="7" s="1"/>
  <c r="R18" i="7"/>
  <c r="S18" i="7" s="1"/>
  <c r="R11" i="7"/>
  <c r="S11" i="7" s="1"/>
  <c r="R8" i="7"/>
  <c r="S8" i="7" s="1"/>
  <c r="R48" i="7"/>
  <c r="S48" i="7" s="1"/>
  <c r="R32" i="7"/>
  <c r="R26" i="7"/>
  <c r="R21" i="7"/>
  <c r="R44" i="7"/>
  <c r="R43" i="7"/>
  <c r="R41" i="7"/>
  <c r="R46" i="7"/>
  <c r="S46" i="7" s="1"/>
  <c r="R40" i="7"/>
  <c r="S40" i="7" s="1"/>
  <c r="R5" i="7" l="1"/>
  <c r="Q9" i="7"/>
  <c r="S9" i="7"/>
  <c r="Q31" i="7"/>
  <c r="S31" i="7"/>
  <c r="Q21" i="7"/>
  <c r="S21" i="7"/>
  <c r="Q26" i="7"/>
  <c r="S26" i="7"/>
  <c r="Q16" i="7"/>
  <c r="S16" i="7"/>
  <c r="S44" i="7"/>
  <c r="Q47" i="7"/>
  <c r="S47" i="7"/>
  <c r="S45" i="7"/>
  <c r="S42" i="7"/>
  <c r="Q39" i="7"/>
  <c r="S39" i="7"/>
  <c r="S38" i="7"/>
  <c r="Q49" i="7"/>
  <c r="S49" i="7"/>
  <c r="Q41" i="7"/>
  <c r="S41" i="7"/>
  <c r="Q43" i="7"/>
  <c r="S43" i="7"/>
  <c r="Q37" i="7"/>
  <c r="S37" i="7"/>
  <c r="Q35" i="7"/>
  <c r="S35" i="7"/>
  <c r="S33" i="7"/>
  <c r="S32" i="7"/>
  <c r="S29" i="7"/>
  <c r="Q24" i="7"/>
  <c r="S24" i="7"/>
  <c r="S25" i="7"/>
  <c r="Q23" i="7"/>
  <c r="S23" i="7"/>
  <c r="Q20" i="7"/>
  <c r="S20" i="7"/>
  <c r="Q17" i="7"/>
  <c r="S17" i="7"/>
  <c r="Q15" i="7"/>
  <c r="S15" i="7"/>
  <c r="S12" i="7"/>
  <c r="Q14" i="7"/>
  <c r="S14" i="7"/>
  <c r="S10" i="7"/>
  <c r="G22" i="11"/>
  <c r="Q30" i="7"/>
  <c r="S30" i="7"/>
  <c r="Q13" i="7"/>
  <c r="S13" i="7"/>
  <c r="Q7" i="7"/>
  <c r="E18" i="11"/>
  <c r="Q44" i="7"/>
  <c r="E17" i="11"/>
  <c r="Q25" i="7"/>
  <c r="Q38" i="7"/>
  <c r="Q33" i="7"/>
  <c r="Q45" i="7"/>
  <c r="Q12" i="7"/>
  <c r="Q42" i="7"/>
  <c r="Q10" i="7"/>
  <c r="Q50" i="7"/>
  <c r="Q29" i="7"/>
  <c r="F17" i="11"/>
  <c r="Q32" i="7"/>
  <c r="Q8" i="7"/>
  <c r="Q11" i="7"/>
  <c r="Q27" i="7"/>
  <c r="Q18" i="7"/>
  <c r="Q28" i="7"/>
  <c r="Q22" i="7"/>
  <c r="Q48" i="7"/>
  <c r="Q19" i="7"/>
  <c r="Q34" i="7"/>
  <c r="Q40" i="7"/>
  <c r="Q46" i="7"/>
  <c r="F18" i="11"/>
  <c r="S5" i="7" l="1"/>
  <c r="F22" i="11"/>
  <c r="J2" i="16"/>
  <c r="Q5" i="7"/>
  <c r="J2" i="7" s="1"/>
  <c r="G23" i="11"/>
  <c r="G24" i="11" s="1"/>
  <c r="E22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<sst xmlns="http://schemas.openxmlformats.org/spreadsheetml/2006/main" count="1633" uniqueCount="524">
  <si>
    <t>Price without VAT</t>
  </si>
  <si>
    <t>black</t>
  </si>
  <si>
    <t>white</t>
  </si>
  <si>
    <t>blue</t>
  </si>
  <si>
    <t>kg</t>
  </si>
  <si>
    <t>sum kg</t>
  </si>
  <si>
    <t>EUR</t>
  </si>
  <si>
    <t>NEW</t>
  </si>
  <si>
    <t>red</t>
  </si>
  <si>
    <t>SUM</t>
  </si>
  <si>
    <t>ordered</t>
  </si>
  <si>
    <t>green</t>
  </si>
  <si>
    <t>pink</t>
  </si>
  <si>
    <t>izdelek</t>
  </si>
  <si>
    <t>purple</t>
  </si>
  <si>
    <t>orange</t>
  </si>
  <si>
    <t>sum set</t>
  </si>
  <si>
    <t>sum KOS</t>
  </si>
  <si>
    <t>DISCOUNT</t>
  </si>
  <si>
    <t>%</t>
  </si>
  <si>
    <t>Sum pieces</t>
  </si>
  <si>
    <t>yellow</t>
  </si>
  <si>
    <t xml:space="preserve"> </t>
  </si>
  <si>
    <t>Delivery address:</t>
  </si>
  <si>
    <t>WHITE</t>
  </si>
  <si>
    <t>grey</t>
  </si>
  <si>
    <t>Date:</t>
  </si>
  <si>
    <t>Name:</t>
  </si>
  <si>
    <t>Signature:</t>
  </si>
  <si>
    <t>87x72x12 cm</t>
  </si>
  <si>
    <t>87x72x20 cm</t>
  </si>
  <si>
    <t>87x72x30 cm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</si>
  <si>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</si>
  <si>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</si>
  <si>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</si>
  <si>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</si>
  <si>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</si>
  <si>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</si>
  <si>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</si>
  <si>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22, 23, 24</t>
  </si>
  <si>
    <t>38, 34</t>
  </si>
  <si>
    <t>47, 52</t>
  </si>
  <si>
    <t>53, 58, 59, 64</t>
  </si>
  <si>
    <t>48, 51</t>
  </si>
  <si>
    <t>54, 57, 60, 63</t>
  </si>
  <si>
    <t>49, 50</t>
  </si>
  <si>
    <t>55, 56, 61, 62</t>
  </si>
  <si>
    <t>CNC ID</t>
  </si>
  <si>
    <t xml:space="preserve">360LINE D.O.O.         BAČ 49A                             SI- 6253 KNEŽAK      VAT: SI32177330    </t>
  </si>
  <si>
    <t>SUM kosov</t>
  </si>
  <si>
    <t>XL</t>
  </si>
  <si>
    <t>125x120x25 cm</t>
  </si>
  <si>
    <t>L61-W</t>
  </si>
  <si>
    <t>L62-W</t>
  </si>
  <si>
    <t>L63-W</t>
  </si>
  <si>
    <t>L64-W</t>
  </si>
  <si>
    <t>L65-W</t>
  </si>
  <si>
    <t>L66-W</t>
  </si>
  <si>
    <t>L67-W</t>
  </si>
  <si>
    <t>L68-W</t>
  </si>
  <si>
    <t>L69-W</t>
  </si>
  <si>
    <t>92x48x6 cm</t>
  </si>
  <si>
    <t>119x66x12 cm</t>
  </si>
  <si>
    <t>144x88x15 cm</t>
  </si>
  <si>
    <t>92x48x10 cm</t>
  </si>
  <si>
    <t>119x67x20 cm</t>
  </si>
  <si>
    <t>144x88x27 cm</t>
  </si>
  <si>
    <t>92x48x12,5 cm</t>
  </si>
  <si>
    <t>120x67x25 cm</t>
  </si>
  <si>
    <t>145x88x32 cm</t>
  </si>
  <si>
    <t>L72-W</t>
  </si>
  <si>
    <t>L73-W</t>
  </si>
  <si>
    <t>L74-W</t>
  </si>
  <si>
    <t>165x47x53 cm</t>
  </si>
  <si>
    <t>L70-W</t>
  </si>
  <si>
    <t>L71-W</t>
  </si>
  <si>
    <t>187x61x65 cm</t>
  </si>
  <si>
    <t>SUM of pieces:</t>
  </si>
  <si>
    <t>mint</t>
  </si>
  <si>
    <t>deep rose</t>
  </si>
  <si>
    <t>L11-GRP</t>
  </si>
  <si>
    <t>L13-GRP</t>
  </si>
  <si>
    <t>LYNX GRP VOLUMES</t>
  </si>
  <si>
    <t>75x30,5x 8,5 cm, 51x19x6 cm</t>
  </si>
  <si>
    <t>107x47,5x8 cm</t>
  </si>
  <si>
    <t xml:space="preserve">63x25,5x12,5 cm, 45,5x15,5x7 cm </t>
  </si>
  <si>
    <t xml:space="preserve">91x37x18 cm </t>
  </si>
  <si>
    <t>52x20x6 cm, 51,5x21x6,5 cm</t>
  </si>
  <si>
    <t>48,5x20x5,5 cm, 
49x19,5x6 cm</t>
  </si>
  <si>
    <t>49x19x15 cm</t>
  </si>
  <si>
    <t>75x30,5x10 cm</t>
  </si>
  <si>
    <t>73,5x32,5x11 cm</t>
  </si>
  <si>
    <t>74,5x29x13,5 cm</t>
  </si>
  <si>
    <t xml:space="preserve">91,5x38x16 cm </t>
  </si>
  <si>
    <t xml:space="preserve">138,5x68x18 cm </t>
  </si>
  <si>
    <t>74x31x9 cm</t>
  </si>
  <si>
    <t>73x31x15 cm</t>
  </si>
  <si>
    <t>L61</t>
  </si>
  <si>
    <t>L63</t>
  </si>
  <si>
    <t>L64</t>
  </si>
  <si>
    <t>L65</t>
  </si>
  <si>
    <t>L66</t>
  </si>
  <si>
    <t>L67</t>
  </si>
  <si>
    <t>L68</t>
  </si>
  <si>
    <t>L69</t>
  </si>
  <si>
    <t>L62</t>
  </si>
  <si>
    <t>L70</t>
  </si>
  <si>
    <t>L71</t>
  </si>
  <si>
    <t>L72</t>
  </si>
  <si>
    <t>L73</t>
  </si>
  <si>
    <t>L74</t>
  </si>
  <si>
    <t>51,5x20x6 cm</t>
  </si>
  <si>
    <t>SUM:</t>
  </si>
  <si>
    <t>Production quota pet set</t>
  </si>
  <si>
    <t xml:space="preserve">Ordered production quota </t>
  </si>
  <si>
    <t>deep orange</t>
  </si>
  <si>
    <t>norma</t>
  </si>
  <si>
    <t>sum kos laminacija</t>
  </si>
  <si>
    <t>Sum kg</t>
  </si>
  <si>
    <t>SUM (price without VAT)</t>
  </si>
  <si>
    <t>L1-GRP-DT</t>
  </si>
  <si>
    <t>L3-GRP-DT</t>
  </si>
  <si>
    <t>L4-GRP-DT</t>
  </si>
  <si>
    <t>L5-GRP-DT</t>
  </si>
  <si>
    <t>L6-GRP-DT</t>
  </si>
  <si>
    <t>L7-GRP-DT</t>
  </si>
  <si>
    <t>L8-GRP-DT</t>
  </si>
  <si>
    <t>L9-GRP-DT</t>
  </si>
  <si>
    <t>L10-GRP-DT</t>
  </si>
  <si>
    <t>L12-GRP-DT</t>
  </si>
  <si>
    <t>L14-GRP-DT</t>
  </si>
  <si>
    <t>3XL</t>
  </si>
  <si>
    <t>2XL</t>
  </si>
  <si>
    <t>PENTAS</t>
  </si>
  <si>
    <t>sloper</t>
  </si>
  <si>
    <t>edge</t>
  </si>
  <si>
    <t>positive</t>
  </si>
  <si>
    <t>jug</t>
  </si>
  <si>
    <t>RAMPS</t>
  </si>
  <si>
    <t>KITES</t>
  </si>
  <si>
    <t>LOW-S</t>
  </si>
  <si>
    <t>MIDDLE-S</t>
  </si>
  <si>
    <t>HIGH-S</t>
  </si>
  <si>
    <t>CANVAS</t>
  </si>
  <si>
    <t>177x88x49 cm</t>
  </si>
  <si>
    <t>118x40x10 cm</t>
  </si>
  <si>
    <t>93x32x8 cm, 74x25x6 cm, 60x21x4 cm</t>
  </si>
  <si>
    <t>120x70x25 cm</t>
  </si>
  <si>
    <t>2x 95x60x20 cm</t>
  </si>
  <si>
    <t xml:space="preserve">147x108x36 cm, 
108x45x36 cm </t>
  </si>
  <si>
    <t>39, 35, 40, 
36</t>
  </si>
  <si>
    <t>179x37x36 cm, 179x72,5x36 cm</t>
  </si>
  <si>
    <t xml:space="preserve">2x 58x48x8cm </t>
  </si>
  <si>
    <t xml:space="preserve">2x 58x48x11cm </t>
  </si>
  <si>
    <t xml:space="preserve">2x 58x48x20 cm </t>
  </si>
  <si>
    <t>2x 100x80x13 cm</t>
  </si>
  <si>
    <t>2x  59x48x7 cm,
2x  38x31x4 cm</t>
  </si>
  <si>
    <t>ledge</t>
  </si>
  <si>
    <t>screws
50 mm</t>
  </si>
  <si>
    <t>screws
70 mm</t>
  </si>
  <si>
    <t>screws
longer mm</t>
  </si>
  <si>
    <t>L2-GRP</t>
  </si>
  <si>
    <t>L15-GRP</t>
  </si>
  <si>
    <t>L16-GRP</t>
  </si>
  <si>
    <t>Sum price without VAT</t>
  </si>
  <si>
    <t>Sum SETS</t>
  </si>
  <si>
    <t>L102-W</t>
  </si>
  <si>
    <t>L101-W</t>
  </si>
  <si>
    <t>L103-W</t>
  </si>
  <si>
    <t>L104-W</t>
  </si>
  <si>
    <t>L105-W</t>
  </si>
  <si>
    <t>L106-W</t>
  </si>
  <si>
    <t>PERFORMERS</t>
  </si>
  <si>
    <t>L121-W</t>
  </si>
  <si>
    <t>L122-W</t>
  </si>
  <si>
    <t>L123-W</t>
  </si>
  <si>
    <t>L124-W</t>
  </si>
  <si>
    <t>L125-W</t>
  </si>
  <si>
    <t>L126-W</t>
  </si>
  <si>
    <t>L127-W</t>
  </si>
  <si>
    <t>L128-W</t>
  </si>
  <si>
    <t>L129-W</t>
  </si>
  <si>
    <t>L130-W</t>
  </si>
  <si>
    <t>L131-W</t>
  </si>
  <si>
    <t>L132-W</t>
  </si>
  <si>
    <t>L</t>
  </si>
  <si>
    <t>M</t>
  </si>
  <si>
    <t>FIXING</t>
  </si>
  <si>
    <t>PRICE WITHOUT VAT</t>
  </si>
  <si>
    <t>T-NUTS</t>
  </si>
  <si>
    <t>PCS. IN SET</t>
  </si>
  <si>
    <t>DIMENSIONS</t>
  </si>
  <si>
    <t>TYPE</t>
  </si>
  <si>
    <t>SIZE</t>
  </si>
  <si>
    <t>ID</t>
  </si>
  <si>
    <t>L1-PU</t>
  </si>
  <si>
    <t>L2-PU</t>
  </si>
  <si>
    <t>L3-PU</t>
  </si>
  <si>
    <t>L4-PU</t>
  </si>
  <si>
    <t>L5-PU</t>
  </si>
  <si>
    <t>L6-PU</t>
  </si>
  <si>
    <t>L7-PU</t>
  </si>
  <si>
    <t>L8-PU</t>
  </si>
  <si>
    <t>L9-PU</t>
  </si>
  <si>
    <t>L10-PU</t>
  </si>
  <si>
    <t>L11-PU</t>
  </si>
  <si>
    <t>L12-PU</t>
  </si>
  <si>
    <t>bolt 
30</t>
  </si>
  <si>
    <t>bolt
40</t>
  </si>
  <si>
    <t>bolt
50</t>
  </si>
  <si>
    <t>51x23x13 cm</t>
  </si>
  <si>
    <t>91x40x23 cm</t>
  </si>
  <si>
    <t>DT</t>
  </si>
  <si>
    <t>51x25x4,5 cm</t>
  </si>
  <si>
    <t>65,5x37x15 cm</t>
  </si>
  <si>
    <t xml:space="preserve">Sum pcs. by colour: </t>
  </si>
  <si>
    <t>SUM of pcs.</t>
  </si>
  <si>
    <t>53x20,5x11 cm</t>
  </si>
  <si>
    <t>103x46x27 cm</t>
  </si>
  <si>
    <t>50mm</t>
  </si>
  <si>
    <t>70mm</t>
  </si>
  <si>
    <t>30mm</t>
  </si>
  <si>
    <t>40mm</t>
  </si>
  <si>
    <t>90mm</t>
  </si>
  <si>
    <t>screw 90</t>
  </si>
  <si>
    <t>screw
70</t>
  </si>
  <si>
    <t xml:space="preserve">screw
50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</si>
  <si>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</si>
  <si>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</si>
  <si>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</si>
  <si>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</si>
  <si>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</si>
  <si>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</si>
  <si>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</si>
  <si>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</si>
  <si>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</si>
  <si>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L51-W</t>
  </si>
  <si>
    <t>L52-W</t>
  </si>
  <si>
    <t>L53-W</t>
  </si>
  <si>
    <t>L54-W</t>
  </si>
  <si>
    <t>L41-W</t>
  </si>
  <si>
    <t>L42-W</t>
  </si>
  <si>
    <t>L43-W</t>
  </si>
  <si>
    <t>L44-W</t>
  </si>
  <si>
    <t>L31-W</t>
  </si>
  <si>
    <t>L32-W</t>
  </si>
  <si>
    <t>L33-W</t>
  </si>
  <si>
    <t>L34-W</t>
  </si>
  <si>
    <t>L21-W</t>
  </si>
  <si>
    <t>L22-W</t>
  </si>
  <si>
    <t>L23-W</t>
  </si>
  <si>
    <t>L24-W</t>
  </si>
  <si>
    <t>L11-W</t>
  </si>
  <si>
    <t>L12-W</t>
  </si>
  <si>
    <t>L13-W</t>
  </si>
  <si>
    <t>L14-W</t>
  </si>
  <si>
    <t>L15-W</t>
  </si>
  <si>
    <t>L16-W</t>
  </si>
  <si>
    <t>L1-W</t>
  </si>
  <si>
    <t>L2-W</t>
  </si>
  <si>
    <t>13</t>
  </si>
  <si>
    <t>12</t>
  </si>
  <si>
    <t>11</t>
  </si>
  <si>
    <t>10</t>
  </si>
  <si>
    <t>DRIFTERS</t>
  </si>
  <si>
    <t>crimp</t>
  </si>
  <si>
    <t>arete</t>
  </si>
  <si>
    <t>pyramid</t>
  </si>
  <si>
    <t>feature</t>
  </si>
  <si>
    <t>pentagon</t>
  </si>
  <si>
    <t>flat rectangle</t>
  </si>
  <si>
    <t>brown</t>
  </si>
  <si>
    <t>14</t>
  </si>
  <si>
    <t>42x19x10 cm</t>
  </si>
  <si>
    <t>66x29x17 cm</t>
  </si>
  <si>
    <t>78x34x20 cm</t>
  </si>
  <si>
    <t>188x99x37 cm</t>
  </si>
  <si>
    <t>2X 143x75x28 cm</t>
  </si>
  <si>
    <t>2X 106x56x21 cm</t>
  </si>
  <si>
    <t>2X 75x39x14 cm</t>
  </si>
  <si>
    <t>2X 49x26x10 cm</t>
  </si>
  <si>
    <t>BLACK              RAL 9005</t>
  </si>
  <si>
    <t xml:space="preserve">RED                
RAL 3000 </t>
  </si>
  <si>
    <t xml:space="preserve">YELLOW       
RAL 1018 </t>
  </si>
  <si>
    <t>BLUE             
RAL 5015</t>
  </si>
  <si>
    <t>PINK             
RAL 4003</t>
  </si>
  <si>
    <t>PURPLE   nS4050-R60B/M</t>
  </si>
  <si>
    <t>MINT   
RAL 6027</t>
  </si>
  <si>
    <t>BROWN
RAL 8003</t>
  </si>
  <si>
    <t>BLACK
RAL 9005</t>
  </si>
  <si>
    <t xml:space="preserve">RED
RAL 3000 </t>
  </si>
  <si>
    <t xml:space="preserve">YELLOW
RAL 1018 </t>
  </si>
  <si>
    <t>BLUE
RAL 5015</t>
  </si>
  <si>
    <t>DEEP ORANGE          
RAL 2011</t>
  </si>
  <si>
    <t>PINK
RAL 4003</t>
  </si>
  <si>
    <t>GREY  
RAL 7001</t>
  </si>
  <si>
    <t>PURPLE
S4050-R60B/M</t>
  </si>
  <si>
    <t>DEEP ROSE 
RAL 4008</t>
  </si>
  <si>
    <t>BANK DETAILS:</t>
  </si>
  <si>
    <r>
      <t xml:space="preserve">No. of pcs. by </t>
    </r>
    <r>
      <rPr>
        <b/>
        <sz val="12"/>
        <color theme="1"/>
        <rFont val="Calibri"/>
        <family val="2"/>
        <scheme val="minor"/>
      </rPr>
      <t>COLOR</t>
    </r>
  </si>
  <si>
    <r>
      <t xml:space="preserve">No. of pcs. by </t>
    </r>
    <r>
      <rPr>
        <b/>
        <sz val="12"/>
        <color theme="1"/>
        <rFont val="Calibri"/>
        <family val="2"/>
        <scheme val="minor"/>
      </rPr>
      <t>TEXTURE</t>
    </r>
  </si>
  <si>
    <t>all texture</t>
  </si>
  <si>
    <t>dual texture</t>
  </si>
  <si>
    <r>
      <t xml:space="preserve">No. of pcs. by 
</t>
    </r>
    <r>
      <rPr>
        <b/>
        <sz val="12"/>
        <color theme="1"/>
        <rFont val="Calibri"/>
        <family val="2"/>
        <scheme val="minor"/>
      </rPr>
      <t>TYPE</t>
    </r>
  </si>
  <si>
    <t>S</t>
  </si>
  <si>
    <t>2x 44x36x6cm, 
2x 25x23x4cm</t>
  </si>
  <si>
    <t>screws</t>
  </si>
  <si>
    <t>prod. Quota</t>
  </si>
  <si>
    <t>PLYWOOD volumes</t>
  </si>
  <si>
    <t>GRP macros</t>
  </si>
  <si>
    <t>PU holds</t>
  </si>
  <si>
    <t>Dual tex.</t>
  </si>
  <si>
    <t>10cm CUBE 
symbol for 
sizing is 
representing 
GRP material</t>
  </si>
  <si>
    <t>TEXTURE</t>
  </si>
  <si>
    <t>XS</t>
  </si>
  <si>
    <t>various</t>
  </si>
  <si>
    <r>
      <t xml:space="preserve">No. of </t>
    </r>
    <r>
      <rPr>
        <b/>
        <sz val="11"/>
        <color theme="1"/>
        <rFont val="Calibri"/>
        <family val="2"/>
        <scheme val="minor"/>
      </rPr>
      <t>GRP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</si>
  <si>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>footholds</t>
  </si>
  <si>
    <t>micros</t>
  </si>
  <si>
    <t>incut</t>
  </si>
  <si>
    <t>dish</t>
  </si>
  <si>
    <t>pinch</t>
  </si>
  <si>
    <t>pocket</t>
  </si>
  <si>
    <t>insert</t>
  </si>
  <si>
    <t>scoop</t>
  </si>
  <si>
    <r>
      <t>No. of</t>
    </r>
    <r>
      <rPr>
        <b/>
        <sz val="12"/>
        <color theme="1"/>
        <rFont val="Calibri"/>
        <family val="2"/>
        <scheme val="minor"/>
      </rPr>
      <t xml:space="preserve"> SCREWS</t>
    </r>
    <r>
      <rPr>
        <sz val="12"/>
        <color theme="1"/>
        <rFont val="Calibri"/>
        <family val="2"/>
        <scheme val="minor"/>
      </rPr>
      <t xml:space="preserve"> needed 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</si>
  <si>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BOLTS</t>
    </r>
    <r>
      <rPr>
        <sz val="12"/>
        <color theme="1"/>
        <rFont val="Calibri"/>
        <family val="2"/>
        <scheme val="minor"/>
      </rPr>
      <t xml:space="preserve"> needed </t>
    </r>
  </si>
  <si>
    <r>
      <t xml:space="preserve">No. of </t>
    </r>
    <r>
      <rPr>
        <b/>
        <sz val="11"/>
        <color theme="1"/>
        <rFont val="Calibri"/>
        <family val="2"/>
        <scheme val="minor"/>
      </rPr>
      <t>PU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</si>
  <si>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r>
      <t xml:space="preserve">No. of </t>
    </r>
    <r>
      <rPr>
        <b/>
        <sz val="11"/>
        <color theme="1"/>
        <rFont val="Calibri"/>
        <family val="2"/>
        <scheme val="minor"/>
      </rPr>
      <t>PLYWOOD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</si>
  <si>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 xml:space="preserve">2x 70x50x15 cm, 
2x 50x30x10 cm </t>
  </si>
  <si>
    <t>2x 44x36x8cm, 
2x 25x23x6cm</t>
  </si>
  <si>
    <t xml:space="preserve">2x 44x36x15cm, 
2x 25x23x9cm </t>
  </si>
  <si>
    <t>10cm BALL 
symbol for 
sizing is representing 
PU material</t>
  </si>
  <si>
    <t>10cm pyramid 
symbol for 
sizing is 
representing 
PLYWOOD 
material</t>
  </si>
  <si>
    <t>15</t>
  </si>
  <si>
    <t>pure green</t>
  </si>
  <si>
    <t>PURE GREEN RAL 6037</t>
  </si>
  <si>
    <t>PURE GREEN 
RAL 6037</t>
  </si>
  <si>
    <t>BRIGHT
GREEN
RAL 6018</t>
  </si>
  <si>
    <t>APRICOT
ORANGE 
RAL 1033</t>
  </si>
  <si>
    <t>BRIGHT
GREEN          
RAL 6018</t>
  </si>
  <si>
    <t>accessories</t>
  </si>
  <si>
    <t>SUM price without VAT</t>
  </si>
  <si>
    <t>PRODUCT</t>
  </si>
  <si>
    <t>MATERIAL</t>
  </si>
  <si>
    <t>QUANTITY</t>
  </si>
  <si>
    <t>SPECIFY YOUR COLOR CHOICE</t>
  </si>
  <si>
    <t>CLOTHES</t>
  </si>
  <si>
    <t>360HOLDS  
T-SHIRT</t>
  </si>
  <si>
    <t>360-A-TSHIRT-1</t>
  </si>
  <si>
    <t>100% organic
 cotton (mousse grey)</t>
  </si>
  <si>
    <t>ROUTE SETTERS' TOOLBAGS</t>
  </si>
  <si>
    <t xml:space="preserve">LEATHER toolbag with magnet </t>
  </si>
  <si>
    <t>PU leather</t>
  </si>
  <si>
    <t>BLUE</t>
  </si>
  <si>
    <t>GREY</t>
  </si>
  <si>
    <t>L-AB-05</t>
  </si>
  <si>
    <t>Customer:</t>
  </si>
  <si>
    <t>L1-WH-N-DT</t>
  </si>
  <si>
    <t>L2-WH-N-DT</t>
  </si>
  <si>
    <t>L3-WH-N-DT</t>
  </si>
  <si>
    <t>L4-WH-N-DT</t>
  </si>
  <si>
    <t>L5-WH-N-DT</t>
  </si>
  <si>
    <t>L6-WH-N-DT</t>
  </si>
  <si>
    <t>L7-WH-N-DT</t>
  </si>
  <si>
    <t>L8-WH-N-DT</t>
  </si>
  <si>
    <t>L9-WH-N-DT</t>
  </si>
  <si>
    <t>L10-WH-N-DT</t>
  </si>
  <si>
    <t>L11-WH-N-DT</t>
  </si>
  <si>
    <t>L12-WH-N-DT</t>
  </si>
  <si>
    <t>L13-WH-N-DT</t>
  </si>
  <si>
    <t>L14-WH-N-DT</t>
  </si>
  <si>
    <t>L15-WH-N-DT</t>
  </si>
  <si>
    <t>L16-WH-N-DT</t>
  </si>
  <si>
    <t>L17-WH-N-DT</t>
  </si>
  <si>
    <t>L18-WH-N-DT</t>
  </si>
  <si>
    <t>L19-WH-N-DT</t>
  </si>
  <si>
    <t>L20-WH-N-DT</t>
  </si>
  <si>
    <t>L21-WH-N-DT</t>
  </si>
  <si>
    <t>L22-WH-N-DT</t>
  </si>
  <si>
    <t>L23-WH-N-DT</t>
  </si>
  <si>
    <t>36x17x7,5 cm</t>
  </si>
  <si>
    <t>35,5x17x7 cm</t>
  </si>
  <si>
    <t>42x17x3,5 cm</t>
  </si>
  <si>
    <t>37x17x7,5 cm</t>
  </si>
  <si>
    <t>36x17x7 cm</t>
  </si>
  <si>
    <t>43x17x6,5 cm</t>
  </si>
  <si>
    <t>42x16,5x7 cm</t>
  </si>
  <si>
    <t>41x16x7,5 cm</t>
  </si>
  <si>
    <t>42x17x7 cm</t>
  </si>
  <si>
    <t>51x27x8,5 cm</t>
  </si>
  <si>
    <t>48x26x13 cm</t>
  </si>
  <si>
    <t>86x35x15 cm</t>
  </si>
  <si>
    <t>47x26x10 cm</t>
  </si>
  <si>
    <t>50x26x12,5 cm</t>
  </si>
  <si>
    <t>75x40x15,5 cm</t>
  </si>
  <si>
    <t>48x27x8 cm</t>
  </si>
  <si>
    <t>48x27x5,5 cm</t>
  </si>
  <si>
    <t>Natural dual tex.</t>
  </si>
  <si>
    <t>natural dual tex.</t>
  </si>
  <si>
    <t>natural dual texture</t>
  </si>
  <si>
    <t>REDUCTOR-30PU</t>
  </si>
  <si>
    <t>REDUCTOR-100PU</t>
  </si>
  <si>
    <r>
      <t xml:space="preserve">No. of </t>
    </r>
    <r>
      <rPr>
        <b/>
        <sz val="11"/>
        <color theme="1"/>
        <rFont val="Calibri"/>
        <family val="2"/>
        <scheme val="minor"/>
      </rPr>
      <t>WOOD HOLD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</si>
  <si>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>sets: 1 to 20</t>
  </si>
  <si>
    <t>flat</t>
  </si>
  <si>
    <t>FLAT</t>
  </si>
  <si>
    <t>REBEL</t>
  </si>
  <si>
    <t>asymmetric sets: 
3, 4, 9, 10, 
11, 12, 15, 18</t>
  </si>
  <si>
    <t>symmetric sets: 
1, 2, 5, 6, 7, 8, 13, 14, 16, 17, 19, 20</t>
  </si>
  <si>
    <t>PU reductor</t>
  </si>
  <si>
    <t>PENTAS PE</t>
  </si>
  <si>
    <t>L1-PE</t>
  </si>
  <si>
    <t>new</t>
  </si>
  <si>
    <t>bolt-on</t>
  </si>
  <si>
    <t>L19-PE</t>
  </si>
  <si>
    <t>L20-PE</t>
  </si>
  <si>
    <t>L21-PE</t>
  </si>
  <si>
    <t>L22-PE</t>
  </si>
  <si>
    <t>L24-PE</t>
  </si>
  <si>
    <t>L25-PE</t>
  </si>
  <si>
    <t>all tex.</t>
  </si>
  <si>
    <t>PACKING LIST</t>
  </si>
  <si>
    <t>LYNX ACCESSORIES</t>
  </si>
  <si>
    <t>L23-PE</t>
  </si>
  <si>
    <t>DOWN CLIMBING JUG/FOOT</t>
  </si>
  <si>
    <t>DCJ-PU</t>
  </si>
  <si>
    <t>Dual Tex.</t>
  </si>
  <si>
    <t>DCF-PU</t>
  </si>
  <si>
    <t>DCJ-PE</t>
  </si>
  <si>
    <t>DCF-PE</t>
  </si>
  <si>
    <t>WOODEN holds</t>
  </si>
  <si>
    <t>PE holds</t>
  </si>
  <si>
    <r>
      <t xml:space="preserve">No. of </t>
    </r>
    <r>
      <rPr>
        <b/>
        <sz val="11"/>
        <color theme="1"/>
        <rFont val="Calibri"/>
        <family val="2"/>
        <scheme val="minor"/>
      </rPr>
      <t>PE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</si>
  <si>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>bolts 40mm</t>
  </si>
  <si>
    <t>bolts 70mm</t>
  </si>
  <si>
    <t>SUM production quota:</t>
  </si>
  <si>
    <t xml:space="preserve">SUM production quota: </t>
  </si>
  <si>
    <t>sum NORMA</t>
  </si>
  <si>
    <t>REBEL GRP</t>
  </si>
  <si>
    <t>L101-GRP</t>
  </si>
  <si>
    <t>L102-GRP</t>
  </si>
  <si>
    <t>L103-GRP</t>
  </si>
  <si>
    <t>L104-GRP</t>
  </si>
  <si>
    <t>L105-GRP</t>
  </si>
  <si>
    <t>L106-GRP</t>
  </si>
  <si>
    <t>L107-GRP</t>
  </si>
  <si>
    <t>L108-GRP</t>
  </si>
  <si>
    <t>L111-GRP</t>
  </si>
  <si>
    <t>L112-GRP</t>
  </si>
  <si>
    <t>L113-GRP</t>
  </si>
  <si>
    <t>L114-GRP</t>
  </si>
  <si>
    <t>L120-GRP</t>
  </si>
  <si>
    <t>L121-GRP</t>
  </si>
  <si>
    <t>L122-GRP</t>
  </si>
  <si>
    <t>L123-GRP</t>
  </si>
  <si>
    <t>L126-GRP</t>
  </si>
  <si>
    <t>L127-GRP</t>
  </si>
  <si>
    <t>L128-GRP</t>
  </si>
  <si>
    <t>L129-GRP</t>
  </si>
  <si>
    <t>L132-GRP</t>
  </si>
  <si>
    <t>L133-GRP</t>
  </si>
  <si>
    <t>L135-GRP</t>
  </si>
  <si>
    <t>L136-GRP</t>
  </si>
  <si>
    <t>36x16x3,5 cm</t>
  </si>
  <si>
    <t>36x16x4,5 cm</t>
  </si>
  <si>
    <t>36x17x4 cm</t>
  </si>
  <si>
    <t>36x17x5 cm</t>
  </si>
  <si>
    <t>36x15,5x7 cm</t>
  </si>
  <si>
    <t>36x16,5x7,5 cm</t>
  </si>
  <si>
    <t>37x18x10,5 cm</t>
  </si>
  <si>
    <t>37x18x11 cm</t>
  </si>
  <si>
    <t>37x18x12 cm</t>
  </si>
  <si>
    <t>37x18x12,5 cm</t>
  </si>
  <si>
    <t>47x25,5x5 cm</t>
  </si>
  <si>
    <t>47x25,5x6 cm</t>
  </si>
  <si>
    <t>48x27x10,5 cm</t>
  </si>
  <si>
    <t>47x25x12 cm</t>
  </si>
  <si>
    <t>47x25,5x10,5 cm</t>
  </si>
  <si>
    <t>48,5x27x12 cm</t>
  </si>
  <si>
    <t>48x27x13 cm</t>
  </si>
  <si>
    <t>48x27x12,5 cm</t>
  </si>
  <si>
    <t>68x48x19 cm</t>
  </si>
  <si>
    <t>64x48x12,5 cm</t>
  </si>
  <si>
    <t>70x48x19 cm</t>
  </si>
  <si>
    <t>36x16,5x5,5 cm</t>
  </si>
  <si>
    <t>L30-PE</t>
  </si>
  <si>
    <t>L32-PE</t>
  </si>
  <si>
    <t>L34-PE</t>
  </si>
  <si>
    <t>L36-PE</t>
  </si>
  <si>
    <t>L38-PE</t>
  </si>
  <si>
    <t>L40-PE</t>
  </si>
  <si>
    <t>L42-PE</t>
  </si>
  <si>
    <t>L44-PE</t>
  </si>
  <si>
    <t>L48-PE</t>
  </si>
  <si>
    <t>L50-PE</t>
  </si>
  <si>
    <t>L52-PE</t>
  </si>
  <si>
    <t>FLUORO PINK</t>
  </si>
  <si>
    <t>FLUORO ORANGE</t>
  </si>
  <si>
    <t>FLUORO YELLOW</t>
  </si>
  <si>
    <t>FLUORO GREEN</t>
  </si>
  <si>
    <t xml:space="preserve">  please note: 
PRICE FOR FLUORESCENT COLORS IS 10% HIGHER</t>
  </si>
  <si>
    <t>bolts 50mm</t>
  </si>
  <si>
    <t>screw-ons</t>
  </si>
  <si>
    <t>no of fix points</t>
  </si>
  <si>
    <t>PENTAS GRP</t>
  </si>
  <si>
    <t>19</t>
  </si>
  <si>
    <t>34</t>
  </si>
  <si>
    <t>36</t>
  </si>
  <si>
    <t>35</t>
  </si>
  <si>
    <t>pcs. in set</t>
  </si>
  <si>
    <t>ORDER COMPLETED:</t>
  </si>
  <si>
    <t>SUM by color</t>
  </si>
  <si>
    <t>order list: jul.2026</t>
  </si>
  <si>
    <t>order no.:</t>
  </si>
  <si>
    <t>CUSTOMER:</t>
  </si>
  <si>
    <t>ORDER NO.:</t>
  </si>
  <si>
    <t>SUM PCS.</t>
  </si>
  <si>
    <t>GRP</t>
  </si>
  <si>
    <t>WOODEN HOLDS</t>
  </si>
  <si>
    <t>PLYWOOD</t>
  </si>
  <si>
    <t>PE</t>
  </si>
  <si>
    <t>PU</t>
  </si>
  <si>
    <t>bolt 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</si>
</sst>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#,##0.00_ ;\-#,##0.00\ "/>
    <numFmt numFmtId="165" formatCode="_-[$€-2]\ * #,##0.00_-;\-[$€-2]\ * #,##0.00_-;_-[$€-2]\ * &quot;-&quot;??_-;_-@_-"/>
    <numFmt numFmtId="166" formatCode="#,##0_ ;\-#,##0\ "/>
    <numFmt numFmtId="167" formatCode="_-* #,##0.00\ [$€-424]_-;\-* #,##0.00\ [$€-424]_-;_-* &quot;-&quot;??\ [$€-424]_-;_-@_-"/>
    <numFmt numFmtId="168" formatCode="0.0"/>
    <numFmt numFmtId="169" formatCode="#,##0.00\ &quot;€&quot;"/>
  </numFmts>
  <fonts count="98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3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2"/>
      <color theme="1"/>
      <name val="Calibri Light"/>
      <family val="2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9" tint="-0.249977111117893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b/>
      <sz val="26"/>
      <name val="Calibri"/>
      <family val="2"/>
      <scheme val="minor"/>
    </font>
    <font>
      <b/>
      <sz val="24"/>
      <name val="Calibri"/>
      <family val="2"/>
      <scheme val="minor"/>
    </font>
    <font>
      <b/>
      <sz val="2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sz val="11"/>
      <color rgb="FF57BC2E"/>
      <name val="Calibri"/>
      <family val="2"/>
      <scheme val="minor"/>
    </font>
    <font>
      <b/>
      <sz val="24"/>
      <color rgb="FF000000"/>
      <name val="Calibri"/>
      <family val="2"/>
      <scheme val="minor"/>
    </font>
    <font>
      <sz val="11"/>
      <color theme="1"/>
      <name val="AR Techni"/>
      <charset val="238"/>
    </font>
    <font>
      <sz val="10"/>
      <color theme="9" tint="-0.249977111117893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6"/>
      <color theme="9" tint="-0.249977111117893"/>
      <name val="Calibri"/>
      <family val="2"/>
      <scheme val="minor"/>
    </font>
    <font>
      <sz val="2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theme="1"/>
      <name val="Calibri"/>
      <family val="2"/>
      <charset val="238"/>
      <scheme val="minor"/>
    </font>
  </fonts>
  <fills count="7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CBD9"/>
        <bgColor indexed="64"/>
      </patternFill>
    </fill>
    <fill>
      <patternFill patternType="solid">
        <fgColor rgb="FFC21AA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26E0E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F7457"/>
        <bgColor indexed="64"/>
      </patternFill>
    </fill>
    <fill>
      <patternFill patternType="solid">
        <fgColor rgb="FFDB4531"/>
        <bgColor indexed="64"/>
      </patternFill>
    </fill>
    <fill>
      <patternFill patternType="solid">
        <fgColor rgb="FFF6E726"/>
        <bgColor indexed="64"/>
      </patternFill>
    </fill>
    <fill>
      <patternFill patternType="solid">
        <fgColor rgb="FF0887DE"/>
        <bgColor indexed="64"/>
      </patternFill>
    </fill>
    <fill>
      <patternFill patternType="solid">
        <fgColor rgb="FF57BC2E"/>
        <bgColor indexed="64"/>
      </patternFill>
    </fill>
    <fill>
      <patternFill patternType="solid">
        <fgColor rgb="FFFF61B4"/>
        <bgColor indexed="64"/>
      </patternFill>
    </fill>
    <fill>
      <patternFill patternType="solid">
        <fgColor rgb="FF825A3B"/>
        <bgColor indexed="64"/>
      </patternFill>
    </fill>
    <fill>
      <patternFill patternType="solid">
        <fgColor rgb="FFF99A1C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F5"/>
        <bgColor indexed="64"/>
      </patternFill>
    </fill>
    <fill>
      <patternFill patternType="solid">
        <fgColor rgb="FFFF8E00"/>
        <bgColor indexed="64"/>
      </patternFill>
    </fill>
    <fill>
      <patternFill patternType="solid">
        <fgColor rgb="FFE4FF00"/>
        <bgColor indexed="64"/>
      </patternFill>
    </fill>
    <fill>
      <patternFill patternType="solid">
        <fgColor rgb="FFC5FF0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2"/>
        <bgColor indexed="64"/>
      </patternFill>
    </fill>
  </fills>
  <borders count="4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medium">
        <color auto="1"/>
      </left>
      <right/>
      <top style="thin">
        <color theme="1"/>
      </top>
      <bottom style="thin">
        <color theme="1"/>
      </bottom>
      <diagonal/>
    </border>
    <border>
      <left style="medium">
        <color auto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auto="1"/>
      </left>
      <right/>
      <top/>
      <bottom style="thin">
        <color theme="1"/>
      </bottom>
      <diagonal/>
    </border>
  </borders>
  <cellStyleXfs count="543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67" fontId="8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8" borderId="0" applyNumberFormat="0" applyBorder="0" applyAlignment="0" applyProtection="0"/>
    <xf numFmtId="0" fontId="22" fillId="9" borderId="0" applyNumberFormat="0" applyBorder="0" applyAlignment="0" applyProtection="0"/>
    <xf numFmtId="0" fontId="23" fillId="10" borderId="0" applyNumberFormat="0" applyBorder="0" applyAlignment="0" applyProtection="0"/>
    <xf numFmtId="0" fontId="24" fillId="11" borderId="10" applyNumberFormat="0" applyAlignment="0" applyProtection="0"/>
    <xf numFmtId="0" fontId="25" fillId="12" borderId="11" applyNumberFormat="0" applyAlignment="0" applyProtection="0"/>
    <xf numFmtId="0" fontId="26" fillId="12" borderId="10" applyNumberFormat="0" applyAlignment="0" applyProtection="0"/>
    <xf numFmtId="0" fontId="27" fillId="0" borderId="12" applyNumberFormat="0" applyFill="0" applyAlignment="0" applyProtection="0"/>
    <xf numFmtId="0" fontId="28" fillId="13" borderId="13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32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32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32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32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32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0" borderId="0"/>
    <xf numFmtId="0" fontId="6" fillId="14" borderId="14" applyNumberFormat="0" applyFont="0" applyAlignment="0" applyProtection="0"/>
    <xf numFmtId="167" fontId="7" fillId="0" borderId="0"/>
    <xf numFmtId="0" fontId="7" fillId="0" borderId="0"/>
  </cellStyleXfs>
  <cellXfs count="1056">
    <xf numFmtId="0" fontId="0" fillId="0" borderId="0" xfId="0"/>
    <xf numFmtId="0" fontId="12" fillId="0" borderId="1" xfId="317" applyNumberFormat="1" applyFont="1" applyBorder="1" applyAlignment="1">
      <alignment horizontal="center" vertical="center"/>
    </xf>
    <xf numFmtId="0" fontId="7" fillId="0" borderId="0" xfId="317" applyNumberFormat="1" applyFont="1" applyAlignment="1">
      <alignment horizontal="center" vertical="center"/>
    </xf>
    <xf numFmtId="1" fontId="16" fillId="0" borderId="0" xfId="317" applyNumberFormat="1" applyFont="1" applyAlignment="1">
      <alignment horizontal="right" vertical="center"/>
    </xf>
    <xf numFmtId="0" fontId="15" fillId="0" borderId="0" xfId="0" applyFont="1" applyAlignment="1">
      <alignment horizontal="right"/>
    </xf>
    <xf numFmtId="1" fontId="12" fillId="0" borderId="0" xfId="317" applyNumberFormat="1" applyFont="1" applyAlignment="1">
      <alignment horizontal="center" vertical="center"/>
    </xf>
    <xf numFmtId="1" fontId="7" fillId="0" borderId="0" xfId="317" applyNumberFormat="1" applyFont="1" applyAlignment="1">
      <alignment horizontal="center" vertical="center"/>
    </xf>
    <xf numFmtId="1" fontId="7" fillId="0" borderId="0" xfId="317" applyNumberFormat="1" applyFont="1" applyAlignment="1">
      <alignment vertical="center"/>
    </xf>
    <xf numFmtId="1" fontId="7" fillId="0" borderId="1" xfId="317" applyNumberFormat="1" applyFont="1" applyBorder="1" applyAlignment="1">
      <alignment horizontal="center" vertical="center"/>
    </xf>
    <xf numFmtId="1" fontId="7" fillId="0" borderId="0" xfId="317" applyNumberFormat="1" applyFont="1" applyAlignment="1">
      <alignment horizontal="right" vertical="center"/>
    </xf>
    <xf numFmtId="1" fontId="7" fillId="0" borderId="18" xfId="317" applyNumberFormat="1" applyFont="1" applyBorder="1" applyAlignment="1">
      <alignment horizontal="center" vertical="center"/>
    </xf>
    <xf numFmtId="0" fontId="33" fillId="0" borderId="0" xfId="317" applyNumberFormat="1" applyFont="1" applyAlignment="1">
      <alignment horizontal="center" vertical="center"/>
    </xf>
    <xf numFmtId="0" fontId="36" fillId="0" borderId="0" xfId="317" applyNumberFormat="1" applyFont="1" applyAlignment="1">
      <alignment horizontal="left" vertical="center"/>
    </xf>
    <xf numFmtId="0" fontId="39" fillId="0" borderId="0" xfId="317" applyNumberFormat="1" applyFont="1" applyAlignment="1">
      <alignment horizontal="left"/>
    </xf>
    <xf numFmtId="166" fontId="7" fillId="0" borderId="0" xfId="317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2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15" fillId="0" borderId="26" xfId="317" applyNumberFormat="1" applyFont="1" applyBorder="1" applyAlignment="1">
      <alignment horizontal="center" vertical="center" wrapText="1"/>
    </xf>
    <xf numFmtId="0" fontId="16" fillId="0" borderId="26" xfId="317" applyNumberFormat="1" applyFont="1" applyBorder="1" applyAlignment="1">
      <alignment horizontal="center" vertical="center"/>
    </xf>
    <xf numFmtId="0" fontId="12" fillId="0" borderId="26" xfId="317" applyNumberFormat="1" applyFont="1" applyBorder="1" applyAlignment="1">
      <alignment horizontal="center" vertical="center"/>
    </xf>
    <xf numFmtId="0" fontId="12" fillId="0" borderId="27" xfId="317" applyNumberFormat="1" applyFont="1" applyBorder="1" applyAlignment="1">
      <alignment horizontal="center" vertical="center"/>
    </xf>
    <xf numFmtId="0" fontId="41" fillId="0" borderId="0" xfId="317" applyNumberFormat="1" applyFont="1" applyAlignment="1">
      <alignment horizontal="left" vertical="center"/>
    </xf>
    <xf numFmtId="0" fontId="41" fillId="0" borderId="26" xfId="317" applyNumberFormat="1" applyFont="1" applyBorder="1" applyAlignment="1">
      <alignment horizontal="left" vertical="center"/>
    </xf>
    <xf numFmtId="0" fontId="42" fillId="0" borderId="26" xfId="317" applyNumberFormat="1" applyFont="1" applyBorder="1" applyAlignment="1">
      <alignment horizontal="left" vertical="center"/>
    </xf>
    <xf numFmtId="0" fontId="37" fillId="0" borderId="0" xfId="0" applyFont="1"/>
    <xf numFmtId="0" fontId="37" fillId="0" borderId="0" xfId="0" applyFont="1" applyAlignment="1">
      <alignment horizontal="center" vertical="center"/>
    </xf>
    <xf numFmtId="0" fontId="7" fillId="0" borderId="2" xfId="317" applyNumberFormat="1" applyFont="1" applyBorder="1" applyAlignment="1">
      <alignment horizontal="center" vertical="center"/>
    </xf>
    <xf numFmtId="0" fontId="44" fillId="0" borderId="2" xfId="0" applyFont="1" applyBorder="1"/>
    <xf numFmtId="0" fontId="7" fillId="0" borderId="3" xfId="0" applyFont="1" applyBorder="1"/>
    <xf numFmtId="0" fontId="7" fillId="0" borderId="3" xfId="317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/>
    </xf>
    <xf numFmtId="0" fontId="12" fillId="0" borderId="0" xfId="317" applyNumberFormat="1" applyFont="1" applyAlignment="1">
      <alignment horizontal="center" vertical="center"/>
    </xf>
    <xf numFmtId="2" fontId="7" fillId="0" borderId="0" xfId="317" applyNumberFormat="1" applyFont="1" applyAlignment="1">
      <alignment horizontal="center" vertical="center"/>
    </xf>
    <xf numFmtId="0" fontId="34" fillId="0" borderId="1" xfId="317" applyNumberFormat="1" applyFont="1" applyBorder="1" applyAlignment="1">
      <alignment horizontal="center" vertical="center" wrapText="1"/>
    </xf>
    <xf numFmtId="0" fontId="43" fillId="0" borderId="0" xfId="317" applyNumberFormat="1" applyFont="1" applyAlignment="1">
      <alignment horizontal="center" vertical="center" wrapText="1"/>
    </xf>
    <xf numFmtId="0" fontId="15" fillId="0" borderId="0" xfId="317" applyNumberFormat="1" applyFont="1" applyAlignment="1">
      <alignment horizontal="center" vertical="center"/>
    </xf>
    <xf numFmtId="1" fontId="47" fillId="0" borderId="1" xfId="317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5" fillId="0" borderId="0" xfId="0" applyFont="1"/>
    <xf numFmtId="0" fontId="12" fillId="0" borderId="24" xfId="317" applyNumberFormat="1" applyFont="1" applyBorder="1" applyAlignment="1">
      <alignment horizontal="center" vertical="center"/>
    </xf>
    <xf numFmtId="0" fontId="49" fillId="0" borderId="1" xfId="317" applyNumberFormat="1" applyFont="1" applyBorder="1" applyAlignment="1">
      <alignment horizontal="center" vertical="center" wrapText="1"/>
    </xf>
    <xf numFmtId="1" fontId="12" fillId="0" borderId="24" xfId="317" applyNumberFormat="1" applyFont="1" applyBorder="1" applyAlignment="1">
      <alignment horizontal="center" vertical="center"/>
    </xf>
    <xf numFmtId="0" fontId="41" fillId="0" borderId="5" xfId="541" applyNumberFormat="1" applyFont="1" applyBorder="1" applyAlignment="1">
      <alignment horizontal="center" vertical="center" wrapText="1"/>
    </xf>
    <xf numFmtId="0" fontId="31" fillId="0" borderId="1" xfId="317" applyNumberFormat="1" applyFont="1" applyBorder="1" applyAlignment="1">
      <alignment horizontal="center" vertical="center"/>
    </xf>
    <xf numFmtId="0" fontId="47" fillId="0" borderId="1" xfId="317" applyNumberFormat="1" applyFont="1" applyBorder="1" applyAlignment="1">
      <alignment horizontal="center" vertical="center"/>
    </xf>
    <xf numFmtId="2" fontId="16" fillId="0" borderId="1" xfId="317" applyNumberFormat="1" applyFont="1" applyBorder="1" applyAlignment="1">
      <alignment horizontal="center" vertical="center"/>
    </xf>
    <xf numFmtId="1" fontId="40" fillId="0" borderId="0" xfId="317" applyNumberFormat="1" applyFont="1"/>
    <xf numFmtId="1" fontId="50" fillId="0" borderId="18" xfId="317" applyNumberFormat="1" applyFont="1" applyBorder="1" applyAlignment="1">
      <alignment horizontal="center" vertical="center"/>
    </xf>
    <xf numFmtId="1" fontId="50" fillId="0" borderId="1" xfId="317" applyNumberFormat="1" applyFont="1" applyBorder="1" applyAlignment="1">
      <alignment horizontal="center" vertical="center"/>
    </xf>
    <xf numFmtId="1" fontId="47" fillId="0" borderId="0" xfId="317" applyNumberFormat="1" applyFont="1" applyAlignment="1">
      <alignment horizontal="center" vertical="center"/>
    </xf>
    <xf numFmtId="168" fontId="47" fillId="0" borderId="0" xfId="317" applyNumberFormat="1" applyFont="1" applyAlignment="1">
      <alignment horizontal="center" vertical="center"/>
    </xf>
    <xf numFmtId="0" fontId="35" fillId="0" borderId="28" xfId="317" applyNumberFormat="1" applyFont="1" applyBorder="1" applyAlignment="1">
      <alignment horizontal="center" vertical="center" wrapText="1"/>
    </xf>
    <xf numFmtId="0" fontId="15" fillId="0" borderId="29" xfId="317" applyNumberFormat="1" applyFont="1" applyBorder="1" applyAlignment="1">
      <alignment horizontal="center" vertical="center" wrapText="1"/>
    </xf>
    <xf numFmtId="0" fontId="39" fillId="0" borderId="0" xfId="0" applyFont="1"/>
    <xf numFmtId="0" fontId="39" fillId="3" borderId="0" xfId="0" applyFont="1" applyFill="1"/>
    <xf numFmtId="0" fontId="52" fillId="3" borderId="0" xfId="0" applyFont="1" applyFill="1"/>
    <xf numFmtId="0" fontId="52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1" fillId="4" borderId="0" xfId="0" applyFont="1" applyFill="1"/>
    <xf numFmtId="0" fontId="52" fillId="2" borderId="0" xfId="0" applyFont="1" applyFill="1"/>
    <xf numFmtId="0" fontId="52" fillId="7" borderId="0" xfId="0" applyFont="1" applyFill="1"/>
    <xf numFmtId="0" fontId="52" fillId="5" borderId="0" xfId="0" applyFont="1" applyFill="1"/>
    <xf numFmtId="0" fontId="52" fillId="6" borderId="0" xfId="0" applyFont="1" applyFill="1"/>
    <xf numFmtId="0" fontId="52" fillId="41" borderId="0" xfId="0" applyFont="1" applyFill="1"/>
    <xf numFmtId="0" fontId="52" fillId="7" borderId="0" xfId="0" applyFont="1" applyFill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6" fillId="3" borderId="0" xfId="0" applyFont="1" applyFill="1" applyAlignment="1">
      <alignment horizontal="center" vertical="center"/>
    </xf>
    <xf numFmtId="0" fontId="57" fillId="3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vertical="center"/>
    </xf>
    <xf numFmtId="0" fontId="51" fillId="4" borderId="0" xfId="0" applyFont="1" applyFill="1" applyAlignment="1">
      <alignment horizontal="center" vertical="center"/>
    </xf>
    <xf numFmtId="0" fontId="52" fillId="2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52" fillId="6" borderId="0" xfId="0" applyFont="1" applyFill="1" applyAlignment="1">
      <alignment horizontal="center" vertical="center"/>
    </xf>
    <xf numFmtId="0" fontId="52" fillId="41" borderId="0" xfId="0" applyFont="1" applyFill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39" fillId="3" borderId="0" xfId="0" applyFont="1" applyFill="1" applyAlignment="1">
      <alignment horizontal="center" vertical="center" wrapText="1" shrinkToFit="1"/>
    </xf>
    <xf numFmtId="0" fontId="52" fillId="40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vertical="center" wrapText="1"/>
    </xf>
    <xf numFmtId="0" fontId="39" fillId="0" borderId="2" xfId="0" applyFont="1" applyBorder="1" applyAlignment="1">
      <alignment horizontal="center" vertical="center"/>
    </xf>
    <xf numFmtId="0" fontId="52" fillId="3" borderId="2" xfId="0" applyFont="1" applyFill="1" applyBorder="1" applyAlignment="1">
      <alignment horizontal="center" vertical="center"/>
    </xf>
    <xf numFmtId="0" fontId="52" fillId="2" borderId="2" xfId="0" applyFont="1" applyFill="1" applyBorder="1" applyAlignment="1">
      <alignment horizontal="center" vertical="center"/>
    </xf>
    <xf numFmtId="0" fontId="52" fillId="7" borderId="2" xfId="0" applyFont="1" applyFill="1" applyBorder="1" applyAlignment="1">
      <alignment horizontal="center" vertical="center"/>
    </xf>
    <xf numFmtId="0" fontId="52" fillId="5" borderId="2" xfId="0" applyFont="1" applyFill="1" applyBorder="1" applyAlignment="1">
      <alignment horizontal="center" vertical="center"/>
    </xf>
    <xf numFmtId="0" fontId="52" fillId="6" borderId="2" xfId="0" applyFont="1" applyFill="1" applyBorder="1" applyAlignment="1">
      <alignment horizontal="center" vertical="center"/>
    </xf>
    <xf numFmtId="0" fontId="52" fillId="41" borderId="2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left" vertical="center"/>
    </xf>
    <xf numFmtId="0" fontId="39" fillId="3" borderId="20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2" borderId="0" xfId="0" applyFont="1" applyFill="1" applyAlignment="1">
      <alignment horizontal="center" vertical="center"/>
    </xf>
    <xf numFmtId="0" fontId="56" fillId="7" borderId="0" xfId="0" applyFont="1" applyFill="1" applyAlignment="1">
      <alignment horizontal="center" vertical="center"/>
    </xf>
    <xf numFmtId="0" fontId="56" fillId="5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56" fillId="41" borderId="0" xfId="0" applyFont="1" applyFill="1" applyAlignment="1">
      <alignment horizontal="center" vertical="center"/>
    </xf>
    <xf numFmtId="0" fontId="52" fillId="3" borderId="20" xfId="0" applyFont="1" applyFill="1" applyBorder="1" applyAlignment="1">
      <alignment horizontal="center" vertical="center"/>
    </xf>
    <xf numFmtId="0" fontId="52" fillId="0" borderId="0" xfId="0" applyFont="1"/>
    <xf numFmtId="1" fontId="7" fillId="0" borderId="5" xfId="317" applyNumberFormat="1" applyFont="1" applyBorder="1" applyAlignment="1">
      <alignment horizontal="center" vertical="center"/>
    </xf>
    <xf numFmtId="0" fontId="39" fillId="0" borderId="0" xfId="0" applyFont="1" applyAlignment="1">
      <alignment horizontal="center" vertical="center" wrapText="1" shrinkToFit="1"/>
    </xf>
    <xf numFmtId="0" fontId="51" fillId="4" borderId="20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8" fillId="0" borderId="0" xfId="0" applyFont="1" applyAlignment="1">
      <alignment horizontal="left"/>
    </xf>
    <xf numFmtId="0" fontId="0" fillId="0" borderId="20" xfId="0" applyBorder="1"/>
    <xf numFmtId="0" fontId="16" fillId="0" borderId="30" xfId="317" applyNumberFormat="1" applyFont="1" applyBorder="1" applyAlignment="1">
      <alignment horizontal="center" vertical="center"/>
    </xf>
    <xf numFmtId="0" fontId="41" fillId="0" borderId="31" xfId="317" applyNumberFormat="1" applyFont="1" applyBorder="1" applyAlignment="1">
      <alignment horizontal="left" vertical="center"/>
    </xf>
    <xf numFmtId="0" fontId="39" fillId="44" borderId="0" xfId="0" applyFont="1" applyFill="1" applyAlignment="1">
      <alignment horizontal="center" vertical="center"/>
    </xf>
    <xf numFmtId="0" fontId="52" fillId="44" borderId="0" xfId="0" applyFont="1" applyFill="1" applyAlignment="1">
      <alignment horizontal="center" vertical="center"/>
    </xf>
    <xf numFmtId="0" fontId="39" fillId="44" borderId="0" xfId="0" applyFont="1" applyFill="1" applyAlignment="1">
      <alignment horizontal="center" vertical="center" wrapText="1" shrinkToFit="1"/>
    </xf>
    <xf numFmtId="0" fontId="39" fillId="44" borderId="0" xfId="0" applyFont="1" applyFill="1" applyAlignment="1">
      <alignment horizontal="center" vertical="center" wrapText="1"/>
    </xf>
    <xf numFmtId="0" fontId="39" fillId="44" borderId="2" xfId="0" applyFont="1" applyFill="1" applyBorder="1" applyAlignment="1">
      <alignment horizontal="center" vertical="center"/>
    </xf>
    <xf numFmtId="0" fontId="39" fillId="44" borderId="2" xfId="0" applyFont="1" applyFill="1" applyBorder="1" applyAlignment="1">
      <alignment horizontal="center" vertical="center" wrapText="1" shrinkToFit="1"/>
    </xf>
    <xf numFmtId="0" fontId="39" fillId="47" borderId="0" xfId="0" applyFont="1" applyFill="1" applyAlignment="1">
      <alignment horizontal="center" vertical="center"/>
    </xf>
    <xf numFmtId="0" fontId="52" fillId="48" borderId="0" xfId="0" applyFont="1" applyFill="1" applyAlignment="1">
      <alignment horizontal="center" vertical="center"/>
    </xf>
    <xf numFmtId="0" fontId="56" fillId="48" borderId="0" xfId="0" applyFont="1" applyFill="1" applyAlignment="1">
      <alignment horizontal="center" vertical="center"/>
    </xf>
    <xf numFmtId="0" fontId="52" fillId="48" borderId="3" xfId="0" applyFont="1" applyFill="1" applyBorder="1" applyAlignment="1">
      <alignment horizontal="center" vertical="center" wrapText="1"/>
    </xf>
    <xf numFmtId="0" fontId="39" fillId="48" borderId="0" xfId="0" applyFont="1" applyFill="1" applyAlignment="1">
      <alignment horizontal="center" vertical="center"/>
    </xf>
    <xf numFmtId="0" fontId="52" fillId="48" borderId="0" xfId="0" applyFont="1" applyFill="1"/>
    <xf numFmtId="0" fontId="52" fillId="47" borderId="0" xfId="0" applyFont="1" applyFill="1"/>
    <xf numFmtId="0" fontId="56" fillId="47" borderId="0" xfId="0" applyFont="1" applyFill="1" applyAlignment="1">
      <alignment horizontal="center" vertical="center"/>
    </xf>
    <xf numFmtId="0" fontId="52" fillId="47" borderId="3" xfId="0" applyFont="1" applyFill="1" applyBorder="1" applyAlignment="1">
      <alignment horizontal="center" vertical="center"/>
    </xf>
    <xf numFmtId="0" fontId="52" fillId="47" borderId="0" xfId="0" applyFont="1" applyFill="1" applyAlignment="1">
      <alignment horizontal="center" vertical="center"/>
    </xf>
    <xf numFmtId="0" fontId="59" fillId="3" borderId="0" xfId="0" applyFont="1" applyFill="1" applyAlignment="1">
      <alignment horizontal="left" vertical="center"/>
    </xf>
    <xf numFmtId="1" fontId="7" fillId="0" borderId="2" xfId="317" applyNumberFormat="1" applyFont="1" applyBorder="1" applyAlignment="1">
      <alignment horizontal="center" vertical="center"/>
    </xf>
    <xf numFmtId="0" fontId="56" fillId="3" borderId="3" xfId="0" applyFont="1" applyFill="1" applyBorder="1" applyAlignment="1">
      <alignment horizontal="center" vertical="center"/>
    </xf>
    <xf numFmtId="0" fontId="54" fillId="0" borderId="3" xfId="0" applyFont="1" applyBorder="1" applyAlignment="1">
      <alignment horizontal="center" vertical="center"/>
    </xf>
    <xf numFmtId="0" fontId="54" fillId="0" borderId="20" xfId="0" applyFont="1" applyBorder="1" applyAlignment="1">
      <alignment horizontal="center" vertical="center" wrapText="1"/>
    </xf>
    <xf numFmtId="0" fontId="54" fillId="0" borderId="3" xfId="0" applyFont="1" applyBorder="1" applyAlignment="1">
      <alignment horizontal="center" vertical="center" wrapText="1"/>
    </xf>
    <xf numFmtId="0" fontId="60" fillId="0" borderId="19" xfId="0" applyFont="1" applyBorder="1" applyAlignment="1">
      <alignment horizontal="center" vertical="center" textRotation="90"/>
    </xf>
    <xf numFmtId="0" fontId="60" fillId="0" borderId="16" xfId="0" applyFont="1" applyBorder="1" applyAlignment="1">
      <alignment horizontal="center" vertical="center" textRotation="90"/>
    </xf>
    <xf numFmtId="1" fontId="7" fillId="0" borderId="0" xfId="317" applyNumberFormat="1" applyFont="1" applyAlignment="1">
      <alignment horizontal="left" vertical="center"/>
    </xf>
    <xf numFmtId="0" fontId="54" fillId="0" borderId="0" xfId="0" applyFont="1"/>
    <xf numFmtId="0" fontId="0" fillId="0" borderId="0" xfId="0" applyAlignment="1">
      <alignment textRotation="90"/>
    </xf>
    <xf numFmtId="0" fontId="50" fillId="0" borderId="0" xfId="0" applyFont="1"/>
    <xf numFmtId="0" fontId="53" fillId="0" borderId="0" xfId="0" applyFont="1" applyAlignment="1">
      <alignment horizontal="center" vertical="center" textRotation="90"/>
    </xf>
    <xf numFmtId="0" fontId="61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12" fillId="44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2" fillId="46" borderId="3" xfId="0" applyFont="1" applyFill="1" applyBorder="1" applyAlignment="1">
      <alignment horizontal="center" vertical="center" wrapText="1"/>
    </xf>
    <xf numFmtId="0" fontId="51" fillId="6" borderId="3" xfId="0" applyFont="1" applyFill="1" applyBorder="1" applyAlignment="1">
      <alignment horizontal="center" vertical="center" wrapText="1"/>
    </xf>
    <xf numFmtId="0" fontId="5" fillId="44" borderId="1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12" fillId="0" borderId="0" xfId="0" applyFont="1" applyAlignment="1">
      <alignment horizontal="center" vertical="center" textRotation="90"/>
    </xf>
    <xf numFmtId="0" fontId="63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64" fillId="3" borderId="0" xfId="0" applyFont="1" applyFill="1" applyAlignment="1">
      <alignment horizontal="center" vertical="center"/>
    </xf>
    <xf numFmtId="0" fontId="50" fillId="3" borderId="5" xfId="0" applyFont="1" applyFill="1" applyBorder="1" applyAlignment="1" applyProtection="1">
      <alignment horizontal="center" vertical="center"/>
      <protection locked="0"/>
    </xf>
    <xf numFmtId="0" fontId="0" fillId="3" borderId="20" xfId="0" applyFill="1" applyBorder="1" applyAlignment="1" applyProtection="1">
      <alignment horizontal="center" vertical="center"/>
      <protection locked="0"/>
    </xf>
    <xf numFmtId="0" fontId="0" fillId="3" borderId="5" xfId="0" applyFill="1" applyBorder="1" applyAlignment="1" applyProtection="1">
      <alignment horizontal="center" vertical="center"/>
      <protection locked="0"/>
    </xf>
    <xf numFmtId="0" fontId="0" fillId="44" borderId="19" xfId="0" applyFill="1" applyBorder="1" applyAlignment="1">
      <alignment horizontal="center" vertical="center"/>
    </xf>
    <xf numFmtId="0" fontId="0" fillId="44" borderId="21" xfId="0" applyFill="1" applyBorder="1" applyAlignment="1">
      <alignment horizontal="center" vertical="center"/>
    </xf>
    <xf numFmtId="0" fontId="50" fillId="44" borderId="4" xfId="0" applyFont="1" applyFill="1" applyBorder="1" applyAlignment="1" applyProtection="1">
      <alignment horizontal="center" vertical="center"/>
      <protection locked="0"/>
    </xf>
    <xf numFmtId="0" fontId="0" fillId="44" borderId="0" xfId="0" applyFill="1" applyAlignment="1" applyProtection="1">
      <alignment horizontal="center" vertical="center"/>
      <protection locked="0"/>
    </xf>
    <xf numFmtId="0" fontId="0" fillId="44" borderId="4" xfId="0" applyFill="1" applyBorder="1" applyAlignment="1" applyProtection="1">
      <alignment horizontal="center" vertical="center"/>
      <protection locked="0"/>
    </xf>
    <xf numFmtId="0" fontId="0" fillId="44" borderId="16" xfId="0" applyFill="1" applyBorder="1" applyAlignment="1">
      <alignment horizontal="center" vertical="center"/>
    </xf>
    <xf numFmtId="0" fontId="0" fillId="44" borderId="25" xfId="0" applyFill="1" applyBorder="1" applyAlignment="1">
      <alignment horizontal="center" vertical="center"/>
    </xf>
    <xf numFmtId="0" fontId="50" fillId="3" borderId="4" xfId="0" applyFont="1" applyFill="1" applyBorder="1" applyAlignment="1" applyProtection="1">
      <alignment horizontal="center" vertical="center"/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vertical="center"/>
      <protection locked="0"/>
    </xf>
    <xf numFmtId="0" fontId="50" fillId="44" borderId="25" xfId="0" applyFont="1" applyFill="1" applyBorder="1" applyAlignment="1" applyProtection="1">
      <alignment horizontal="center" vertical="center"/>
      <protection locked="0"/>
    </xf>
    <xf numFmtId="0" fontId="50" fillId="3" borderId="25" xfId="0" applyFont="1" applyFill="1" applyBorder="1" applyAlignment="1" applyProtection="1">
      <alignment horizontal="center" vertical="center"/>
      <protection locked="0"/>
    </xf>
    <xf numFmtId="0" fontId="50" fillId="44" borderId="23" xfId="0" applyFont="1" applyFill="1" applyBorder="1" applyAlignment="1" applyProtection="1">
      <alignment horizontal="center" vertical="center"/>
      <protection locked="0"/>
    </xf>
    <xf numFmtId="0" fontId="0" fillId="44" borderId="2" xfId="0" applyFill="1" applyBorder="1" applyAlignment="1" applyProtection="1">
      <alignment horizontal="center" vertical="center"/>
      <protection locked="0"/>
    </xf>
    <xf numFmtId="0" fontId="0" fillId="44" borderId="6" xfId="0" applyFill="1" applyBorder="1" applyAlignment="1" applyProtection="1">
      <alignment horizontal="center" vertical="center"/>
      <protection locked="0"/>
    </xf>
    <xf numFmtId="0" fontId="0" fillId="44" borderId="22" xfId="0" applyFill="1" applyBorder="1" applyAlignment="1">
      <alignment horizontal="center" vertical="center"/>
    </xf>
    <xf numFmtId="0" fontId="0" fillId="44" borderId="23" xfId="0" applyFill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left" vertical="center"/>
    </xf>
    <xf numFmtId="169" fontId="56" fillId="0" borderId="0" xfId="0" applyNumberFormat="1" applyFont="1" applyAlignment="1">
      <alignment horizontal="right" vertical="center"/>
    </xf>
    <xf numFmtId="0" fontId="39" fillId="0" borderId="0" xfId="0" applyFont="1" applyAlignment="1">
      <alignment horizontal="left" vertical="center"/>
    </xf>
    <xf numFmtId="0" fontId="54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54" fillId="0" borderId="17" xfId="0" applyFont="1" applyBorder="1" applyAlignment="1">
      <alignment horizontal="center" vertical="center"/>
    </xf>
    <xf numFmtId="0" fontId="54" fillId="44" borderId="1" xfId="0" applyFont="1" applyFill="1" applyBorder="1" applyAlignment="1">
      <alignment horizontal="center" vertical="center"/>
    </xf>
    <xf numFmtId="0" fontId="54" fillId="0" borderId="0" xfId="0" applyFont="1" applyAlignment="1">
      <alignment horizontal="right" wrapText="1"/>
    </xf>
    <xf numFmtId="0" fontId="51" fillId="42" borderId="3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50" fillId="44" borderId="5" xfId="0" applyFont="1" applyFill="1" applyBorder="1" applyAlignment="1" applyProtection="1">
      <alignment horizontal="center" vertical="center"/>
      <protection locked="0"/>
    </xf>
    <xf numFmtId="0" fontId="0" fillId="44" borderId="21" xfId="0" applyFill="1" applyBorder="1" applyAlignment="1" applyProtection="1">
      <alignment horizontal="center" vertical="center"/>
      <protection locked="0"/>
    </xf>
    <xf numFmtId="0" fontId="0" fillId="44" borderId="5" xfId="0" applyFill="1" applyBorder="1" applyAlignment="1" applyProtection="1">
      <alignment horizontal="center" vertical="center"/>
      <protection locked="0"/>
    </xf>
    <xf numFmtId="0" fontId="0" fillId="44" borderId="19" xfId="0" applyFill="1" applyBorder="1" applyAlignment="1" applyProtection="1">
      <alignment horizontal="center" vertical="center"/>
      <protection locked="0"/>
    </xf>
    <xf numFmtId="0" fontId="50" fillId="3" borderId="6" xfId="0" applyFont="1" applyFill="1" applyBorder="1" applyAlignment="1" applyProtection="1">
      <alignment horizontal="center" vertical="center"/>
      <protection locked="0"/>
    </xf>
    <xf numFmtId="0" fontId="0" fillId="3" borderId="6" xfId="0" applyFill="1" applyBorder="1" applyAlignment="1" applyProtection="1">
      <alignment horizontal="center" vertical="center"/>
      <protection locked="0"/>
    </xf>
    <xf numFmtId="0" fontId="0" fillId="3" borderId="22" xfId="0" applyFill="1" applyBorder="1" applyAlignment="1" applyProtection="1">
      <alignment horizontal="center" vertical="center"/>
      <protection locked="0"/>
    </xf>
    <xf numFmtId="0" fontId="0" fillId="3" borderId="2" xfId="0" applyFill="1" applyBorder="1" applyAlignment="1" applyProtection="1">
      <alignment horizontal="center" vertical="center"/>
      <protection locked="0"/>
    </xf>
    <xf numFmtId="0" fontId="0" fillId="44" borderId="16" xfId="0" applyFill="1" applyBorder="1" applyAlignment="1" applyProtection="1">
      <alignment horizontal="center" vertical="center"/>
      <protection locked="0"/>
    </xf>
    <xf numFmtId="0" fontId="0" fillId="3" borderId="0" xfId="0" applyFill="1"/>
    <xf numFmtId="0" fontId="0" fillId="3" borderId="16" xfId="0" applyFill="1" applyBorder="1" applyAlignment="1" applyProtection="1">
      <alignment horizontal="center" vertical="center"/>
      <protection locked="0"/>
    </xf>
    <xf numFmtId="0" fontId="50" fillId="3" borderId="3" xfId="0" applyFont="1" applyFill="1" applyBorder="1" applyAlignment="1" applyProtection="1">
      <alignment horizontal="center" vertical="center"/>
      <protection locked="0"/>
    </xf>
    <xf numFmtId="0" fontId="0" fillId="3" borderId="3" xfId="0" applyFill="1" applyBorder="1" applyAlignment="1" applyProtection="1">
      <alignment horizontal="center" vertical="center"/>
      <protection locked="0"/>
    </xf>
    <xf numFmtId="0" fontId="0" fillId="3" borderId="2" xfId="0" applyFill="1" applyBorder="1" applyAlignment="1">
      <alignment horizontal="center" vertical="center"/>
    </xf>
    <xf numFmtId="0" fontId="50" fillId="3" borderId="23" xfId="0" applyFont="1" applyFill="1" applyBorder="1" applyAlignment="1" applyProtection="1">
      <alignment horizontal="center" vertical="center"/>
      <protection locked="0"/>
    </xf>
    <xf numFmtId="166" fontId="0" fillId="3" borderId="6" xfId="0" applyNumberFormat="1" applyFill="1" applyBorder="1" applyAlignment="1" applyProtection="1">
      <alignment horizontal="center" vertical="center"/>
      <protection locked="0"/>
    </xf>
    <xf numFmtId="0" fontId="50" fillId="3" borderId="0" xfId="0" applyFont="1" applyFill="1" applyAlignment="1">
      <alignment horizontal="center" vertical="center"/>
    </xf>
    <xf numFmtId="0" fontId="50" fillId="44" borderId="21" xfId="0" applyFont="1" applyFill="1" applyBorder="1" applyAlignment="1" applyProtection="1">
      <alignment horizontal="center" vertical="center"/>
      <protection locked="0"/>
    </xf>
    <xf numFmtId="0" fontId="45" fillId="0" borderId="0" xfId="0" applyFont="1" applyAlignment="1">
      <alignment horizontal="right" vertical="center"/>
    </xf>
    <xf numFmtId="0" fontId="12" fillId="0" borderId="0" xfId="0" applyFont="1" applyAlignment="1">
      <alignment horizontal="right" wrapText="1"/>
    </xf>
    <xf numFmtId="0" fontId="57" fillId="0" borderId="0" xfId="0" applyFont="1" applyAlignment="1">
      <alignment horizontal="center"/>
    </xf>
    <xf numFmtId="0" fontId="39" fillId="0" borderId="3" xfId="0" applyFont="1" applyBorder="1" applyAlignment="1">
      <alignment horizontal="center" vertical="center"/>
    </xf>
    <xf numFmtId="0" fontId="0" fillId="3" borderId="19" xfId="0" applyFill="1" applyBorder="1" applyAlignment="1" applyProtection="1">
      <alignment horizontal="center" vertical="center"/>
      <protection locked="0"/>
    </xf>
    <xf numFmtId="0" fontId="48" fillId="0" borderId="16" xfId="0" applyFont="1" applyBorder="1" applyAlignment="1">
      <alignment horizontal="center" vertical="center" textRotation="90"/>
    </xf>
    <xf numFmtId="0" fontId="66" fillId="0" borderId="16" xfId="0" applyFont="1" applyBorder="1" applyAlignment="1">
      <alignment horizontal="center" vertical="center" textRotation="90"/>
    </xf>
    <xf numFmtId="0" fontId="0" fillId="44" borderId="22" xfId="0" applyFill="1" applyBorder="1" applyAlignment="1" applyProtection="1">
      <alignment horizontal="center" vertical="center"/>
      <protection locked="0"/>
    </xf>
    <xf numFmtId="0" fontId="39" fillId="0" borderId="0" xfId="0" applyFont="1" applyAlignment="1">
      <alignment vertical="center"/>
    </xf>
    <xf numFmtId="0" fontId="60" fillId="0" borderId="0" xfId="0" applyFont="1" applyAlignment="1">
      <alignment horizontal="center"/>
    </xf>
    <xf numFmtId="0" fontId="54" fillId="0" borderId="0" xfId="0" applyFont="1" applyAlignment="1">
      <alignment horizontal="right" vertical="center" wrapText="1"/>
    </xf>
    <xf numFmtId="0" fontId="39" fillId="0" borderId="22" xfId="0" applyFont="1" applyBorder="1" applyAlignment="1">
      <alignment horizontal="center" vertical="center"/>
    </xf>
    <xf numFmtId="0" fontId="12" fillId="3" borderId="0" xfId="0" applyFont="1" applyFill="1" applyAlignment="1">
      <alignment horizontal="center" vertical="center" textRotation="90"/>
    </xf>
    <xf numFmtId="0" fontId="52" fillId="3" borderId="0" xfId="0" applyFont="1" applyFill="1" applyAlignment="1">
      <alignment horizontal="center" vertical="center" wrapText="1"/>
    </xf>
    <xf numFmtId="0" fontId="54" fillId="3" borderId="0" xfId="0" applyFont="1" applyFill="1" applyAlignment="1">
      <alignment horizontal="center" vertical="center" wrapText="1"/>
    </xf>
    <xf numFmtId="0" fontId="46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66" fillId="0" borderId="19" xfId="0" applyFont="1" applyBorder="1" applyAlignment="1">
      <alignment horizontal="center" vertical="center" textRotation="90"/>
    </xf>
    <xf numFmtId="0" fontId="50" fillId="3" borderId="1" xfId="0" quotePrefix="1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0" fontId="0" fillId="3" borderId="0" xfId="0" applyFill="1" applyAlignment="1">
      <alignment horizontal="center" vertical="center" textRotation="90"/>
    </xf>
    <xf numFmtId="1" fontId="0" fillId="0" borderId="0" xfId="0" applyNumberFormat="1"/>
    <xf numFmtId="0" fontId="68" fillId="0" borderId="0" xfId="0" applyFont="1" applyAlignment="1">
      <alignment horizontal="right" vertical="center"/>
    </xf>
    <xf numFmtId="0" fontId="56" fillId="0" borderId="0" xfId="0" applyFont="1" applyAlignment="1">
      <alignment horizontal="center" vertical="center"/>
    </xf>
    <xf numFmtId="0" fontId="56" fillId="0" borderId="0" xfId="0" applyFont="1"/>
    <xf numFmtId="0" fontId="56" fillId="3" borderId="0" xfId="0" applyFont="1" applyFill="1" applyAlignment="1">
      <alignment horizontal="center" vertical="center" wrapText="1" shrinkToFit="1"/>
    </xf>
    <xf numFmtId="0" fontId="69" fillId="0" borderId="0" xfId="0" applyFont="1" applyAlignment="1">
      <alignment horizontal="left" vertical="center"/>
    </xf>
    <xf numFmtId="0" fontId="69" fillId="3" borderId="0" xfId="0" applyFont="1" applyFill="1" applyAlignment="1">
      <alignment horizontal="left" vertical="center"/>
    </xf>
    <xf numFmtId="0" fontId="68" fillId="0" borderId="0" xfId="0" applyFont="1" applyAlignment="1">
      <alignment horizontal="right"/>
    </xf>
    <xf numFmtId="0" fontId="56" fillId="3" borderId="0" xfId="0" applyFont="1" applyFill="1" applyAlignment="1">
      <alignment horizontal="center" vertical="center" wrapText="1"/>
    </xf>
    <xf numFmtId="0" fontId="70" fillId="3" borderId="0" xfId="0" applyFont="1" applyFill="1" applyAlignment="1">
      <alignment horizontal="left" vertical="center"/>
    </xf>
    <xf numFmtId="0" fontId="52" fillId="3" borderId="0" xfId="0" applyFont="1" applyFill="1" applyAlignment="1">
      <alignment wrapText="1"/>
    </xf>
    <xf numFmtId="0" fontId="52" fillId="0" borderId="0" xfId="0" applyFont="1" applyAlignment="1">
      <alignment horizontal="center" vertical="center" wrapText="1"/>
    </xf>
    <xf numFmtId="0" fontId="52" fillId="0" borderId="0" xfId="0" applyFont="1" applyAlignment="1">
      <alignment wrapText="1"/>
    </xf>
    <xf numFmtId="0" fontId="52" fillId="44" borderId="0" xfId="0" applyFont="1" applyFill="1" applyAlignment="1">
      <alignment horizontal="center" vertical="center" wrapText="1"/>
    </xf>
    <xf numFmtId="0" fontId="52" fillId="44" borderId="2" xfId="0" applyFont="1" applyFill="1" applyBorder="1" applyAlignment="1">
      <alignment horizontal="center" vertical="center" wrapText="1"/>
    </xf>
    <xf numFmtId="0" fontId="52" fillId="51" borderId="0" xfId="0" applyFont="1" applyFill="1"/>
    <xf numFmtId="0" fontId="56" fillId="51" borderId="0" xfId="0" applyFont="1" applyFill="1" applyAlignment="1">
      <alignment horizontal="center" vertical="center"/>
    </xf>
    <xf numFmtId="0" fontId="52" fillId="51" borderId="0" xfId="0" applyFont="1" applyFill="1" applyAlignment="1">
      <alignment horizontal="center" vertical="center" wrapText="1"/>
    </xf>
    <xf numFmtId="0" fontId="52" fillId="51" borderId="0" xfId="0" applyFont="1" applyFill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72" fillId="44" borderId="20" xfId="0" applyFont="1" applyFill="1" applyBorder="1" applyAlignment="1">
      <alignment horizontal="center" vertical="center"/>
    </xf>
    <xf numFmtId="0" fontId="45" fillId="44" borderId="20" xfId="0" applyFont="1" applyFill="1" applyBorder="1" applyAlignment="1">
      <alignment horizontal="center" vertical="center"/>
    </xf>
    <xf numFmtId="0" fontId="73" fillId="4" borderId="20" xfId="0" applyFont="1" applyFill="1" applyBorder="1" applyAlignment="1">
      <alignment horizontal="center" vertical="center"/>
    </xf>
    <xf numFmtId="0" fontId="68" fillId="48" borderId="20" xfId="0" applyFont="1" applyFill="1" applyBorder="1" applyAlignment="1">
      <alignment horizontal="center" vertical="center"/>
    </xf>
    <xf numFmtId="0" fontId="68" fillId="47" borderId="20" xfId="0" applyFont="1" applyFill="1" applyBorder="1" applyAlignment="1">
      <alignment horizontal="center" vertical="center"/>
    </xf>
    <xf numFmtId="0" fontId="68" fillId="44" borderId="20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8" fillId="48" borderId="0" xfId="0" applyFont="1" applyFill="1" applyAlignment="1">
      <alignment horizontal="center" vertical="center"/>
    </xf>
    <xf numFmtId="0" fontId="68" fillId="47" borderId="0" xfId="0" applyFont="1" applyFill="1" applyAlignment="1">
      <alignment horizontal="center" vertical="center"/>
    </xf>
    <xf numFmtId="0" fontId="68" fillId="3" borderId="0" xfId="0" applyFont="1" applyFill="1" applyAlignment="1">
      <alignment horizontal="center" vertical="center" wrapText="1"/>
    </xf>
    <xf numFmtId="0" fontId="72" fillId="44" borderId="0" xfId="0" applyFont="1" applyFill="1" applyAlignment="1">
      <alignment horizontal="center" vertical="center"/>
    </xf>
    <xf numFmtId="0" fontId="45" fillId="44" borderId="0" xfId="0" applyFont="1" applyFill="1" applyAlignment="1">
      <alignment horizontal="center" vertical="center"/>
    </xf>
    <xf numFmtId="0" fontId="68" fillId="44" borderId="0" xfId="0" applyFont="1" applyFill="1" applyAlignment="1">
      <alignment horizontal="center" vertical="center" wrapText="1"/>
    </xf>
    <xf numFmtId="0" fontId="74" fillId="44" borderId="0" xfId="0" applyFont="1" applyFill="1" applyAlignment="1">
      <alignment horizontal="center" vertical="center"/>
    </xf>
    <xf numFmtId="0" fontId="72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68" fillId="48" borderId="2" xfId="0" applyFont="1" applyFill="1" applyBorder="1" applyAlignment="1">
      <alignment horizontal="center" vertical="center"/>
    </xf>
    <xf numFmtId="0" fontId="68" fillId="47" borderId="2" xfId="0" applyFont="1" applyFill="1" applyBorder="1" applyAlignment="1">
      <alignment horizontal="center" vertical="center"/>
    </xf>
    <xf numFmtId="0" fontId="68" fillId="3" borderId="2" xfId="0" applyFont="1" applyFill="1" applyBorder="1" applyAlignment="1">
      <alignment horizontal="center" vertical="center" wrapText="1"/>
    </xf>
    <xf numFmtId="0" fontId="45" fillId="44" borderId="20" xfId="0" applyFont="1" applyFill="1" applyBorder="1"/>
    <xf numFmtId="0" fontId="45" fillId="44" borderId="0" xfId="0" applyFont="1" applyFill="1"/>
    <xf numFmtId="0" fontId="45" fillId="0" borderId="2" xfId="0" applyFont="1" applyBorder="1"/>
    <xf numFmtId="0" fontId="45" fillId="3" borderId="2" xfId="0" applyFont="1" applyFill="1" applyBorder="1" applyAlignment="1">
      <alignment horizontal="center" vertical="center"/>
    </xf>
    <xf numFmtId="0" fontId="68" fillId="44" borderId="2" xfId="0" applyFont="1" applyFill="1" applyBorder="1" applyAlignment="1">
      <alignment horizontal="center" vertical="center"/>
    </xf>
    <xf numFmtId="0" fontId="68" fillId="44" borderId="20" xfId="0" applyFont="1" applyFill="1" applyBorder="1" applyAlignment="1">
      <alignment horizontal="center" vertical="center"/>
    </xf>
    <xf numFmtId="0" fontId="68" fillId="44" borderId="0" xfId="0" applyFont="1" applyFill="1" applyAlignment="1">
      <alignment horizontal="center" vertical="center"/>
    </xf>
    <xf numFmtId="0" fontId="45" fillId="44" borderId="20" xfId="0" applyFont="1" applyFill="1" applyBorder="1" applyAlignment="1">
      <alignment horizontal="center" vertical="center" wrapText="1" shrinkToFit="1"/>
    </xf>
    <xf numFmtId="0" fontId="72" fillId="3" borderId="2" xfId="0" applyFont="1" applyFill="1" applyBorder="1" applyAlignment="1">
      <alignment horizontal="center" vertical="center"/>
    </xf>
    <xf numFmtId="0" fontId="45" fillId="3" borderId="2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 shrinkToFit="1"/>
    </xf>
    <xf numFmtId="0" fontId="72" fillId="3" borderId="0" xfId="0" applyFont="1" applyFill="1" applyAlignment="1">
      <alignment horizontal="center" vertical="center"/>
    </xf>
    <xf numFmtId="0" fontId="45" fillId="3" borderId="0" xfId="0" applyFont="1" applyFill="1" applyAlignment="1">
      <alignment horizontal="center" vertical="center"/>
    </xf>
    <xf numFmtId="0" fontId="45" fillId="3" borderId="0" xfId="0" applyFont="1" applyFill="1" applyAlignment="1">
      <alignment horizontal="center" vertical="center" wrapText="1" shrinkToFit="1"/>
    </xf>
    <xf numFmtId="0" fontId="45" fillId="44" borderId="0" xfId="0" applyFont="1" applyFill="1" applyAlignment="1">
      <alignment horizontal="center" vertical="center" wrapText="1" shrinkToFit="1"/>
    </xf>
    <xf numFmtId="0" fontId="45" fillId="3" borderId="0" xfId="0" applyFont="1" applyFill="1" applyAlignment="1">
      <alignment horizontal="center" vertical="center" wrapText="1"/>
    </xf>
    <xf numFmtId="0" fontId="45" fillId="44" borderId="0" xfId="0" applyFont="1" applyFill="1" applyAlignment="1">
      <alignment horizontal="center" vertical="center" wrapText="1"/>
    </xf>
    <xf numFmtId="0" fontId="45" fillId="48" borderId="0" xfId="0" applyFont="1" applyFill="1" applyAlignment="1">
      <alignment horizontal="center" vertical="center"/>
    </xf>
    <xf numFmtId="0" fontId="45" fillId="47" borderId="0" xfId="0" applyFont="1" applyFill="1" applyAlignment="1">
      <alignment horizontal="center" vertical="center"/>
    </xf>
    <xf numFmtId="165" fontId="52" fillId="3" borderId="0" xfId="0" applyNumberFormat="1" applyFont="1" applyFill="1" applyAlignment="1">
      <alignment horizontal="center" vertical="center"/>
    </xf>
    <xf numFmtId="165" fontId="39" fillId="3" borderId="25" xfId="0" applyNumberFormat="1" applyFont="1" applyFill="1" applyBorder="1" applyAlignment="1">
      <alignment horizontal="center" vertical="center"/>
    </xf>
    <xf numFmtId="165" fontId="52" fillId="44" borderId="0" xfId="0" applyNumberFormat="1" applyFont="1" applyFill="1" applyAlignment="1">
      <alignment horizontal="center" vertical="center"/>
    </xf>
    <xf numFmtId="165" fontId="39" fillId="44" borderId="25" xfId="0" applyNumberFormat="1" applyFont="1" applyFill="1" applyBorder="1" applyAlignment="1">
      <alignment horizontal="center" vertical="center"/>
    </xf>
    <xf numFmtId="165" fontId="39" fillId="44" borderId="16" xfId="0" applyNumberFormat="1" applyFont="1" applyFill="1" applyBorder="1" applyAlignment="1">
      <alignment horizontal="center" vertical="center"/>
    </xf>
    <xf numFmtId="165" fontId="68" fillId="44" borderId="20" xfId="0" applyNumberFormat="1" applyFont="1" applyFill="1" applyBorder="1" applyAlignment="1">
      <alignment horizontal="center" vertical="center"/>
    </xf>
    <xf numFmtId="165" fontId="45" fillId="44" borderId="21" xfId="0" applyNumberFormat="1" applyFont="1" applyFill="1" applyBorder="1" applyAlignment="1">
      <alignment horizontal="center" vertical="center"/>
    </xf>
    <xf numFmtId="165" fontId="68" fillId="3" borderId="0" xfId="0" applyNumberFormat="1" applyFont="1" applyFill="1" applyAlignment="1">
      <alignment horizontal="center" vertical="center"/>
    </xf>
    <xf numFmtId="165" fontId="45" fillId="3" borderId="25" xfId="0" applyNumberFormat="1" applyFont="1" applyFill="1" applyBorder="1" applyAlignment="1">
      <alignment horizontal="center" vertical="center"/>
    </xf>
    <xf numFmtId="165" fontId="45" fillId="44" borderId="0" xfId="0" applyNumberFormat="1" applyFont="1" applyFill="1" applyAlignment="1">
      <alignment horizontal="center" vertical="center"/>
    </xf>
    <xf numFmtId="165" fontId="68" fillId="44" borderId="0" xfId="0" applyNumberFormat="1" applyFont="1" applyFill="1" applyAlignment="1">
      <alignment horizontal="center" vertical="center"/>
    </xf>
    <xf numFmtId="165" fontId="45" fillId="44" borderId="25" xfId="0" applyNumberFormat="1" applyFont="1" applyFill="1" applyBorder="1" applyAlignment="1">
      <alignment horizontal="center" vertical="center"/>
    </xf>
    <xf numFmtId="165" fontId="68" fillId="3" borderId="2" xfId="0" applyNumberFormat="1" applyFont="1" applyFill="1" applyBorder="1" applyAlignment="1">
      <alignment horizontal="center" vertical="center"/>
    </xf>
    <xf numFmtId="165" fontId="45" fillId="3" borderId="23" xfId="0" applyNumberFormat="1" applyFont="1" applyFill="1" applyBorder="1" applyAlignment="1">
      <alignment horizontal="center" vertical="center"/>
    </xf>
    <xf numFmtId="165" fontId="45" fillId="3" borderId="2" xfId="0" applyNumberFormat="1" applyFont="1" applyFill="1" applyBorder="1" applyAlignment="1">
      <alignment horizontal="center" vertical="center"/>
    </xf>
    <xf numFmtId="165" fontId="45" fillId="44" borderId="16" xfId="0" applyNumberFormat="1" applyFont="1" applyFill="1" applyBorder="1" applyAlignment="1">
      <alignment horizontal="center" vertical="center"/>
    </xf>
    <xf numFmtId="165" fontId="68" fillId="0" borderId="2" xfId="0" applyNumberFormat="1" applyFont="1" applyBorder="1" applyAlignment="1">
      <alignment horizontal="center" vertical="center"/>
    </xf>
    <xf numFmtId="165" fontId="68" fillId="0" borderId="0" xfId="0" applyNumberFormat="1" applyFont="1" applyAlignment="1">
      <alignment horizontal="center" vertical="center"/>
    </xf>
    <xf numFmtId="165" fontId="45" fillId="0" borderId="25" xfId="0" applyNumberFormat="1" applyFont="1" applyBorder="1" applyAlignment="1">
      <alignment horizontal="center" vertical="center"/>
    </xf>
    <xf numFmtId="165" fontId="45" fillId="0" borderId="23" xfId="0" applyNumberFormat="1" applyFont="1" applyBorder="1" applyAlignment="1">
      <alignment horizontal="center" vertical="center"/>
    </xf>
    <xf numFmtId="0" fontId="76" fillId="3" borderId="0" xfId="0" applyFont="1" applyFill="1" applyAlignment="1">
      <alignment horizontal="center" vertical="center"/>
    </xf>
    <xf numFmtId="165" fontId="39" fillId="3" borderId="19" xfId="0" applyNumberFormat="1" applyFont="1" applyFill="1" applyBorder="1" applyAlignment="1">
      <alignment horizontal="center" vertical="center"/>
    </xf>
    <xf numFmtId="165" fontId="52" fillId="3" borderId="20" xfId="0" applyNumberFormat="1" applyFont="1" applyFill="1" applyBorder="1" applyAlignment="1">
      <alignment horizontal="center" vertical="center"/>
    </xf>
    <xf numFmtId="165" fontId="39" fillId="3" borderId="21" xfId="0" applyNumberFormat="1" applyFont="1" applyFill="1" applyBorder="1" applyAlignment="1">
      <alignment horizontal="center" vertical="center"/>
    </xf>
    <xf numFmtId="165" fontId="39" fillId="3" borderId="16" xfId="0" applyNumberFormat="1" applyFont="1" applyFill="1" applyBorder="1" applyAlignment="1">
      <alignment horizontal="center" vertical="center"/>
    </xf>
    <xf numFmtId="165" fontId="39" fillId="44" borderId="22" xfId="0" applyNumberFormat="1" applyFont="1" applyFill="1" applyBorder="1" applyAlignment="1">
      <alignment horizontal="center" vertical="center"/>
    </xf>
    <xf numFmtId="165" fontId="52" fillId="44" borderId="2" xfId="0" applyNumberFormat="1" applyFont="1" applyFill="1" applyBorder="1" applyAlignment="1">
      <alignment horizontal="center" vertical="center"/>
    </xf>
    <xf numFmtId="165" fontId="39" fillId="44" borderId="23" xfId="0" applyNumberFormat="1" applyFont="1" applyFill="1" applyBorder="1" applyAlignment="1">
      <alignment horizontal="center" vertical="center"/>
    </xf>
    <xf numFmtId="165" fontId="45" fillId="3" borderId="19" xfId="0" applyNumberFormat="1" applyFont="1" applyFill="1" applyBorder="1" applyAlignment="1">
      <alignment horizontal="center" vertical="center"/>
    </xf>
    <xf numFmtId="165" fontId="68" fillId="3" borderId="20" xfId="0" applyNumberFormat="1" applyFont="1" applyFill="1" applyBorder="1" applyAlignment="1">
      <alignment horizontal="center" vertical="center"/>
    </xf>
    <xf numFmtId="165" fontId="45" fillId="3" borderId="21" xfId="0" applyNumberFormat="1" applyFont="1" applyFill="1" applyBorder="1" applyAlignment="1">
      <alignment horizontal="center" vertical="center"/>
    </xf>
    <xf numFmtId="165" fontId="45" fillId="3" borderId="16" xfId="0" applyNumberFormat="1" applyFont="1" applyFill="1" applyBorder="1" applyAlignment="1">
      <alignment horizontal="center" vertical="center"/>
    </xf>
    <xf numFmtId="165" fontId="45" fillId="44" borderId="22" xfId="0" applyNumberFormat="1" applyFont="1" applyFill="1" applyBorder="1" applyAlignment="1">
      <alignment horizontal="center" vertical="center"/>
    </xf>
    <xf numFmtId="165" fontId="68" fillId="44" borderId="2" xfId="0" applyNumberFormat="1" applyFont="1" applyFill="1" applyBorder="1" applyAlignment="1">
      <alignment horizontal="center" vertical="center"/>
    </xf>
    <xf numFmtId="165" fontId="45" fillId="44" borderId="23" xfId="0" applyNumberFormat="1" applyFont="1" applyFill="1" applyBorder="1" applyAlignment="1">
      <alignment horizontal="center" vertical="center"/>
    </xf>
    <xf numFmtId="0" fontId="39" fillId="3" borderId="20" xfId="0" applyFont="1" applyFill="1" applyBorder="1" applyAlignment="1">
      <alignment horizontal="left" vertical="center"/>
    </xf>
    <xf numFmtId="0" fontId="39" fillId="3" borderId="0" xfId="0" applyFont="1" applyFill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75" fillId="3" borderId="20" xfId="0" applyFont="1" applyFill="1" applyBorder="1" applyAlignment="1">
      <alignment horizontal="center" vertical="center"/>
    </xf>
    <xf numFmtId="0" fontId="68" fillId="3" borderId="20" xfId="0" applyFont="1" applyFill="1" applyBorder="1" applyAlignment="1">
      <alignment horizontal="center" vertical="center"/>
    </xf>
    <xf numFmtId="0" fontId="45" fillId="3" borderId="20" xfId="0" applyFont="1" applyFill="1" applyBorder="1" applyAlignment="1">
      <alignment horizontal="center" vertical="center"/>
    </xf>
    <xf numFmtId="0" fontId="75" fillId="44" borderId="0" xfId="0" applyFont="1" applyFill="1" applyAlignment="1">
      <alignment horizontal="center" vertical="center"/>
    </xf>
    <xf numFmtId="0" fontId="75" fillId="3" borderId="0" xfId="0" applyFont="1" applyFill="1" applyAlignment="1">
      <alignment horizontal="center" vertical="center"/>
    </xf>
    <xf numFmtId="0" fontId="72" fillId="44" borderId="2" xfId="0" applyFont="1" applyFill="1" applyBorder="1" applyAlignment="1">
      <alignment horizontal="center" vertical="center"/>
    </xf>
    <xf numFmtId="0" fontId="45" fillId="44" borderId="2" xfId="0" applyFont="1" applyFill="1" applyBorder="1" applyAlignment="1">
      <alignment horizontal="center" vertical="center"/>
    </xf>
    <xf numFmtId="0" fontId="52" fillId="3" borderId="0" xfId="0" applyFont="1" applyFill="1" applyAlignment="1">
      <alignment vertical="center"/>
    </xf>
    <xf numFmtId="0" fontId="50" fillId="0" borderId="0" xfId="0" applyFont="1" applyAlignment="1">
      <alignment horizontal="center" vertical="center"/>
    </xf>
    <xf numFmtId="0" fontId="62" fillId="46" borderId="2" xfId="0" applyFont="1" applyFill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39" fillId="52" borderId="2" xfId="0" applyFont="1" applyFill="1" applyBorder="1" applyAlignment="1">
      <alignment horizontal="center" vertical="center" wrapText="1"/>
    </xf>
    <xf numFmtId="0" fontId="39" fillId="53" borderId="2" xfId="0" applyFont="1" applyFill="1" applyBorder="1" applyAlignment="1">
      <alignment horizontal="center" vertical="center" wrapText="1"/>
    </xf>
    <xf numFmtId="0" fontId="51" fillId="54" borderId="2" xfId="0" applyFont="1" applyFill="1" applyBorder="1" applyAlignment="1">
      <alignment horizontal="center" vertical="center" wrapText="1"/>
    </xf>
    <xf numFmtId="0" fontId="39" fillId="55" borderId="2" xfId="0" applyFont="1" applyFill="1" applyBorder="1" applyAlignment="1">
      <alignment horizontal="center" vertical="center" wrapText="1"/>
    </xf>
    <xf numFmtId="0" fontId="52" fillId="56" borderId="2" xfId="0" applyFont="1" applyFill="1" applyBorder="1" applyAlignment="1">
      <alignment horizontal="center" vertical="center" wrapText="1"/>
    </xf>
    <xf numFmtId="0" fontId="51" fillId="6" borderId="2" xfId="0" applyFont="1" applyFill="1" applyBorder="1" applyAlignment="1">
      <alignment horizontal="center" vertical="center" wrapText="1"/>
    </xf>
    <xf numFmtId="0" fontId="39" fillId="41" borderId="2" xfId="0" applyFont="1" applyFill="1" applyBorder="1" applyAlignment="1">
      <alignment horizontal="center" vertical="center" wrapText="1"/>
    </xf>
    <xf numFmtId="0" fontId="51" fillId="57" borderId="18" xfId="0" applyFont="1" applyFill="1" applyBorder="1" applyAlignment="1">
      <alignment horizontal="center" vertical="center" wrapText="1"/>
    </xf>
    <xf numFmtId="0" fontId="52" fillId="56" borderId="3" xfId="0" applyFont="1" applyFill="1" applyBorder="1" applyAlignment="1">
      <alignment horizontal="center" vertical="center" wrapText="1"/>
    </xf>
    <xf numFmtId="0" fontId="72" fillId="0" borderId="3" xfId="0" applyFont="1" applyBorder="1" applyAlignment="1">
      <alignment horizontal="center" vertical="center"/>
    </xf>
    <xf numFmtId="0" fontId="72" fillId="3" borderId="3" xfId="0" applyFont="1" applyFill="1" applyBorder="1" applyAlignment="1">
      <alignment horizontal="center" vertical="center"/>
    </xf>
    <xf numFmtId="0" fontId="68" fillId="48" borderId="3" xfId="0" applyFont="1" applyFill="1" applyBorder="1" applyAlignment="1">
      <alignment horizontal="center" vertical="center" wrapText="1"/>
    </xf>
    <xf numFmtId="0" fontId="68" fillId="47" borderId="3" xfId="0" applyFont="1" applyFill="1" applyBorder="1" applyAlignment="1">
      <alignment horizontal="center" vertical="center" wrapText="1"/>
    </xf>
    <xf numFmtId="0" fontId="75" fillId="3" borderId="3" xfId="0" applyFont="1" applyFill="1" applyBorder="1" applyAlignment="1">
      <alignment horizontal="center" vertical="center" wrapText="1"/>
    </xf>
    <xf numFmtId="0" fontId="72" fillId="0" borderId="3" xfId="0" applyFont="1" applyBorder="1" applyAlignment="1">
      <alignment horizontal="center" vertical="center" wrapText="1"/>
    </xf>
    <xf numFmtId="0" fontId="75" fillId="0" borderId="18" xfId="0" applyFont="1" applyBorder="1" applyAlignment="1">
      <alignment horizontal="center" vertical="center" wrapText="1" shrinkToFit="1"/>
    </xf>
    <xf numFmtId="0" fontId="68" fillId="41" borderId="3" xfId="0" applyFont="1" applyFill="1" applyBorder="1" applyAlignment="1">
      <alignment horizontal="center" vertical="center" wrapText="1"/>
    </xf>
    <xf numFmtId="0" fontId="68" fillId="51" borderId="3" xfId="0" applyFont="1" applyFill="1" applyBorder="1" applyAlignment="1">
      <alignment horizontal="center" vertical="center" wrapText="1"/>
    </xf>
    <xf numFmtId="0" fontId="68" fillId="47" borderId="3" xfId="0" applyFont="1" applyFill="1" applyBorder="1" applyAlignment="1">
      <alignment horizontal="center" vertical="center"/>
    </xf>
    <xf numFmtId="0" fontId="67" fillId="0" borderId="0" xfId="0" applyFont="1" applyAlignment="1">
      <alignment horizontal="right"/>
    </xf>
    <xf numFmtId="0" fontId="45" fillId="0" borderId="0" xfId="0" applyFont="1" applyAlignment="1">
      <alignment horizontal="left" vertical="top"/>
    </xf>
    <xf numFmtId="0" fontId="60" fillId="3" borderId="16" xfId="0" applyFont="1" applyFill="1" applyBorder="1" applyAlignment="1">
      <alignment horizontal="center" vertical="center" textRotation="90"/>
    </xf>
    <xf numFmtId="0" fontId="60" fillId="3" borderId="22" xfId="0" applyFont="1" applyFill="1" applyBorder="1" applyAlignment="1">
      <alignment horizontal="center" vertical="center" textRotation="90"/>
    </xf>
    <xf numFmtId="0" fontId="38" fillId="3" borderId="0" xfId="0" applyFont="1" applyFill="1" applyAlignment="1">
      <alignment horizontal="left" vertical="center"/>
    </xf>
    <xf numFmtId="0" fontId="50" fillId="3" borderId="16" xfId="0" applyFont="1" applyFill="1" applyBorder="1" applyAlignment="1" applyProtection="1">
      <alignment horizontal="center" vertical="center"/>
      <protection locked="0"/>
    </xf>
    <xf numFmtId="0" fontId="48" fillId="0" borderId="22" xfId="0" applyFont="1" applyBorder="1" applyAlignment="1">
      <alignment horizontal="center" vertical="center" textRotation="90"/>
    </xf>
    <xf numFmtId="0" fontId="38" fillId="3" borderId="2" xfId="0" applyFont="1" applyFill="1" applyBorder="1" applyAlignment="1">
      <alignment horizontal="left" vertical="center"/>
    </xf>
    <xf numFmtId="0" fontId="75" fillId="44" borderId="2" xfId="0" applyFont="1" applyFill="1" applyBorder="1" applyAlignment="1">
      <alignment horizontal="center" vertical="center"/>
    </xf>
    <xf numFmtId="0" fontId="50" fillId="44" borderId="6" xfId="0" applyFont="1" applyFill="1" applyBorder="1" applyAlignment="1" applyProtection="1">
      <alignment horizontal="center" vertical="center"/>
      <protection locked="0"/>
    </xf>
    <xf numFmtId="0" fontId="50" fillId="44" borderId="16" xfId="0" applyFont="1" applyFill="1" applyBorder="1" applyAlignment="1" applyProtection="1">
      <alignment horizontal="center" vertical="center"/>
      <protection locked="0"/>
    </xf>
    <xf numFmtId="0" fontId="0" fillId="3" borderId="16" xfId="0" applyFill="1" applyBorder="1" applyAlignment="1">
      <alignment horizontal="center" vertical="center"/>
    </xf>
    <xf numFmtId="0" fontId="72" fillId="3" borderId="20" xfId="0" applyFont="1" applyFill="1" applyBorder="1" applyAlignment="1">
      <alignment horizontal="center" vertical="center"/>
    </xf>
    <xf numFmtId="0" fontId="45" fillId="3" borderId="20" xfId="0" applyFont="1" applyFill="1" applyBorder="1" applyAlignment="1">
      <alignment horizontal="center" vertical="center" wrapText="1" shrinkToFit="1"/>
    </xf>
    <xf numFmtId="0" fontId="45" fillId="3" borderId="20" xfId="0" applyFont="1" applyFill="1" applyBorder="1" applyAlignment="1">
      <alignment horizontal="center" vertical="center" wrapText="1"/>
    </xf>
    <xf numFmtId="0" fontId="50" fillId="3" borderId="21" xfId="0" applyFont="1" applyFill="1" applyBorder="1" applyAlignment="1" applyProtection="1">
      <alignment horizontal="center" vertical="center"/>
      <protection locked="0"/>
    </xf>
    <xf numFmtId="0" fontId="48" fillId="3" borderId="20" xfId="0" applyFont="1" applyFill="1" applyBorder="1" applyAlignment="1">
      <alignment horizontal="center" vertical="center" textRotation="90"/>
    </xf>
    <xf numFmtId="0" fontId="48" fillId="44" borderId="0" xfId="0" applyFont="1" applyFill="1" applyAlignment="1">
      <alignment horizontal="center" vertical="center" textRotation="90"/>
    </xf>
    <xf numFmtId="0" fontId="48" fillId="0" borderId="0" xfId="0" applyFont="1" applyAlignment="1">
      <alignment horizontal="center" vertical="center" textRotation="90"/>
    </xf>
    <xf numFmtId="0" fontId="48" fillId="3" borderId="0" xfId="0" applyFont="1" applyFill="1" applyAlignment="1">
      <alignment horizontal="center" vertical="center" textRotation="90"/>
    </xf>
    <xf numFmtId="0" fontId="48" fillId="44" borderId="2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60" fillId="0" borderId="18" xfId="0" applyFont="1" applyBorder="1" applyAlignment="1">
      <alignment horizontal="center" vertical="center"/>
    </xf>
    <xf numFmtId="0" fontId="46" fillId="3" borderId="19" xfId="0" applyFont="1" applyFill="1" applyBorder="1" applyAlignment="1">
      <alignment horizontal="center" vertical="center" textRotation="90"/>
    </xf>
    <xf numFmtId="0" fontId="46" fillId="3" borderId="22" xfId="0" applyFont="1" applyFill="1" applyBorder="1" applyAlignment="1">
      <alignment horizontal="center" vertical="center" textRotation="90"/>
    </xf>
    <xf numFmtId="0" fontId="46" fillId="3" borderId="16" xfId="0" applyFont="1" applyFill="1" applyBorder="1" applyAlignment="1">
      <alignment horizontal="center" vertical="center" textRotation="90"/>
    </xf>
    <xf numFmtId="0" fontId="0" fillId="3" borderId="0" xfId="0" applyFill="1" applyAlignment="1">
      <alignment textRotation="90"/>
    </xf>
    <xf numFmtId="0" fontId="39" fillId="0" borderId="17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39" fillId="47" borderId="0" xfId="0" applyFont="1" applyFill="1"/>
    <xf numFmtId="0" fontId="54" fillId="47" borderId="0" xfId="0" applyFont="1" applyFill="1" applyAlignment="1">
      <alignment horizontal="center" vertical="center"/>
    </xf>
    <xf numFmtId="0" fontId="39" fillId="47" borderId="3" xfId="0" applyFont="1" applyFill="1" applyBorder="1" applyAlignment="1">
      <alignment horizontal="center" vertical="center"/>
    </xf>
    <xf numFmtId="2" fontId="54" fillId="47" borderId="0" xfId="0" applyNumberFormat="1" applyFont="1" applyFill="1" applyAlignment="1">
      <alignment horizontal="center" vertical="center"/>
    </xf>
    <xf numFmtId="2" fontId="45" fillId="47" borderId="20" xfId="0" applyNumberFormat="1" applyFont="1" applyFill="1" applyBorder="1" applyAlignment="1">
      <alignment horizontal="center" vertical="center"/>
    </xf>
    <xf numFmtId="0" fontId="45" fillId="47" borderId="20" xfId="0" applyFont="1" applyFill="1" applyBorder="1" applyAlignment="1">
      <alignment horizontal="center" vertical="center"/>
    </xf>
    <xf numFmtId="2" fontId="45" fillId="47" borderId="0" xfId="0" applyNumberFormat="1" applyFont="1" applyFill="1" applyAlignment="1">
      <alignment horizontal="center" vertical="center"/>
    </xf>
    <xf numFmtId="2" fontId="45" fillId="47" borderId="2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wrapText="1"/>
    </xf>
    <xf numFmtId="1" fontId="0" fillId="39" borderId="1" xfId="494" applyNumberFormat="1" applyFont="1" applyFill="1" applyBorder="1" applyProtection="1">
      <protection locked="0"/>
    </xf>
    <xf numFmtId="9" fontId="0" fillId="0" borderId="0" xfId="494" applyFont="1" applyProtection="1"/>
    <xf numFmtId="2" fontId="0" fillId="0" borderId="0" xfId="0" applyNumberFormat="1" applyAlignment="1">
      <alignment horizontal="center" vertical="center"/>
    </xf>
    <xf numFmtId="0" fontId="12" fillId="0" borderId="20" xfId="0" applyFont="1" applyBorder="1" applyAlignment="1">
      <alignment horizontal="left" vertical="center"/>
    </xf>
    <xf numFmtId="2" fontId="0" fillId="0" borderId="20" xfId="0" applyNumberFormat="1" applyBorder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0" fontId="12" fillId="39" borderId="17" xfId="0" applyFont="1" applyFill="1" applyBorder="1" applyAlignment="1">
      <alignment horizontal="center" vertical="center"/>
    </xf>
    <xf numFmtId="0" fontId="12" fillId="39" borderId="3" xfId="0" applyFont="1" applyFill="1" applyBorder="1" applyAlignment="1">
      <alignment horizontal="right" vertical="center"/>
    </xf>
    <xf numFmtId="0" fontId="12" fillId="39" borderId="3" xfId="0" applyFont="1" applyFill="1" applyBorder="1" applyAlignment="1">
      <alignment horizontal="center" vertical="center"/>
    </xf>
    <xf numFmtId="44" fontId="12" fillId="39" borderId="3" xfId="0" applyNumberFormat="1" applyFont="1" applyFill="1" applyBorder="1" applyAlignment="1">
      <alignment horizontal="center" vertical="center"/>
    </xf>
    <xf numFmtId="44" fontId="12" fillId="3" borderId="0" xfId="0" applyNumberFormat="1" applyFont="1" applyFill="1" applyAlignment="1">
      <alignment horizontal="center" vertical="center"/>
    </xf>
    <xf numFmtId="0" fontId="0" fillId="0" borderId="0" xfId="0" applyAlignment="1">
      <alignment vertical="top" wrapText="1"/>
    </xf>
    <xf numFmtId="0" fontId="54" fillId="0" borderId="3" xfId="0" applyFont="1" applyBorder="1" applyAlignment="1">
      <alignment horizontal="center" vertical="center" textRotation="90"/>
    </xf>
    <xf numFmtId="0" fontId="14" fillId="3" borderId="0" xfId="0" applyFont="1" applyFill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/>
    </xf>
    <xf numFmtId="0" fontId="4" fillId="0" borderId="2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7" fillId="3" borderId="0" xfId="0" applyFont="1" applyFill="1" applyAlignment="1">
      <alignment horizontal="center" vertical="center" wrapText="1"/>
    </xf>
    <xf numFmtId="0" fontId="68" fillId="3" borderId="3" xfId="0" applyFont="1" applyFill="1" applyBorder="1" applyAlignment="1">
      <alignment horizontal="center" vertical="center" wrapText="1"/>
    </xf>
    <xf numFmtId="0" fontId="54" fillId="0" borderId="17" xfId="0" applyFont="1" applyBorder="1" applyAlignment="1">
      <alignment horizontal="center" vertical="center" textRotation="90"/>
    </xf>
    <xf numFmtId="0" fontId="39" fillId="3" borderId="0" xfId="0" applyFont="1" applyFill="1" applyAlignment="1">
      <alignment vertical="center"/>
    </xf>
    <xf numFmtId="165" fontId="39" fillId="3" borderId="0" xfId="0" applyNumberFormat="1" applyFont="1" applyFill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60" fillId="3" borderId="18" xfId="0" applyFont="1" applyFill="1" applyBorder="1" applyAlignment="1">
      <alignment horizontal="center" vertical="center"/>
    </xf>
    <xf numFmtId="0" fontId="56" fillId="3" borderId="3" xfId="0" applyFont="1" applyFill="1" applyBorder="1" applyAlignment="1">
      <alignment horizontal="center" vertical="center" wrapText="1"/>
    </xf>
    <xf numFmtId="0" fontId="39" fillId="60" borderId="0" xfId="0" applyFont="1" applyFill="1"/>
    <xf numFmtId="0" fontId="54" fillId="60" borderId="0" xfId="0" applyFont="1" applyFill="1" applyAlignment="1">
      <alignment horizontal="center" vertical="center"/>
    </xf>
    <xf numFmtId="0" fontId="45" fillId="60" borderId="3" xfId="0" applyFont="1" applyFill="1" applyBorder="1" applyAlignment="1">
      <alignment horizontal="center" vertical="center"/>
    </xf>
    <xf numFmtId="0" fontId="39" fillId="60" borderId="0" xfId="0" applyFont="1" applyFill="1" applyAlignment="1">
      <alignment horizontal="center" vertical="center"/>
    </xf>
    <xf numFmtId="2" fontId="54" fillId="60" borderId="0" xfId="0" applyNumberFormat="1" applyFont="1" applyFill="1" applyAlignment="1">
      <alignment horizontal="center" vertical="center"/>
    </xf>
    <xf numFmtId="2" fontId="39" fillId="60" borderId="20" xfId="0" applyNumberFormat="1" applyFont="1" applyFill="1" applyBorder="1" applyAlignment="1">
      <alignment horizontal="center" vertical="center"/>
    </xf>
    <xf numFmtId="2" fontId="39" fillId="60" borderId="0" xfId="0" applyNumberFormat="1" applyFont="1" applyFill="1" applyAlignment="1">
      <alignment horizontal="center" vertical="center"/>
    </xf>
    <xf numFmtId="2" fontId="39" fillId="60" borderId="2" xfId="0" applyNumberFormat="1" applyFont="1" applyFill="1" applyBorder="1" applyAlignment="1">
      <alignment horizontal="center" vertical="center"/>
    </xf>
    <xf numFmtId="0" fontId="45" fillId="47" borderId="3" xfId="0" applyFont="1" applyFill="1" applyBorder="1" applyAlignment="1">
      <alignment horizontal="center" vertical="center"/>
    </xf>
    <xf numFmtId="0" fontId="14" fillId="3" borderId="0" xfId="493" applyNumberFormat="1" applyFont="1" applyFill="1" applyBorder="1" applyAlignment="1" applyProtection="1">
      <alignment horizontal="center" vertical="center"/>
    </xf>
    <xf numFmtId="0" fontId="45" fillId="60" borderId="20" xfId="0" applyFont="1" applyFill="1" applyBorder="1" applyAlignment="1">
      <alignment horizontal="center" vertical="center"/>
    </xf>
    <xf numFmtId="0" fontId="45" fillId="60" borderId="2" xfId="0" applyFont="1" applyFill="1" applyBorder="1" applyAlignment="1">
      <alignment horizontal="center" vertical="center"/>
    </xf>
    <xf numFmtId="0" fontId="45" fillId="60" borderId="0" xfId="0" applyFont="1" applyFill="1" applyAlignment="1">
      <alignment horizontal="center" vertical="center"/>
    </xf>
    <xf numFmtId="2" fontId="45" fillId="60" borderId="0" xfId="0" applyNumberFormat="1" applyFont="1" applyFill="1" applyAlignment="1">
      <alignment horizontal="center" vertical="center"/>
    </xf>
    <xf numFmtId="0" fontId="39" fillId="60" borderId="2" xfId="0" applyFont="1" applyFill="1" applyBorder="1"/>
    <xf numFmtId="0" fontId="39" fillId="47" borderId="20" xfId="0" applyFont="1" applyFill="1" applyBorder="1" applyAlignment="1">
      <alignment horizontal="center" vertical="center"/>
    </xf>
    <xf numFmtId="0" fontId="68" fillId="2" borderId="3" xfId="0" applyFont="1" applyFill="1" applyBorder="1" applyAlignment="1">
      <alignment horizontal="center" vertical="center" wrapText="1"/>
    </xf>
    <xf numFmtId="0" fontId="73" fillId="4" borderId="3" xfId="0" applyFont="1" applyFill="1" applyBorder="1" applyAlignment="1">
      <alignment horizontal="center" vertical="center" wrapText="1"/>
    </xf>
    <xf numFmtId="0" fontId="68" fillId="7" borderId="3" xfId="0" applyFont="1" applyFill="1" applyBorder="1" applyAlignment="1">
      <alignment horizontal="center" vertical="center" wrapText="1"/>
    </xf>
    <xf numFmtId="0" fontId="52" fillId="61" borderId="0" xfId="0" applyFont="1" applyFill="1"/>
    <xf numFmtId="0" fontId="56" fillId="61" borderId="0" xfId="0" applyFont="1" applyFill="1" applyAlignment="1">
      <alignment horizontal="center" vertical="center"/>
    </xf>
    <xf numFmtId="0" fontId="68" fillId="61" borderId="3" xfId="0" applyFont="1" applyFill="1" applyBorder="1" applyAlignment="1">
      <alignment horizontal="center" vertical="center" wrapText="1"/>
    </xf>
    <xf numFmtId="0" fontId="52" fillId="61" borderId="0" xfId="0" applyFont="1" applyFill="1" applyAlignment="1">
      <alignment horizontal="center" vertical="center"/>
    </xf>
    <xf numFmtId="0" fontId="52" fillId="61" borderId="2" xfId="0" applyFont="1" applyFill="1" applyBorder="1" applyAlignment="1">
      <alignment horizontal="center" vertical="center"/>
    </xf>
    <xf numFmtId="0" fontId="52" fillId="50" borderId="0" xfId="0" applyFont="1" applyFill="1"/>
    <xf numFmtId="0" fontId="56" fillId="50" borderId="0" xfId="0" applyFont="1" applyFill="1" applyAlignment="1">
      <alignment horizontal="center" vertical="center"/>
    </xf>
    <xf numFmtId="0" fontId="68" fillId="50" borderId="3" xfId="0" applyFont="1" applyFill="1" applyBorder="1" applyAlignment="1">
      <alignment horizontal="center" vertical="center" wrapText="1"/>
    </xf>
    <xf numFmtId="0" fontId="52" fillId="50" borderId="0" xfId="0" applyFont="1" applyFill="1" applyAlignment="1">
      <alignment horizontal="center" vertical="center"/>
    </xf>
    <xf numFmtId="0" fontId="52" fillId="50" borderId="2" xfId="0" applyFont="1" applyFill="1" applyBorder="1" applyAlignment="1">
      <alignment horizontal="center" vertical="center"/>
    </xf>
    <xf numFmtId="0" fontId="68" fillId="5" borderId="3" xfId="0" applyFont="1" applyFill="1" applyBorder="1" applyAlignment="1">
      <alignment horizontal="center" vertical="center" wrapText="1"/>
    </xf>
    <xf numFmtId="0" fontId="68" fillId="6" borderId="3" xfId="0" applyFont="1" applyFill="1" applyBorder="1" applyAlignment="1">
      <alignment horizontal="center" vertical="center" wrapText="1"/>
    </xf>
    <xf numFmtId="0" fontId="73" fillId="6" borderId="20" xfId="0" applyFont="1" applyFill="1" applyBorder="1" applyAlignment="1">
      <alignment horizontal="center" vertical="center"/>
    </xf>
    <xf numFmtId="0" fontId="52" fillId="62" borderId="0" xfId="0" applyFont="1" applyFill="1"/>
    <xf numFmtId="0" fontId="56" fillId="62" borderId="0" xfId="0" applyFont="1" applyFill="1" applyAlignment="1">
      <alignment horizontal="center" vertical="center"/>
    </xf>
    <xf numFmtId="0" fontId="68" fillId="62" borderId="3" xfId="0" applyFont="1" applyFill="1" applyBorder="1" applyAlignment="1">
      <alignment horizontal="center" vertical="center" wrapText="1"/>
    </xf>
    <xf numFmtId="0" fontId="52" fillId="62" borderId="0" xfId="0" applyFont="1" applyFill="1" applyAlignment="1">
      <alignment horizontal="center" vertical="center"/>
    </xf>
    <xf numFmtId="0" fontId="52" fillId="62" borderId="2" xfId="0" applyFont="1" applyFill="1" applyBorder="1" applyAlignment="1">
      <alignment horizontal="center" vertical="center"/>
    </xf>
    <xf numFmtId="0" fontId="52" fillId="56" borderId="0" xfId="0" applyFont="1" applyFill="1"/>
    <xf numFmtId="0" fontId="56" fillId="56" borderId="0" xfId="0" applyFont="1" applyFill="1" applyAlignment="1">
      <alignment horizontal="center" vertical="center"/>
    </xf>
    <xf numFmtId="0" fontId="68" fillId="56" borderId="3" xfId="0" applyFont="1" applyFill="1" applyBorder="1" applyAlignment="1">
      <alignment horizontal="center" vertical="center" wrapText="1"/>
    </xf>
    <xf numFmtId="0" fontId="52" fillId="56" borderId="0" xfId="0" applyFont="1" applyFill="1" applyAlignment="1">
      <alignment horizontal="center" vertical="center"/>
    </xf>
    <xf numFmtId="0" fontId="52" fillId="56" borderId="2" xfId="0" applyFont="1" applyFill="1" applyBorder="1" applyAlignment="1">
      <alignment horizontal="center" vertical="center"/>
    </xf>
    <xf numFmtId="0" fontId="52" fillId="63" borderId="0" xfId="0" applyFont="1" applyFill="1"/>
    <xf numFmtId="0" fontId="56" fillId="63" borderId="0" xfId="0" applyFont="1" applyFill="1" applyAlignment="1">
      <alignment horizontal="center" vertical="center"/>
    </xf>
    <xf numFmtId="0" fontId="68" fillId="63" borderId="3" xfId="0" applyFont="1" applyFill="1" applyBorder="1" applyAlignment="1">
      <alignment horizontal="center" vertical="center" wrapText="1"/>
    </xf>
    <xf numFmtId="0" fontId="52" fillId="63" borderId="0" xfId="0" applyFont="1" applyFill="1" applyAlignment="1">
      <alignment horizontal="center" vertical="center"/>
    </xf>
    <xf numFmtId="0" fontId="52" fillId="63" borderId="2" xfId="0" applyFont="1" applyFill="1" applyBorder="1" applyAlignment="1">
      <alignment horizontal="center" vertical="center"/>
    </xf>
    <xf numFmtId="0" fontId="52" fillId="58" borderId="0" xfId="0" applyFont="1" applyFill="1"/>
    <xf numFmtId="0" fontId="56" fillId="58" borderId="0" xfId="0" applyFont="1" applyFill="1" applyAlignment="1">
      <alignment horizontal="center" vertical="center"/>
    </xf>
    <xf numFmtId="0" fontId="68" fillId="58" borderId="3" xfId="0" applyFont="1" applyFill="1" applyBorder="1" applyAlignment="1">
      <alignment horizontal="center" vertical="center" wrapText="1"/>
    </xf>
    <xf numFmtId="0" fontId="52" fillId="58" borderId="0" xfId="0" applyFont="1" applyFill="1" applyAlignment="1">
      <alignment horizontal="center" vertical="center"/>
    </xf>
    <xf numFmtId="0" fontId="52" fillId="58" borderId="20" xfId="0" applyFont="1" applyFill="1" applyBorder="1" applyAlignment="1">
      <alignment horizontal="center" vertical="center"/>
    </xf>
    <xf numFmtId="0" fontId="68" fillId="2" borderId="20" xfId="0" applyFont="1" applyFill="1" applyBorder="1" applyAlignment="1">
      <alignment horizontal="center" vertical="center"/>
    </xf>
    <xf numFmtId="0" fontId="68" fillId="7" borderId="20" xfId="0" applyFont="1" applyFill="1" applyBorder="1" applyAlignment="1">
      <alignment horizontal="center" vertical="center"/>
    </xf>
    <xf numFmtId="0" fontId="68" fillId="61" borderId="20" xfId="0" applyFont="1" applyFill="1" applyBorder="1" applyAlignment="1">
      <alignment horizontal="center" vertical="center"/>
    </xf>
    <xf numFmtId="0" fontId="68" fillId="50" borderId="20" xfId="0" applyFont="1" applyFill="1" applyBorder="1" applyAlignment="1">
      <alignment horizontal="center" vertical="center"/>
    </xf>
    <xf numFmtId="0" fontId="68" fillId="63" borderId="20" xfId="0" applyFont="1" applyFill="1" applyBorder="1" applyAlignment="1">
      <alignment horizontal="center" vertical="center"/>
    </xf>
    <xf numFmtId="0" fontId="68" fillId="58" borderId="20" xfId="0" applyFont="1" applyFill="1" applyBorder="1" applyAlignment="1">
      <alignment horizontal="center" vertical="center"/>
    </xf>
    <xf numFmtId="0" fontId="68" fillId="56" borderId="20" xfId="0" applyFont="1" applyFill="1" applyBorder="1" applyAlignment="1">
      <alignment horizontal="center" vertical="center"/>
    </xf>
    <xf numFmtId="0" fontId="68" fillId="5" borderId="20" xfId="0" applyFont="1" applyFill="1" applyBorder="1" applyAlignment="1">
      <alignment horizontal="center" vertical="center"/>
    </xf>
    <xf numFmtId="0" fontId="68" fillId="6" borderId="20" xfId="0" applyFont="1" applyFill="1" applyBorder="1" applyAlignment="1">
      <alignment horizontal="center" vertical="center"/>
    </xf>
    <xf numFmtId="0" fontId="68" fillId="41" borderId="20" xfId="0" applyFont="1" applyFill="1" applyBorder="1" applyAlignment="1">
      <alignment horizontal="center" vertical="center"/>
    </xf>
    <xf numFmtId="0" fontId="68" fillId="62" borderId="20" xfId="0" applyFont="1" applyFill="1" applyBorder="1" applyAlignment="1">
      <alignment horizontal="center" vertical="center"/>
    </xf>
    <xf numFmtId="0" fontId="52" fillId="52" borderId="2" xfId="0" applyFont="1" applyFill="1" applyBorder="1" applyAlignment="1">
      <alignment horizontal="center" vertical="center" wrapText="1"/>
    </xf>
    <xf numFmtId="0" fontId="52" fillId="58" borderId="2" xfId="0" applyFont="1" applyFill="1" applyBorder="1" applyAlignment="1">
      <alignment horizontal="center" vertical="center" wrapText="1"/>
    </xf>
    <xf numFmtId="0" fontId="52" fillId="45" borderId="2" xfId="0" applyFont="1" applyFill="1" applyBorder="1" applyAlignment="1">
      <alignment horizontal="center" vertical="center" wrapText="1"/>
    </xf>
    <xf numFmtId="0" fontId="52" fillId="43" borderId="2" xfId="0" applyFont="1" applyFill="1" applyBorder="1" applyAlignment="1">
      <alignment horizontal="center" vertical="center" wrapText="1"/>
    </xf>
    <xf numFmtId="0" fontId="78" fillId="48" borderId="0" xfId="0" applyFont="1" applyFill="1" applyAlignment="1">
      <alignment horizontal="center" vertical="center"/>
    </xf>
    <xf numFmtId="0" fontId="51" fillId="4" borderId="3" xfId="0" applyFont="1" applyFill="1" applyBorder="1" applyAlignment="1">
      <alignment horizontal="center" vertical="center" wrapText="1"/>
    </xf>
    <xf numFmtId="0" fontId="52" fillId="3" borderId="3" xfId="0" applyFont="1" applyFill="1" applyBorder="1" applyAlignment="1">
      <alignment horizontal="center" vertical="center" wrapText="1"/>
    </xf>
    <xf numFmtId="0" fontId="52" fillId="2" borderId="3" xfId="0" applyFont="1" applyFill="1" applyBorder="1" applyAlignment="1">
      <alignment horizontal="center" vertical="center" wrapText="1"/>
    </xf>
    <xf numFmtId="0" fontId="52" fillId="7" borderId="3" xfId="0" applyFont="1" applyFill="1" applyBorder="1" applyAlignment="1">
      <alignment horizontal="center" vertical="center" wrapText="1"/>
    </xf>
    <xf numFmtId="0" fontId="52" fillId="61" borderId="3" xfId="0" applyFont="1" applyFill="1" applyBorder="1" applyAlignment="1">
      <alignment horizontal="center" vertical="center" wrapText="1"/>
    </xf>
    <xf numFmtId="0" fontId="52" fillId="65" borderId="0" xfId="0" applyFont="1" applyFill="1"/>
    <xf numFmtId="0" fontId="56" fillId="65" borderId="0" xfId="0" applyFont="1" applyFill="1" applyAlignment="1">
      <alignment horizontal="center" vertical="center"/>
    </xf>
    <xf numFmtId="0" fontId="52" fillId="65" borderId="3" xfId="0" applyFont="1" applyFill="1" applyBorder="1" applyAlignment="1">
      <alignment horizontal="center" vertical="center" wrapText="1"/>
    </xf>
    <xf numFmtId="0" fontId="52" fillId="65" borderId="0" xfId="0" applyFont="1" applyFill="1" applyAlignment="1">
      <alignment horizontal="center" vertical="center"/>
    </xf>
    <xf numFmtId="0" fontId="68" fillId="65" borderId="20" xfId="0" applyFont="1" applyFill="1" applyBorder="1" applyAlignment="1">
      <alignment horizontal="center" vertical="center"/>
    </xf>
    <xf numFmtId="0" fontId="52" fillId="44" borderId="0" xfId="0" applyFont="1" applyFill="1"/>
    <xf numFmtId="0" fontId="56" fillId="44" borderId="0" xfId="0" applyFont="1" applyFill="1" applyAlignment="1">
      <alignment horizontal="center" vertical="center"/>
    </xf>
    <xf numFmtId="0" fontId="52" fillId="44" borderId="3" xfId="0" applyFont="1" applyFill="1" applyBorder="1" applyAlignment="1">
      <alignment horizontal="center" vertical="center" wrapText="1"/>
    </xf>
    <xf numFmtId="0" fontId="51" fillId="6" borderId="0" xfId="0" applyFont="1" applyFill="1"/>
    <xf numFmtId="0" fontId="55" fillId="6" borderId="0" xfId="0" applyFont="1" applyFill="1" applyAlignment="1">
      <alignment horizontal="center" vertical="center"/>
    </xf>
    <xf numFmtId="0" fontId="51" fillId="6" borderId="0" xfId="0" applyFont="1" applyFill="1" applyAlignment="1">
      <alignment horizontal="center" vertical="center"/>
    </xf>
    <xf numFmtId="0" fontId="52" fillId="49" borderId="0" xfId="0" applyFont="1" applyFill="1"/>
    <xf numFmtId="0" fontId="56" fillId="49" borderId="0" xfId="0" applyFont="1" applyFill="1" applyAlignment="1">
      <alignment horizontal="center" vertical="center"/>
    </xf>
    <xf numFmtId="0" fontId="52" fillId="49" borderId="3" xfId="0" applyFont="1" applyFill="1" applyBorder="1" applyAlignment="1">
      <alignment horizontal="center" vertical="center" wrapText="1"/>
    </xf>
    <xf numFmtId="0" fontId="52" fillId="49" borderId="0" xfId="0" applyFont="1" applyFill="1" applyAlignment="1">
      <alignment horizontal="center" vertical="center"/>
    </xf>
    <xf numFmtId="0" fontId="68" fillId="49" borderId="20" xfId="0" applyFont="1" applyFill="1" applyBorder="1" applyAlignment="1">
      <alignment horizontal="center" vertical="center"/>
    </xf>
    <xf numFmtId="0" fontId="52" fillId="66" borderId="0" xfId="0" applyFont="1" applyFill="1"/>
    <xf numFmtId="0" fontId="56" fillId="66" borderId="0" xfId="0" applyFont="1" applyFill="1" applyAlignment="1">
      <alignment horizontal="center" vertical="center"/>
    </xf>
    <xf numFmtId="0" fontId="52" fillId="66" borderId="3" xfId="0" applyFont="1" applyFill="1" applyBorder="1" applyAlignment="1">
      <alignment horizontal="center" vertical="center" wrapText="1"/>
    </xf>
    <xf numFmtId="0" fontId="52" fillId="66" borderId="0" xfId="0" applyFont="1" applyFill="1" applyAlignment="1">
      <alignment horizontal="center" vertical="center"/>
    </xf>
    <xf numFmtId="0" fontId="68" fillId="66" borderId="20" xfId="0" applyFont="1" applyFill="1" applyBorder="1" applyAlignment="1">
      <alignment horizontal="center" vertical="center"/>
    </xf>
    <xf numFmtId="0" fontId="52" fillId="67" borderId="0" xfId="0" applyFont="1" applyFill="1"/>
    <xf numFmtId="0" fontId="56" fillId="67" borderId="0" xfId="0" applyFont="1" applyFill="1" applyAlignment="1">
      <alignment horizontal="center" vertical="center"/>
    </xf>
    <xf numFmtId="0" fontId="52" fillId="67" borderId="3" xfId="0" applyFont="1" applyFill="1" applyBorder="1" applyAlignment="1">
      <alignment horizontal="center" vertical="center" wrapText="1"/>
    </xf>
    <xf numFmtId="0" fontId="52" fillId="67" borderId="0" xfId="0" applyFont="1" applyFill="1" applyAlignment="1">
      <alignment horizontal="center" vertical="center"/>
    </xf>
    <xf numFmtId="0" fontId="68" fillId="67" borderId="20" xfId="0" applyFont="1" applyFill="1" applyBorder="1" applyAlignment="1">
      <alignment horizontal="center" vertical="center"/>
    </xf>
    <xf numFmtId="0" fontId="52" fillId="48" borderId="0" xfId="0" applyFont="1" applyFill="1" applyAlignment="1">
      <alignment horizontal="center" vertical="center" wrapText="1"/>
    </xf>
    <xf numFmtId="0" fontId="45" fillId="60" borderId="3" xfId="0" applyFont="1" applyFill="1" applyBorder="1" applyAlignment="1">
      <alignment horizontal="center" vertical="center" wrapText="1"/>
    </xf>
    <xf numFmtId="0" fontId="45" fillId="47" borderId="3" xfId="0" applyFont="1" applyFill="1" applyBorder="1" applyAlignment="1">
      <alignment horizontal="center" vertical="center" wrapText="1"/>
    </xf>
    <xf numFmtId="0" fontId="52" fillId="68" borderId="0" xfId="0" applyFont="1" applyFill="1"/>
    <xf numFmtId="0" fontId="56" fillId="68" borderId="0" xfId="0" applyFont="1" applyFill="1" applyAlignment="1">
      <alignment horizontal="center" vertical="center"/>
    </xf>
    <xf numFmtId="0" fontId="68" fillId="68" borderId="3" xfId="0" applyFont="1" applyFill="1" applyBorder="1" applyAlignment="1">
      <alignment horizontal="center" vertical="center" wrapText="1"/>
    </xf>
    <xf numFmtId="0" fontId="52" fillId="68" borderId="0" xfId="0" applyFont="1" applyFill="1" applyAlignment="1">
      <alignment horizontal="center" vertical="center"/>
    </xf>
    <xf numFmtId="0" fontId="73" fillId="6" borderId="3" xfId="0" applyFont="1" applyFill="1" applyBorder="1" applyAlignment="1">
      <alignment horizontal="center" vertical="center" wrapText="1"/>
    </xf>
    <xf numFmtId="0" fontId="52" fillId="69" borderId="0" xfId="0" applyFont="1" applyFill="1"/>
    <xf numFmtId="0" fontId="56" fillId="69" borderId="0" xfId="0" applyFont="1" applyFill="1" applyAlignment="1">
      <alignment horizontal="center" vertical="center"/>
    </xf>
    <xf numFmtId="0" fontId="68" fillId="69" borderId="3" xfId="0" applyFont="1" applyFill="1" applyBorder="1" applyAlignment="1">
      <alignment horizontal="center" vertical="center" wrapText="1"/>
    </xf>
    <xf numFmtId="0" fontId="52" fillId="69" borderId="0" xfId="0" applyFont="1" applyFill="1" applyAlignment="1">
      <alignment horizontal="center" vertical="center" wrapText="1"/>
    </xf>
    <xf numFmtId="0" fontId="52" fillId="69" borderId="0" xfId="0" applyFont="1" applyFill="1" applyAlignment="1">
      <alignment horizontal="center" vertical="center"/>
    </xf>
    <xf numFmtId="0" fontId="52" fillId="55" borderId="0" xfId="0" applyFont="1" applyFill="1"/>
    <xf numFmtId="0" fontId="56" fillId="55" borderId="0" xfId="0" applyFont="1" applyFill="1" applyAlignment="1">
      <alignment horizontal="center" vertical="center"/>
    </xf>
    <xf numFmtId="0" fontId="68" fillId="55" borderId="3" xfId="0" applyFont="1" applyFill="1" applyBorder="1" applyAlignment="1">
      <alignment horizontal="center" vertical="center" wrapText="1"/>
    </xf>
    <xf numFmtId="0" fontId="52" fillId="55" borderId="0" xfId="0" applyFont="1" applyFill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2" fillId="70" borderId="0" xfId="0" applyFont="1" applyFill="1" applyAlignment="1">
      <alignment horizontal="center" vertical="center"/>
    </xf>
    <xf numFmtId="0" fontId="61" fillId="70" borderId="0" xfId="0" applyFont="1" applyFill="1" applyAlignment="1">
      <alignment horizontal="center" vertical="center"/>
    </xf>
    <xf numFmtId="0" fontId="72" fillId="3" borderId="3" xfId="0" applyFont="1" applyFill="1" applyBorder="1" applyAlignment="1">
      <alignment horizontal="center" vertical="center" textRotation="90"/>
    </xf>
    <xf numFmtId="0" fontId="68" fillId="3" borderId="0" xfId="0" applyFont="1" applyFill="1" applyAlignment="1">
      <alignment horizontal="center" vertical="center" wrapText="1" shrinkToFit="1"/>
    </xf>
    <xf numFmtId="0" fontId="68" fillId="44" borderId="0" xfId="0" applyFont="1" applyFill="1" applyAlignment="1">
      <alignment horizontal="center" vertical="center" wrapText="1" shrinkToFit="1"/>
    </xf>
    <xf numFmtId="0" fontId="68" fillId="3" borderId="2" xfId="0" applyFont="1" applyFill="1" applyBorder="1" applyAlignment="1">
      <alignment horizontal="center" vertical="center" wrapText="1" shrinkToFit="1"/>
    </xf>
    <xf numFmtId="0" fontId="61" fillId="70" borderId="0" xfId="0" applyFont="1" applyFill="1" applyAlignment="1">
      <alignment horizontal="center" vertical="center" wrapText="1"/>
    </xf>
    <xf numFmtId="0" fontId="52" fillId="3" borderId="20" xfId="0" applyFont="1" applyFill="1" applyBorder="1" applyAlignment="1">
      <alignment horizontal="center" vertical="center" wrapText="1"/>
    </xf>
    <xf numFmtId="0" fontId="52" fillId="3" borderId="0" xfId="0" applyFont="1" applyFill="1" applyAlignment="1">
      <alignment horizontal="center" vertical="center" wrapText="1" shrinkToFit="1"/>
    </xf>
    <xf numFmtId="0" fontId="52" fillId="44" borderId="0" xfId="0" applyFont="1" applyFill="1" applyAlignment="1">
      <alignment horizontal="center" vertical="center" wrapText="1" shrinkToFit="1"/>
    </xf>
    <xf numFmtId="169" fontId="68" fillId="44" borderId="21" xfId="0" applyNumberFormat="1" applyFont="1" applyFill="1" applyBorder="1" applyAlignment="1">
      <alignment horizontal="center" vertical="center"/>
    </xf>
    <xf numFmtId="169" fontId="68" fillId="3" borderId="23" xfId="0" applyNumberFormat="1" applyFont="1" applyFill="1" applyBorder="1" applyAlignment="1">
      <alignment horizontal="center" vertical="center"/>
    </xf>
    <xf numFmtId="169" fontId="68" fillId="44" borderId="21" xfId="493" applyNumberFormat="1" applyFont="1" applyFill="1" applyBorder="1" applyAlignment="1">
      <alignment horizontal="center" vertical="center"/>
    </xf>
    <xf numFmtId="169" fontId="68" fillId="3" borderId="25" xfId="493" applyNumberFormat="1" applyFont="1" applyFill="1" applyBorder="1" applyAlignment="1">
      <alignment horizontal="center" vertical="center"/>
    </xf>
    <xf numFmtId="169" fontId="68" fillId="44" borderId="25" xfId="493" applyNumberFormat="1" applyFont="1" applyFill="1" applyBorder="1" applyAlignment="1">
      <alignment horizontal="center" vertical="center"/>
    </xf>
    <xf numFmtId="169" fontId="68" fillId="3" borderId="23" xfId="493" applyNumberFormat="1" applyFont="1" applyFill="1" applyBorder="1" applyAlignment="1">
      <alignment horizontal="center" vertical="center"/>
    </xf>
    <xf numFmtId="169" fontId="68" fillId="44" borderId="20" xfId="493" applyNumberFormat="1" applyFont="1" applyFill="1" applyBorder="1" applyAlignment="1">
      <alignment horizontal="center" vertical="center"/>
    </xf>
    <xf numFmtId="169" fontId="68" fillId="3" borderId="0" xfId="493" applyNumberFormat="1" applyFont="1" applyFill="1" applyAlignment="1">
      <alignment horizontal="center" vertical="center"/>
    </xf>
    <xf numFmtId="169" fontId="68" fillId="44" borderId="0" xfId="493" applyNumberFormat="1" applyFont="1" applyFill="1" applyAlignment="1">
      <alignment horizontal="center" vertical="center"/>
    </xf>
    <xf numFmtId="169" fontId="68" fillId="3" borderId="2" xfId="493" applyNumberFormat="1" applyFont="1" applyFill="1" applyBorder="1" applyAlignment="1">
      <alignment horizontal="center" vertical="center"/>
    </xf>
    <xf numFmtId="169" fontId="45" fillId="3" borderId="21" xfId="493" applyNumberFormat="1" applyFont="1" applyFill="1" applyBorder="1" applyAlignment="1">
      <alignment horizontal="center" vertical="center"/>
    </xf>
    <xf numFmtId="169" fontId="45" fillId="3" borderId="25" xfId="493" applyNumberFormat="1" applyFont="1" applyFill="1" applyBorder="1" applyAlignment="1">
      <alignment horizontal="center" vertical="center"/>
    </xf>
    <xf numFmtId="169" fontId="45" fillId="44" borderId="25" xfId="493" applyNumberFormat="1" applyFont="1" applyFill="1" applyBorder="1" applyAlignment="1">
      <alignment horizontal="center" vertical="center"/>
    </xf>
    <xf numFmtId="169" fontId="68" fillId="44" borderId="2" xfId="493" applyNumberFormat="1" applyFont="1" applyFill="1" applyBorder="1" applyAlignment="1">
      <alignment horizontal="center" vertical="center"/>
    </xf>
    <xf numFmtId="169" fontId="68" fillId="3" borderId="20" xfId="493" applyNumberFormat="1" applyFont="1" applyFill="1" applyBorder="1" applyAlignment="1">
      <alignment horizontal="center" vertical="center"/>
    </xf>
    <xf numFmtId="169" fontId="68" fillId="44" borderId="23" xfId="493" applyNumberFormat="1" applyFont="1" applyFill="1" applyBorder="1" applyAlignment="1">
      <alignment horizontal="center" vertical="center"/>
    </xf>
    <xf numFmtId="0" fontId="51" fillId="64" borderId="2" xfId="0" applyFont="1" applyFill="1" applyBorder="1" applyAlignment="1">
      <alignment horizontal="center" vertical="center" wrapText="1"/>
    </xf>
    <xf numFmtId="0" fontId="79" fillId="0" borderId="0" xfId="0" applyFont="1" applyAlignment="1">
      <alignment horizontal="center"/>
    </xf>
    <xf numFmtId="165" fontId="45" fillId="3" borderId="3" xfId="0" applyNumberFormat="1" applyFont="1" applyFill="1" applyBorder="1" applyAlignment="1">
      <alignment horizontal="center" vertical="center"/>
    </xf>
    <xf numFmtId="0" fontId="71" fillId="0" borderId="0" xfId="0" applyFont="1" applyAlignment="1">
      <alignment vertical="center"/>
    </xf>
    <xf numFmtId="0" fontId="0" fillId="3" borderId="0" xfId="0" applyFill="1" applyProtection="1">
      <protection locked="0"/>
    </xf>
    <xf numFmtId="0" fontId="12" fillId="3" borderId="0" xfId="0" applyFont="1" applyFill="1" applyAlignment="1">
      <alignment vertical="center"/>
    </xf>
    <xf numFmtId="0" fontId="0" fillId="0" borderId="0" xfId="0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0" fillId="3" borderId="0" xfId="493" applyNumberFormat="1" applyFont="1" applyFill="1" applyBorder="1" applyAlignment="1" applyProtection="1">
      <alignment horizontal="center" vertical="center"/>
    </xf>
    <xf numFmtId="0" fontId="52" fillId="50" borderId="3" xfId="0" applyFont="1" applyFill="1" applyBorder="1" applyAlignment="1">
      <alignment horizontal="center" vertical="center" wrapText="1"/>
    </xf>
    <xf numFmtId="0" fontId="41" fillId="0" borderId="32" xfId="317" applyNumberFormat="1" applyFont="1" applyBorder="1" applyAlignment="1">
      <alignment horizontal="left" vertical="center"/>
    </xf>
    <xf numFmtId="0" fontId="16" fillId="0" borderId="33" xfId="317" applyNumberFormat="1" applyFont="1" applyBorder="1" applyAlignment="1">
      <alignment horizontal="center" vertical="center"/>
    </xf>
    <xf numFmtId="0" fontId="39" fillId="0" borderId="0" xfId="0" applyFont="1" applyAlignment="1">
      <alignment horizontal="right"/>
    </xf>
    <xf numFmtId="0" fontId="65" fillId="0" borderId="0" xfId="0" applyFont="1" applyAlignment="1">
      <alignment horizontal="right"/>
    </xf>
    <xf numFmtId="0" fontId="65" fillId="0" borderId="0" xfId="0" applyFont="1" applyAlignment="1">
      <alignment horizontal="left"/>
    </xf>
    <xf numFmtId="0" fontId="15" fillId="0" borderId="34" xfId="317" applyNumberFormat="1" applyFont="1" applyBorder="1" applyAlignment="1">
      <alignment horizontal="center" vertical="center" wrapText="1"/>
    </xf>
    <xf numFmtId="0" fontId="31" fillId="0" borderId="17" xfId="317" applyNumberFormat="1" applyFont="1" applyBorder="1" applyAlignment="1">
      <alignment horizontal="center" vertical="center"/>
    </xf>
    <xf numFmtId="0" fontId="0" fillId="3" borderId="0" xfId="0" applyFill="1" applyAlignment="1" applyProtection="1">
      <alignment horizontal="center"/>
      <protection locked="0"/>
    </xf>
    <xf numFmtId="0" fontId="50" fillId="3" borderId="0" xfId="493" applyNumberFormat="1" applyFont="1" applyFill="1" applyBorder="1" applyAlignment="1" applyProtection="1">
      <alignment horizontal="center" vertical="center"/>
    </xf>
    <xf numFmtId="44" fontId="12" fillId="3" borderId="16" xfId="0" applyNumberFormat="1" applyFont="1" applyFill="1" applyBorder="1" applyAlignment="1">
      <alignment horizontal="center" vertical="center"/>
    </xf>
    <xf numFmtId="0" fontId="50" fillId="3" borderId="0" xfId="0" applyFont="1" applyFill="1" applyAlignment="1">
      <alignment horizontal="right" vertical="center"/>
    </xf>
    <xf numFmtId="0" fontId="12" fillId="0" borderId="0" xfId="0" applyFont="1"/>
    <xf numFmtId="0" fontId="72" fillId="0" borderId="0" xfId="0" applyFont="1"/>
    <xf numFmtId="0" fontId="72" fillId="0" borderId="0" xfId="0" applyFont="1" applyAlignment="1">
      <alignment horizontal="right"/>
    </xf>
    <xf numFmtId="164" fontId="72" fillId="0" borderId="0" xfId="0" applyNumberFormat="1" applyFont="1" applyAlignment="1">
      <alignment horizontal="center" vertical="center"/>
    </xf>
    <xf numFmtId="0" fontId="72" fillId="0" borderId="0" xfId="0" applyFont="1" applyAlignment="1">
      <alignment horizontal="left" vertical="top"/>
    </xf>
    <xf numFmtId="164" fontId="0" fillId="0" borderId="0" xfId="0" applyNumberFormat="1" applyAlignment="1">
      <alignment horizontal="right" vertical="center"/>
    </xf>
    <xf numFmtId="0" fontId="3" fillId="0" borderId="0" xfId="0" applyFont="1" applyAlignment="1">
      <alignment horizontal="center" vertical="center" wrapText="1"/>
    </xf>
    <xf numFmtId="166" fontId="39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top"/>
    </xf>
    <xf numFmtId="166" fontId="0" fillId="0" borderId="0" xfId="0" applyNumberFormat="1" applyAlignment="1">
      <alignment horizontal="right" vertical="center"/>
    </xf>
    <xf numFmtId="0" fontId="64" fillId="0" borderId="0" xfId="0" applyFont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61" fillId="3" borderId="3" xfId="0" applyFont="1" applyFill="1" applyBorder="1" applyAlignment="1">
      <alignment horizontal="center" vertical="center"/>
    </xf>
    <xf numFmtId="0" fontId="50" fillId="0" borderId="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80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 wrapText="1"/>
    </xf>
    <xf numFmtId="0" fontId="61" fillId="3" borderId="0" xfId="0" applyFont="1" applyFill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69" fontId="51" fillId="0" borderId="3" xfId="0" applyNumberFormat="1" applyFont="1" applyBorder="1" applyAlignment="1">
      <alignment horizontal="center" vertical="center" wrapText="1"/>
    </xf>
    <xf numFmtId="165" fontId="0" fillId="3" borderId="19" xfId="0" applyNumberFormat="1" applyFill="1" applyBorder="1" applyAlignment="1">
      <alignment horizontal="center" vertical="center"/>
    </xf>
    <xf numFmtId="165" fontId="50" fillId="3" borderId="5" xfId="0" applyNumberFormat="1" applyFont="1" applyFill="1" applyBorder="1" applyAlignment="1">
      <alignment horizontal="center" vertical="center"/>
    </xf>
    <xf numFmtId="169" fontId="12" fillId="0" borderId="0" xfId="0" applyNumberFormat="1" applyFont="1" applyAlignment="1">
      <alignment horizontal="center" vertical="center" wrapText="1"/>
    </xf>
    <xf numFmtId="165" fontId="0" fillId="3" borderId="20" xfId="0" applyNumberFormat="1" applyFill="1" applyBorder="1" applyAlignment="1">
      <alignment horizontal="center" vertical="center"/>
    </xf>
    <xf numFmtId="165" fontId="50" fillId="3" borderId="20" xfId="0" applyNumberFormat="1" applyFont="1" applyFill="1" applyBorder="1" applyAlignment="1">
      <alignment horizontal="center" vertical="center"/>
    </xf>
    <xf numFmtId="0" fontId="80" fillId="3" borderId="0" xfId="0" applyFont="1" applyFill="1" applyAlignment="1">
      <alignment horizontal="left" vertical="center"/>
    </xf>
    <xf numFmtId="169" fontId="80" fillId="3" borderId="0" xfId="0" applyNumberFormat="1" applyFont="1" applyFill="1" applyAlignment="1">
      <alignment horizontal="center" vertical="center"/>
    </xf>
    <xf numFmtId="0" fontId="81" fillId="3" borderId="0" xfId="0" applyFont="1" applyFill="1" applyAlignment="1">
      <alignment horizontal="center" vertical="center"/>
    </xf>
    <xf numFmtId="165" fontId="0" fillId="3" borderId="2" xfId="0" applyNumberFormat="1" applyFill="1" applyBorder="1" applyAlignment="1">
      <alignment horizontal="center" vertical="center"/>
    </xf>
    <xf numFmtId="165" fontId="50" fillId="3" borderId="2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horizontal="left"/>
    </xf>
    <xf numFmtId="0" fontId="39" fillId="0" borderId="2" xfId="0" applyFont="1" applyBorder="1" applyAlignment="1">
      <alignment horizontal="left"/>
    </xf>
    <xf numFmtId="0" fontId="12" fillId="3" borderId="17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0" fillId="0" borderId="17" xfId="0" applyBorder="1"/>
    <xf numFmtId="0" fontId="12" fillId="0" borderId="1" xfId="0" applyFont="1" applyBorder="1" applyAlignment="1">
      <alignment horizontal="center" vertical="center"/>
    </xf>
    <xf numFmtId="0" fontId="0" fillId="0" borderId="3" xfId="0" applyBorder="1"/>
    <xf numFmtId="0" fontId="50" fillId="3" borderId="0" xfId="0" applyFont="1" applyFill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2" fillId="0" borderId="16" xfId="0" applyFont="1" applyBorder="1" applyAlignment="1">
      <alignment vertical="center"/>
    </xf>
    <xf numFmtId="0" fontId="0" fillId="3" borderId="17" xfId="0" applyFill="1" applyBorder="1" applyAlignment="1">
      <alignment horizontal="center" vertical="center"/>
    </xf>
    <xf numFmtId="0" fontId="54" fillId="3" borderId="3" xfId="0" applyFont="1" applyFill="1" applyBorder="1" applyAlignment="1">
      <alignment horizontal="center" vertical="center" wrapText="1"/>
    </xf>
    <xf numFmtId="0" fontId="39" fillId="3" borderId="3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169" fontId="39" fillId="3" borderId="3" xfId="0" applyNumberFormat="1" applyFont="1" applyFill="1" applyBorder="1" applyAlignment="1">
      <alignment horizontal="center" vertical="center"/>
    </xf>
    <xf numFmtId="165" fontId="0" fillId="3" borderId="17" xfId="0" applyNumberFormat="1" applyFill="1" applyBorder="1" applyAlignment="1">
      <alignment horizontal="center" vertical="center"/>
    </xf>
    <xf numFmtId="165" fontId="50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 applyProtection="1">
      <alignment horizontal="center" vertical="center"/>
      <protection locked="0"/>
    </xf>
    <xf numFmtId="169" fontId="68" fillId="3" borderId="0" xfId="0" applyNumberFormat="1" applyFont="1" applyFill="1" applyAlignment="1">
      <alignment horizontal="center" vertical="center"/>
    </xf>
    <xf numFmtId="0" fontId="0" fillId="3" borderId="25" xfId="0" applyFill="1" applyBorder="1" applyAlignment="1" applyProtection="1">
      <alignment horizontal="center" vertical="center"/>
      <protection locked="0"/>
    </xf>
    <xf numFmtId="0" fontId="0" fillId="44" borderId="25" xfId="0" applyFill="1" applyBorder="1" applyAlignment="1" applyProtection="1">
      <alignment horizontal="center" vertical="center"/>
      <protection locked="0"/>
    </xf>
    <xf numFmtId="166" fontId="0" fillId="3" borderId="25" xfId="0" applyNumberFormat="1" applyFill="1" applyBorder="1" applyAlignment="1" applyProtection="1">
      <alignment horizontal="center" vertical="center"/>
      <protection locked="0"/>
    </xf>
    <xf numFmtId="169" fontId="68" fillId="3" borderId="25" xfId="0" applyNumberFormat="1" applyFont="1" applyFill="1" applyBorder="1" applyAlignment="1">
      <alignment horizontal="center" vertical="center"/>
    </xf>
    <xf numFmtId="166" fontId="0" fillId="3" borderId="4" xfId="0" applyNumberFormat="1" applyFill="1" applyBorder="1" applyAlignment="1" applyProtection="1">
      <alignment horizontal="center" vertical="center"/>
      <protection locked="0"/>
    </xf>
    <xf numFmtId="169" fontId="68" fillId="44" borderId="25" xfId="0" applyNumberFormat="1" applyFont="1" applyFill="1" applyBorder="1" applyAlignment="1">
      <alignment horizontal="center" vertical="center"/>
    </xf>
    <xf numFmtId="166" fontId="0" fillId="44" borderId="4" xfId="0" applyNumberFormat="1" applyFill="1" applyBorder="1" applyAlignment="1" applyProtection="1">
      <alignment horizontal="center" vertical="center"/>
      <protection locked="0"/>
    </xf>
    <xf numFmtId="169" fontId="68" fillId="44" borderId="0" xfId="0" applyNumberFormat="1" applyFont="1" applyFill="1" applyAlignment="1">
      <alignment horizontal="center" vertical="center"/>
    </xf>
    <xf numFmtId="166" fontId="0" fillId="44" borderId="25" xfId="0" applyNumberFormat="1" applyFill="1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72" fillId="70" borderId="2" xfId="0" applyFont="1" applyFill="1" applyBorder="1" applyAlignment="1">
      <alignment horizontal="center" vertical="center"/>
    </xf>
    <xf numFmtId="0" fontId="68" fillId="70" borderId="2" xfId="0" applyFont="1" applyFill="1" applyBorder="1" applyAlignment="1">
      <alignment horizontal="center" vertical="center" wrapText="1"/>
    </xf>
    <xf numFmtId="0" fontId="45" fillId="70" borderId="2" xfId="0" applyFont="1" applyFill="1" applyBorder="1" applyAlignment="1">
      <alignment horizontal="center" vertical="center" wrapText="1" shrinkToFit="1"/>
    </xf>
    <xf numFmtId="0" fontId="45" fillId="70" borderId="2" xfId="0" applyFont="1" applyFill="1" applyBorder="1" applyAlignment="1">
      <alignment horizontal="center" vertical="center"/>
    </xf>
    <xf numFmtId="169" fontId="68" fillId="70" borderId="23" xfId="493" applyNumberFormat="1" applyFont="1" applyFill="1" applyBorder="1" applyAlignment="1">
      <alignment horizontal="center" vertical="center"/>
    </xf>
    <xf numFmtId="0" fontId="0" fillId="70" borderId="6" xfId="0" applyFill="1" applyBorder="1" applyAlignment="1" applyProtection="1">
      <alignment horizontal="center" vertical="center"/>
      <protection locked="0"/>
    </xf>
    <xf numFmtId="0" fontId="0" fillId="70" borderId="22" xfId="0" applyFill="1" applyBorder="1" applyAlignment="1" applyProtection="1">
      <alignment horizontal="center" vertical="center"/>
      <protection locked="0"/>
    </xf>
    <xf numFmtId="165" fontId="68" fillId="70" borderId="2" xfId="0" applyNumberFormat="1" applyFont="1" applyFill="1" applyBorder="1" applyAlignment="1">
      <alignment horizontal="center" vertical="center"/>
    </xf>
    <xf numFmtId="165" fontId="45" fillId="70" borderId="23" xfId="0" applyNumberFormat="1" applyFont="1" applyFill="1" applyBorder="1" applyAlignment="1">
      <alignment horizontal="center" vertical="center"/>
    </xf>
    <xf numFmtId="0" fontId="12" fillId="70" borderId="0" xfId="0" applyFont="1" applyFill="1" applyAlignment="1">
      <alignment horizontal="center" vertical="center" wrapText="1"/>
    </xf>
    <xf numFmtId="0" fontId="58" fillId="3" borderId="0" xfId="0" applyFont="1" applyFill="1" applyAlignment="1">
      <alignment horizontal="center" vertical="center"/>
    </xf>
    <xf numFmtId="0" fontId="54" fillId="3" borderId="20" xfId="0" applyFont="1" applyFill="1" applyBorder="1" applyAlignment="1">
      <alignment horizontal="center" vertical="center"/>
    </xf>
    <xf numFmtId="0" fontId="54" fillId="3" borderId="2" xfId="0" applyFont="1" applyFill="1" applyBorder="1" applyAlignment="1">
      <alignment horizontal="center" vertical="center"/>
    </xf>
    <xf numFmtId="0" fontId="82" fillId="44" borderId="20" xfId="0" applyFont="1" applyFill="1" applyBorder="1" applyAlignment="1">
      <alignment horizontal="center" vertical="center" textRotation="90"/>
    </xf>
    <xf numFmtId="0" fontId="82" fillId="0" borderId="0" xfId="0" applyFont="1" applyAlignment="1">
      <alignment horizontal="center" vertical="center" textRotation="90"/>
    </xf>
    <xf numFmtId="0" fontId="82" fillId="44" borderId="0" xfId="0" applyFont="1" applyFill="1" applyAlignment="1">
      <alignment horizontal="center" vertical="center" textRotation="90"/>
    </xf>
    <xf numFmtId="0" fontId="82" fillId="3" borderId="0" xfId="0" applyFont="1" applyFill="1" applyAlignment="1">
      <alignment horizontal="center" vertical="center" textRotation="90"/>
    </xf>
    <xf numFmtId="0" fontId="82" fillId="70" borderId="2" xfId="0" applyFont="1" applyFill="1" applyBorder="1" applyAlignment="1">
      <alignment horizontal="center" vertical="center" textRotation="90"/>
    </xf>
    <xf numFmtId="0" fontId="12" fillId="39" borderId="27" xfId="317" applyNumberFormat="1" applyFont="1" applyFill="1" applyBorder="1" applyAlignment="1">
      <alignment horizontal="center" vertical="center"/>
    </xf>
    <xf numFmtId="0" fontId="12" fillId="70" borderId="2" xfId="0" applyFont="1" applyFill="1" applyBorder="1" applyAlignment="1">
      <alignment vertical="center"/>
    </xf>
    <xf numFmtId="0" fontId="61" fillId="70" borderId="2" xfId="0" applyFont="1" applyFill="1" applyBorder="1" applyAlignment="1">
      <alignment vertical="center"/>
    </xf>
    <xf numFmtId="0" fontId="12" fillId="70" borderId="22" xfId="0" applyFont="1" applyFill="1" applyBorder="1" applyAlignment="1">
      <alignment horizontal="center" vertical="center"/>
    </xf>
    <xf numFmtId="0" fontId="12" fillId="70" borderId="2" xfId="0" applyFont="1" applyFill="1" applyBorder="1" applyAlignment="1">
      <alignment horizontal="center" vertical="center"/>
    </xf>
    <xf numFmtId="0" fontId="61" fillId="70" borderId="2" xfId="0" applyFont="1" applyFill="1" applyBorder="1" applyAlignment="1">
      <alignment horizontal="center" vertical="center"/>
    </xf>
    <xf numFmtId="0" fontId="69" fillId="3" borderId="0" xfId="0" applyFont="1" applyFill="1" applyAlignment="1">
      <alignment horizontal="center" vertical="center"/>
    </xf>
    <xf numFmtId="0" fontId="72" fillId="70" borderId="0" xfId="0" applyFont="1" applyFill="1" applyAlignment="1">
      <alignment horizontal="center" vertical="center"/>
    </xf>
    <xf numFmtId="0" fontId="82" fillId="70" borderId="0" xfId="0" applyFont="1" applyFill="1" applyAlignment="1">
      <alignment horizontal="center" vertical="center" textRotation="90"/>
    </xf>
    <xf numFmtId="0" fontId="68" fillId="70" borderId="0" xfId="0" applyFont="1" applyFill="1" applyAlignment="1">
      <alignment horizontal="center" vertical="center" wrapText="1"/>
    </xf>
    <xf numFmtId="0" fontId="45" fillId="70" borderId="0" xfId="0" applyFont="1" applyFill="1" applyAlignment="1">
      <alignment horizontal="center" vertical="center" wrapText="1" shrinkToFit="1"/>
    </xf>
    <xf numFmtId="0" fontId="45" fillId="70" borderId="0" xfId="0" applyFont="1" applyFill="1" applyAlignment="1">
      <alignment horizontal="center" vertical="center"/>
    </xf>
    <xf numFmtId="169" fontId="68" fillId="70" borderId="25" xfId="493" applyNumberFormat="1" applyFont="1" applyFill="1" applyBorder="1" applyAlignment="1">
      <alignment horizontal="center" vertical="center"/>
    </xf>
    <xf numFmtId="0" fontId="50" fillId="70" borderId="25" xfId="0" applyFont="1" applyFill="1" applyBorder="1" applyAlignment="1" applyProtection="1">
      <alignment horizontal="center" vertical="center"/>
      <protection locked="0"/>
    </xf>
    <xf numFmtId="0" fontId="0" fillId="70" borderId="4" xfId="0" applyFill="1" applyBorder="1" applyAlignment="1" applyProtection="1">
      <alignment horizontal="center" vertical="center"/>
      <protection locked="0"/>
    </xf>
    <xf numFmtId="0" fontId="0" fillId="70" borderId="16" xfId="0" applyFill="1" applyBorder="1" applyAlignment="1" applyProtection="1">
      <alignment horizontal="center" vertical="center"/>
      <protection locked="0"/>
    </xf>
    <xf numFmtId="165" fontId="45" fillId="70" borderId="16" xfId="0" applyNumberFormat="1" applyFont="1" applyFill="1" applyBorder="1" applyAlignment="1">
      <alignment horizontal="center" vertical="center"/>
    </xf>
    <xf numFmtId="165" fontId="68" fillId="70" borderId="0" xfId="0" applyNumberFormat="1" applyFont="1" applyFill="1" applyAlignment="1">
      <alignment horizontal="center" vertical="center"/>
    </xf>
    <xf numFmtId="165" fontId="45" fillId="70" borderId="25" xfId="0" applyNumberFormat="1" applyFont="1" applyFill="1" applyBorder="1" applyAlignment="1">
      <alignment horizontal="center" vertical="center"/>
    </xf>
    <xf numFmtId="0" fontId="39" fillId="3" borderId="2" xfId="0" applyFont="1" applyFill="1" applyBorder="1" applyAlignment="1">
      <alignment horizontal="left" vertical="center"/>
    </xf>
    <xf numFmtId="0" fontId="52" fillId="0" borderId="2" xfId="0" applyFont="1" applyBorder="1" applyAlignment="1">
      <alignment horizontal="center" vertical="center"/>
    </xf>
    <xf numFmtId="169" fontId="68" fillId="0" borderId="2" xfId="493" applyNumberFormat="1" applyFont="1" applyFill="1" applyBorder="1" applyAlignment="1">
      <alignment horizontal="center" vertical="center"/>
    </xf>
    <xf numFmtId="0" fontId="50" fillId="0" borderId="6" xfId="0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165" fontId="39" fillId="0" borderId="22" xfId="0" applyNumberFormat="1" applyFont="1" applyBorder="1" applyAlignment="1">
      <alignment horizontal="center" vertical="center"/>
    </xf>
    <xf numFmtId="165" fontId="52" fillId="0" borderId="2" xfId="0" applyNumberFormat="1" applyFont="1" applyBorder="1" applyAlignment="1">
      <alignment horizontal="center" vertical="center"/>
    </xf>
    <xf numFmtId="165" fontId="39" fillId="0" borderId="23" xfId="0" applyNumberFormat="1" applyFont="1" applyBorder="1" applyAlignment="1">
      <alignment horizontal="center" vertical="center"/>
    </xf>
    <xf numFmtId="0" fontId="39" fillId="3" borderId="20" xfId="0" applyFont="1" applyFill="1" applyBorder="1" applyAlignment="1">
      <alignment horizontal="center" vertical="center" textRotation="90"/>
    </xf>
    <xf numFmtId="0" fontId="39" fillId="44" borderId="0" xfId="0" applyFont="1" applyFill="1" applyAlignment="1">
      <alignment horizontal="center" vertical="center" textRotation="90"/>
    </xf>
    <xf numFmtId="0" fontId="39" fillId="0" borderId="0" xfId="0" applyFont="1" applyAlignment="1">
      <alignment horizontal="center" vertical="center" textRotation="90"/>
    </xf>
    <xf numFmtId="0" fontId="79" fillId="0" borderId="19" xfId="0" applyFont="1" applyBorder="1" applyAlignment="1">
      <alignment horizontal="center" vertical="center" textRotation="90"/>
    </xf>
    <xf numFmtId="0" fontId="79" fillId="0" borderId="16" xfId="0" applyFont="1" applyBorder="1" applyAlignment="1">
      <alignment horizontal="center" vertical="center" textRotation="90"/>
    </xf>
    <xf numFmtId="0" fontId="79" fillId="0" borderId="22" xfId="0" applyFont="1" applyBorder="1" applyAlignment="1">
      <alignment horizontal="center" vertical="center" textRotation="90"/>
    </xf>
    <xf numFmtId="44" fontId="0" fillId="39" borderId="0" xfId="493" applyFont="1" applyFill="1" applyBorder="1" applyAlignment="1" applyProtection="1">
      <alignment horizontal="center" vertical="center"/>
    </xf>
    <xf numFmtId="0" fontId="54" fillId="0" borderId="18" xfId="0" applyFont="1" applyBorder="1" applyAlignment="1">
      <alignment horizontal="center" vertical="center"/>
    </xf>
    <xf numFmtId="0" fontId="51" fillId="42" borderId="2" xfId="0" applyFont="1" applyFill="1" applyBorder="1" applyAlignment="1">
      <alignment horizontal="center" vertical="center" wrapText="1"/>
    </xf>
    <xf numFmtId="0" fontId="50" fillId="3" borderId="0" xfId="0" quotePrefix="1" applyFont="1" applyFill="1" applyAlignment="1">
      <alignment horizontal="center" vertical="center" wrapText="1"/>
    </xf>
    <xf numFmtId="0" fontId="0" fillId="3" borderId="0" xfId="0" quotePrefix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0" fontId="84" fillId="3" borderId="0" xfId="0" applyFont="1" applyFill="1" applyAlignment="1">
      <alignment horizontal="center" vertical="center" wrapText="1"/>
    </xf>
    <xf numFmtId="0" fontId="0" fillId="60" borderId="0" xfId="0" applyFill="1" applyAlignment="1">
      <alignment horizontal="center" vertical="center"/>
    </xf>
    <xf numFmtId="0" fontId="0" fillId="47" borderId="0" xfId="0" applyFill="1" applyAlignment="1">
      <alignment horizontal="center" vertical="center"/>
    </xf>
    <xf numFmtId="0" fontId="63" fillId="3" borderId="0" xfId="0" applyFont="1" applyFill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4" fillId="41" borderId="0" xfId="0" applyFont="1" applyFill="1" applyAlignment="1">
      <alignment horizontal="center" vertical="center" wrapText="1"/>
    </xf>
    <xf numFmtId="0" fontId="14" fillId="51" borderId="0" xfId="0" applyFont="1" applyFill="1" applyAlignment="1">
      <alignment horizontal="center" vertical="center" wrapText="1"/>
    </xf>
    <xf numFmtId="0" fontId="0" fillId="48" borderId="0" xfId="0" applyFill="1" applyAlignment="1">
      <alignment horizontal="center" vertical="center"/>
    </xf>
    <xf numFmtId="0" fontId="85" fillId="3" borderId="20" xfId="0" applyFont="1" applyFill="1" applyBorder="1" applyAlignment="1">
      <alignment horizontal="center" vertical="center" textRotation="90"/>
    </xf>
    <xf numFmtId="0" fontId="0" fillId="0" borderId="20" xfId="0" applyBorder="1" applyAlignment="1">
      <alignment horizontal="center" vertical="center" wrapText="1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3" borderId="21" xfId="0" applyFill="1" applyBorder="1" applyAlignment="1" applyProtection="1">
      <alignment horizontal="center" vertical="center"/>
      <protection locked="0"/>
    </xf>
    <xf numFmtId="165" fontId="0" fillId="0" borderId="20" xfId="0" applyNumberFormat="1" applyBorder="1" applyAlignment="1">
      <alignment horizontal="center" vertical="center"/>
    </xf>
    <xf numFmtId="165" fontId="50" fillId="3" borderId="21" xfId="0" applyNumberFormat="1" applyFont="1" applyFill="1" applyBorder="1" applyAlignment="1">
      <alignment horizontal="center" vertical="center"/>
    </xf>
    <xf numFmtId="0" fontId="50" fillId="47" borderId="20" xfId="0" applyFont="1" applyFill="1" applyBorder="1" applyAlignment="1">
      <alignment horizontal="center" vertical="center"/>
    </xf>
    <xf numFmtId="0" fontId="66" fillId="44" borderId="2" xfId="0" applyFont="1" applyFill="1" applyBorder="1" applyAlignment="1">
      <alignment horizontal="center" vertical="center"/>
    </xf>
    <xf numFmtId="0" fontId="0" fillId="44" borderId="2" xfId="0" applyFill="1" applyBorder="1" applyAlignment="1">
      <alignment horizontal="center" vertical="center" wrapText="1"/>
    </xf>
    <xf numFmtId="0" fontId="0" fillId="44" borderId="2" xfId="0" applyFill="1" applyBorder="1" applyAlignment="1">
      <alignment horizontal="center" vertical="center"/>
    </xf>
    <xf numFmtId="0" fontId="0" fillId="44" borderId="23" xfId="0" applyFill="1" applyBorder="1" applyAlignment="1" applyProtection="1">
      <alignment horizontal="center" vertical="center"/>
      <protection locked="0"/>
    </xf>
    <xf numFmtId="165" fontId="0" fillId="44" borderId="2" xfId="0" applyNumberFormat="1" applyFill="1" applyBorder="1" applyAlignment="1">
      <alignment horizontal="center" vertical="center"/>
    </xf>
    <xf numFmtId="165" fontId="50" fillId="44" borderId="23" xfId="0" applyNumberFormat="1" applyFont="1" applyFill="1" applyBorder="1" applyAlignment="1">
      <alignment horizontal="center" vertical="center"/>
    </xf>
    <xf numFmtId="0" fontId="0" fillId="0" borderId="19" xfId="0" applyBorder="1" applyAlignment="1" applyProtection="1">
      <alignment horizontal="center" vertical="center"/>
      <protection locked="0"/>
    </xf>
    <xf numFmtId="0" fontId="83" fillId="0" borderId="2" xfId="0" applyFont="1" applyBorder="1" applyAlignment="1">
      <alignment vertical="center"/>
    </xf>
    <xf numFmtId="0" fontId="52" fillId="3" borderId="20" xfId="0" applyFont="1" applyFill="1" applyBorder="1" applyAlignment="1">
      <alignment horizontal="center" vertical="center" textRotation="90"/>
    </xf>
    <xf numFmtId="0" fontId="52" fillId="44" borderId="0" xfId="0" applyFont="1" applyFill="1" applyAlignment="1">
      <alignment horizontal="center" vertical="center" textRotation="90"/>
    </xf>
    <xf numFmtId="0" fontId="52" fillId="3" borderId="0" xfId="0" applyFont="1" applyFill="1" applyAlignment="1">
      <alignment horizontal="center" vertical="center" textRotation="90"/>
    </xf>
    <xf numFmtId="0" fontId="52" fillId="44" borderId="2" xfId="0" applyFont="1" applyFill="1" applyBorder="1" applyAlignment="1">
      <alignment horizontal="center" vertical="center" textRotation="90"/>
    </xf>
    <xf numFmtId="0" fontId="72" fillId="0" borderId="20" xfId="0" applyFont="1" applyBorder="1" applyAlignment="1">
      <alignment horizontal="center" vertical="center"/>
    </xf>
    <xf numFmtId="169" fontId="45" fillId="0" borderId="20" xfId="0" applyNumberFormat="1" applyFont="1" applyBorder="1" applyAlignment="1">
      <alignment horizontal="center" vertical="center"/>
    </xf>
    <xf numFmtId="169" fontId="45" fillId="44" borderId="2" xfId="0" applyNumberFormat="1" applyFont="1" applyFill="1" applyBorder="1" applyAlignment="1">
      <alignment horizontal="center" vertical="center"/>
    </xf>
    <xf numFmtId="2" fontId="16" fillId="0" borderId="5" xfId="317" applyNumberFormat="1" applyFont="1" applyBorder="1" applyAlignment="1">
      <alignment horizontal="center" vertical="center"/>
    </xf>
    <xf numFmtId="1" fontId="38" fillId="0" borderId="0" xfId="317" applyNumberFormat="1" applyFont="1" applyAlignment="1">
      <alignment vertical="center"/>
    </xf>
    <xf numFmtId="2" fontId="7" fillId="0" borderId="5" xfId="317" applyNumberFormat="1" applyFont="1" applyBorder="1" applyAlignment="1">
      <alignment horizontal="center" vertical="center"/>
    </xf>
    <xf numFmtId="165" fontId="45" fillId="44" borderId="19" xfId="0" applyNumberFormat="1" applyFont="1" applyFill="1" applyBorder="1" applyAlignment="1">
      <alignment horizontal="center" vertical="center"/>
    </xf>
    <xf numFmtId="0" fontId="86" fillId="3" borderId="2" xfId="0" applyFont="1" applyFill="1" applyBorder="1" applyAlignment="1">
      <alignment horizontal="right" vertical="center"/>
    </xf>
    <xf numFmtId="0" fontId="86" fillId="3" borderId="0" xfId="493" applyNumberFormat="1" applyFont="1" applyFill="1" applyBorder="1" applyAlignment="1" applyProtection="1">
      <alignment horizontal="center" vertical="center"/>
    </xf>
    <xf numFmtId="0" fontId="86" fillId="3" borderId="20" xfId="493" applyNumberFormat="1" applyFont="1" applyFill="1" applyBorder="1" applyAlignment="1" applyProtection="1">
      <alignment horizontal="center" vertical="center"/>
    </xf>
    <xf numFmtId="44" fontId="86" fillId="3" borderId="0" xfId="493" applyFont="1" applyFill="1" applyBorder="1" applyAlignment="1" applyProtection="1">
      <alignment horizontal="center" vertical="center"/>
    </xf>
    <xf numFmtId="0" fontId="54" fillId="3" borderId="1" xfId="0" applyFont="1" applyFill="1" applyBorder="1" applyAlignment="1">
      <alignment horizontal="center" vertical="center"/>
    </xf>
    <xf numFmtId="2" fontId="0" fillId="44" borderId="19" xfId="0" applyNumberFormat="1" applyFill="1" applyBorder="1" applyAlignment="1">
      <alignment horizontal="center" vertical="center"/>
    </xf>
    <xf numFmtId="2" fontId="0" fillId="44" borderId="16" xfId="0" applyNumberFormat="1" applyFill="1" applyBorder="1" applyAlignment="1">
      <alignment horizontal="center" vertical="center"/>
    </xf>
    <xf numFmtId="2" fontId="0" fillId="44" borderId="22" xfId="0" applyNumberFormat="1" applyFill="1" applyBorder="1" applyAlignment="1">
      <alignment horizontal="center" vertical="center"/>
    </xf>
    <xf numFmtId="0" fontId="35" fillId="0" borderId="24" xfId="317" applyNumberFormat="1" applyFont="1" applyBorder="1" applyAlignment="1">
      <alignment horizontal="center" vertical="center" wrapText="1"/>
    </xf>
    <xf numFmtId="0" fontId="7" fillId="0" borderId="1" xfId="317" applyNumberFormat="1" applyFont="1" applyBorder="1" applyAlignment="1">
      <alignment horizontal="center" vertical="center"/>
    </xf>
    <xf numFmtId="0" fontId="0" fillId="0" borderId="1" xfId="317" applyNumberFormat="1" applyFont="1" applyBorder="1" applyAlignment="1">
      <alignment horizontal="center" vertical="center" wrapText="1"/>
    </xf>
    <xf numFmtId="1" fontId="12" fillId="0" borderId="35" xfId="317" applyNumberFormat="1" applyFont="1" applyBorder="1" applyAlignment="1">
      <alignment horizontal="center" vertical="center"/>
    </xf>
    <xf numFmtId="1" fontId="12" fillId="0" borderId="36" xfId="317" applyNumberFormat="1" applyFont="1" applyBorder="1" applyAlignment="1">
      <alignment horizontal="center" vertical="center"/>
    </xf>
    <xf numFmtId="0" fontId="41" fillId="0" borderId="1" xfId="541" applyNumberFormat="1" applyFont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/>
    </xf>
    <xf numFmtId="0" fontId="12" fillId="0" borderId="0" xfId="0" quotePrefix="1" applyFont="1" applyAlignment="1">
      <alignment horizontal="center" vertical="center"/>
    </xf>
    <xf numFmtId="169" fontId="68" fillId="3" borderId="0" xfId="493" applyNumberFormat="1" applyFont="1" applyFill="1" applyBorder="1" applyAlignment="1">
      <alignment horizontal="center" vertical="center"/>
    </xf>
    <xf numFmtId="169" fontId="68" fillId="44" borderId="0" xfId="493" applyNumberFormat="1" applyFont="1" applyFill="1" applyBorder="1" applyAlignment="1">
      <alignment horizontal="center" vertical="center"/>
    </xf>
    <xf numFmtId="165" fontId="45" fillId="3" borderId="0" xfId="0" applyNumberFormat="1" applyFont="1" applyFill="1" applyAlignment="1">
      <alignment horizontal="center" vertical="center"/>
    </xf>
    <xf numFmtId="0" fontId="50" fillId="3" borderId="0" xfId="0" applyFont="1" applyFill="1" applyAlignment="1" applyProtection="1">
      <alignment horizontal="center" vertical="center"/>
      <protection locked="0"/>
    </xf>
    <xf numFmtId="0" fontId="50" fillId="44" borderId="19" xfId="0" applyFont="1" applyFill="1" applyBorder="1" applyAlignment="1" applyProtection="1">
      <alignment horizontal="center" vertical="center"/>
      <protection locked="0"/>
    </xf>
    <xf numFmtId="0" fontId="0" fillId="44" borderId="20" xfId="0" applyFill="1" applyBorder="1" applyAlignment="1" applyProtection="1">
      <alignment horizontal="center" vertical="center"/>
      <protection locked="0"/>
    </xf>
    <xf numFmtId="0" fontId="50" fillId="3" borderId="22" xfId="0" applyFont="1" applyFill="1" applyBorder="1" applyAlignment="1" applyProtection="1">
      <alignment horizontal="center" vertical="center"/>
      <protection locked="0"/>
    </xf>
    <xf numFmtId="0" fontId="0" fillId="3" borderId="23" xfId="0" applyFill="1" applyBorder="1" applyAlignment="1" applyProtection="1">
      <alignment horizontal="center" vertical="center"/>
      <protection locked="0"/>
    </xf>
    <xf numFmtId="165" fontId="45" fillId="44" borderId="20" xfId="0" applyNumberFormat="1" applyFont="1" applyFill="1" applyBorder="1" applyAlignment="1">
      <alignment horizontal="center" vertical="center"/>
    </xf>
    <xf numFmtId="0" fontId="87" fillId="0" borderId="0" xfId="0" applyFont="1" applyAlignment="1">
      <alignment horizontal="left" vertical="center"/>
    </xf>
    <xf numFmtId="0" fontId="39" fillId="0" borderId="2" xfId="0" applyFont="1" applyBorder="1" applyAlignment="1">
      <alignment horizontal="center" vertical="center" textRotation="90"/>
    </xf>
    <xf numFmtId="0" fontId="68" fillId="0" borderId="2" xfId="0" applyFont="1" applyBorder="1" applyAlignment="1">
      <alignment horizontal="center" vertical="center"/>
    </xf>
    <xf numFmtId="169" fontId="45" fillId="3" borderId="23" xfId="493" applyNumberFormat="1" applyFont="1" applyFill="1" applyBorder="1" applyAlignment="1">
      <alignment horizontal="center" vertical="center"/>
    </xf>
    <xf numFmtId="165" fontId="45" fillId="3" borderId="22" xfId="0" applyNumberFormat="1" applyFont="1" applyFill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169" fontId="68" fillId="0" borderId="0" xfId="493" applyNumberFormat="1" applyFont="1" applyFill="1" applyAlignment="1">
      <alignment horizontal="center" vertical="center"/>
    </xf>
    <xf numFmtId="0" fontId="50" fillId="0" borderId="16" xfId="0" applyFont="1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165" fontId="45" fillId="0" borderId="16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 shrinkToFit="1"/>
    </xf>
    <xf numFmtId="169" fontId="45" fillId="0" borderId="25" xfId="493" applyNumberFormat="1" applyFont="1" applyFill="1" applyBorder="1" applyAlignment="1">
      <alignment horizontal="center" vertical="center"/>
    </xf>
    <xf numFmtId="0" fontId="5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68" fillId="0" borderId="0" xfId="0" applyFont="1" applyAlignment="1">
      <alignment horizontal="center" vertical="center" wrapText="1" shrinkToFit="1"/>
    </xf>
    <xf numFmtId="0" fontId="45" fillId="0" borderId="2" xfId="0" applyFont="1" applyBorder="1" applyAlignment="1">
      <alignment horizontal="center" vertical="center" wrapText="1" shrinkToFit="1"/>
    </xf>
    <xf numFmtId="169" fontId="45" fillId="0" borderId="23" xfId="493" applyNumberFormat="1" applyFont="1" applyFill="1" applyBorder="1" applyAlignment="1">
      <alignment horizontal="center" vertical="center"/>
    </xf>
    <xf numFmtId="0" fontId="50" fillId="0" borderId="23" xfId="0" applyFont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165" fontId="45" fillId="0" borderId="22" xfId="0" applyNumberFormat="1" applyFont="1" applyBorder="1" applyAlignment="1">
      <alignment horizontal="center" vertical="center"/>
    </xf>
    <xf numFmtId="0" fontId="39" fillId="44" borderId="20" xfId="0" applyFont="1" applyFill="1" applyBorder="1" applyAlignment="1">
      <alignment horizontal="center" vertical="center" textRotation="90"/>
    </xf>
    <xf numFmtId="0" fontId="45" fillId="44" borderId="20" xfId="0" applyFont="1" applyFill="1" applyBorder="1" applyAlignment="1">
      <alignment horizontal="center" vertical="center" wrapText="1"/>
    </xf>
    <xf numFmtId="169" fontId="45" fillId="44" borderId="21" xfId="493" applyNumberFormat="1" applyFont="1" applyFill="1" applyBorder="1" applyAlignment="1">
      <alignment horizontal="center" vertical="center"/>
    </xf>
    <xf numFmtId="0" fontId="14" fillId="57" borderId="2" xfId="0" applyFont="1" applyFill="1" applyBorder="1" applyAlignment="1">
      <alignment horizontal="center" vertical="center" wrapText="1"/>
    </xf>
    <xf numFmtId="0" fontId="88" fillId="71" borderId="37" xfId="0" applyFont="1" applyFill="1" applyBorder="1" applyAlignment="1">
      <alignment horizontal="center" vertical="center" wrapText="1"/>
    </xf>
    <xf numFmtId="0" fontId="88" fillId="72" borderId="3" xfId="0" applyFont="1" applyFill="1" applyBorder="1" applyAlignment="1">
      <alignment horizontal="center" vertical="center" wrapText="1"/>
    </xf>
    <xf numFmtId="0" fontId="88" fillId="73" borderId="3" xfId="0" applyFont="1" applyFill="1" applyBorder="1" applyAlignment="1">
      <alignment horizontal="center" vertical="center" wrapText="1"/>
    </xf>
    <xf numFmtId="0" fontId="88" fillId="74" borderId="18" xfId="0" applyFont="1" applyFill="1" applyBorder="1" applyAlignment="1">
      <alignment horizontal="center" vertical="center" wrapText="1"/>
    </xf>
    <xf numFmtId="0" fontId="52" fillId="57" borderId="0" xfId="0" applyFont="1" applyFill="1"/>
    <xf numFmtId="0" fontId="56" fillId="57" borderId="0" xfId="0" applyFont="1" applyFill="1" applyAlignment="1">
      <alignment horizontal="center" vertical="center"/>
    </xf>
    <xf numFmtId="0" fontId="52" fillId="57" borderId="3" xfId="0" applyFont="1" applyFill="1" applyBorder="1" applyAlignment="1">
      <alignment horizontal="center" vertical="center" wrapText="1"/>
    </xf>
    <xf numFmtId="0" fontId="52" fillId="57" borderId="0" xfId="0" applyFont="1" applyFill="1" applyAlignment="1">
      <alignment horizontal="center" vertical="center"/>
    </xf>
    <xf numFmtId="0" fontId="50" fillId="57" borderId="0" xfId="0" applyFont="1" applyFill="1" applyAlignment="1">
      <alignment horizontal="center" vertical="center"/>
    </xf>
    <xf numFmtId="0" fontId="68" fillId="57" borderId="20" xfId="0" applyFont="1" applyFill="1" applyBorder="1" applyAlignment="1">
      <alignment horizontal="center" vertical="center"/>
    </xf>
    <xf numFmtId="0" fontId="52" fillId="71" borderId="0" xfId="0" applyFont="1" applyFill="1"/>
    <xf numFmtId="0" fontId="56" fillId="71" borderId="0" xfId="0" applyFont="1" applyFill="1" applyAlignment="1">
      <alignment horizontal="center" vertical="center"/>
    </xf>
    <xf numFmtId="0" fontId="52" fillId="71" borderId="3" xfId="0" applyFont="1" applyFill="1" applyBorder="1" applyAlignment="1">
      <alignment horizontal="center" vertical="center" wrapText="1"/>
    </xf>
    <xf numFmtId="0" fontId="52" fillId="71" borderId="0" xfId="0" applyFont="1" applyFill="1" applyAlignment="1">
      <alignment horizontal="center" vertical="center"/>
    </xf>
    <xf numFmtId="0" fontId="50" fillId="71" borderId="0" xfId="0" applyFont="1" applyFill="1" applyAlignment="1">
      <alignment horizontal="center" vertical="center"/>
    </xf>
    <xf numFmtId="0" fontId="68" fillId="71" borderId="20" xfId="0" applyFont="1" applyFill="1" applyBorder="1" applyAlignment="1">
      <alignment horizontal="center" vertical="center"/>
    </xf>
    <xf numFmtId="0" fontId="52" fillId="72" borderId="0" xfId="0" applyFont="1" applyFill="1"/>
    <xf numFmtId="0" fontId="56" fillId="72" borderId="0" xfId="0" applyFont="1" applyFill="1" applyAlignment="1">
      <alignment horizontal="center" vertical="center"/>
    </xf>
    <xf numFmtId="0" fontId="52" fillId="72" borderId="3" xfId="0" applyFont="1" applyFill="1" applyBorder="1" applyAlignment="1">
      <alignment horizontal="center" vertical="center" wrapText="1"/>
    </xf>
    <xf numFmtId="0" fontId="52" fillId="72" borderId="0" xfId="0" applyFont="1" applyFill="1" applyAlignment="1">
      <alignment horizontal="center" vertical="center"/>
    </xf>
    <xf numFmtId="0" fontId="50" fillId="72" borderId="0" xfId="0" applyFont="1" applyFill="1" applyAlignment="1">
      <alignment horizontal="center" vertical="center"/>
    </xf>
    <xf numFmtId="0" fontId="68" fillId="72" borderId="20" xfId="0" applyFont="1" applyFill="1" applyBorder="1" applyAlignment="1">
      <alignment horizontal="center" vertical="center"/>
    </xf>
    <xf numFmtId="0" fontId="52" fillId="73" borderId="0" xfId="0" applyFont="1" applyFill="1"/>
    <xf numFmtId="0" fontId="56" fillId="73" borderId="0" xfId="0" applyFont="1" applyFill="1" applyAlignment="1">
      <alignment horizontal="center" vertical="center"/>
    </xf>
    <xf numFmtId="0" fontId="52" fillId="73" borderId="3" xfId="0" applyFont="1" applyFill="1" applyBorder="1" applyAlignment="1">
      <alignment horizontal="center" vertical="center" wrapText="1"/>
    </xf>
    <xf numFmtId="0" fontId="52" fillId="73" borderId="0" xfId="0" applyFont="1" applyFill="1" applyAlignment="1">
      <alignment horizontal="center" vertical="center"/>
    </xf>
    <xf numFmtId="0" fontId="50" fillId="73" borderId="0" xfId="0" applyFont="1" applyFill="1" applyAlignment="1">
      <alignment horizontal="center" vertical="center"/>
    </xf>
    <xf numFmtId="0" fontId="68" fillId="73" borderId="20" xfId="0" applyFont="1" applyFill="1" applyBorder="1" applyAlignment="1">
      <alignment horizontal="center" vertical="center"/>
    </xf>
    <xf numFmtId="0" fontId="52" fillId="74" borderId="0" xfId="0" applyFont="1" applyFill="1"/>
    <xf numFmtId="0" fontId="56" fillId="74" borderId="0" xfId="0" applyFont="1" applyFill="1" applyAlignment="1">
      <alignment horizontal="center" vertical="center"/>
    </xf>
    <xf numFmtId="0" fontId="52" fillId="74" borderId="3" xfId="0" applyFont="1" applyFill="1" applyBorder="1" applyAlignment="1">
      <alignment horizontal="center" vertical="center" wrapText="1"/>
    </xf>
    <xf numFmtId="0" fontId="52" fillId="74" borderId="0" xfId="0" applyFont="1" applyFill="1" applyAlignment="1">
      <alignment horizontal="center" vertical="center"/>
    </xf>
    <xf numFmtId="0" fontId="50" fillId="74" borderId="0" xfId="0" applyFont="1" applyFill="1" applyAlignment="1">
      <alignment horizontal="center" vertical="center"/>
    </xf>
    <xf numFmtId="0" fontId="68" fillId="74" borderId="20" xfId="0" applyFont="1" applyFill="1" applyBorder="1" applyAlignment="1">
      <alignment horizontal="center" vertical="center"/>
    </xf>
    <xf numFmtId="0" fontId="52" fillId="64" borderId="0" xfId="0" applyFont="1" applyFill="1"/>
    <xf numFmtId="0" fontId="56" fillId="64" borderId="0" xfId="0" applyFont="1" applyFill="1" applyAlignment="1">
      <alignment horizontal="center" vertical="center"/>
    </xf>
    <xf numFmtId="0" fontId="52" fillId="64" borderId="3" xfId="0" applyFont="1" applyFill="1" applyBorder="1" applyAlignment="1">
      <alignment horizontal="center" vertical="center" wrapText="1"/>
    </xf>
    <xf numFmtId="0" fontId="52" fillId="64" borderId="0" xfId="0" applyFont="1" applyFill="1" applyAlignment="1">
      <alignment horizontal="center" vertical="center"/>
    </xf>
    <xf numFmtId="0" fontId="50" fillId="64" borderId="0" xfId="0" applyFont="1" applyFill="1" applyAlignment="1">
      <alignment horizontal="center" vertical="center" wrapText="1"/>
    </xf>
    <xf numFmtId="0" fontId="68" fillId="64" borderId="20" xfId="0" applyFont="1" applyFill="1" applyBorder="1" applyAlignment="1">
      <alignment horizontal="center" vertical="center"/>
    </xf>
    <xf numFmtId="0" fontId="50" fillId="3" borderId="17" xfId="0" quotePrefix="1" applyFont="1" applyFill="1" applyBorder="1" applyAlignment="1">
      <alignment horizontal="center" vertical="center" wrapText="1"/>
    </xf>
    <xf numFmtId="0" fontId="50" fillId="3" borderId="38" xfId="0" quotePrefix="1" applyFont="1" applyFill="1" applyBorder="1" applyAlignment="1">
      <alignment horizontal="center" vertical="center" wrapText="1"/>
    </xf>
    <xf numFmtId="0" fontId="50" fillId="3" borderId="39" xfId="0" applyFont="1" applyFill="1" applyBorder="1" applyAlignment="1">
      <alignment horizontal="center" vertical="center"/>
    </xf>
    <xf numFmtId="0" fontId="0" fillId="3" borderId="40" xfId="0" applyFill="1" applyBorder="1" applyAlignment="1" applyProtection="1">
      <alignment horizontal="center" vertical="center"/>
      <protection locked="0"/>
    </xf>
    <xf numFmtId="0" fontId="0" fillId="44" borderId="41" xfId="0" applyFill="1" applyBorder="1" applyAlignment="1" applyProtection="1">
      <alignment horizontal="center" vertical="center"/>
      <protection locked="0"/>
    </xf>
    <xf numFmtId="0" fontId="0" fillId="3" borderId="39" xfId="0" applyFill="1" applyBorder="1" applyAlignment="1">
      <alignment horizontal="center" vertical="center"/>
    </xf>
    <xf numFmtId="0" fontId="0" fillId="3" borderId="42" xfId="0" applyFill="1" applyBorder="1" applyAlignment="1" applyProtection="1">
      <alignment horizontal="center" vertical="center"/>
      <protection locked="0"/>
    </xf>
    <xf numFmtId="0" fontId="0" fillId="44" borderId="39" xfId="0" applyFill="1" applyBorder="1" applyAlignment="1" applyProtection="1">
      <alignment horizontal="center" vertical="center"/>
      <protection locked="0"/>
    </xf>
    <xf numFmtId="0" fontId="0" fillId="3" borderId="39" xfId="0" applyFill="1" applyBorder="1" applyAlignment="1" applyProtection="1">
      <alignment horizontal="center" vertical="center"/>
      <protection locked="0"/>
    </xf>
    <xf numFmtId="0" fontId="0" fillId="3" borderId="43" xfId="0" applyFill="1" applyBorder="1" applyAlignment="1" applyProtection="1">
      <alignment horizontal="center" vertical="center"/>
      <protection locked="0"/>
    </xf>
    <xf numFmtId="0" fontId="0" fillId="44" borderId="42" xfId="0" applyFill="1" applyBorder="1" applyAlignment="1" applyProtection="1">
      <alignment horizontal="center" vertical="center"/>
      <protection locked="0"/>
    </xf>
    <xf numFmtId="0" fontId="0" fillId="0" borderId="39" xfId="0" applyBorder="1" applyAlignment="1" applyProtection="1">
      <alignment horizontal="center" vertical="center"/>
      <protection locked="0"/>
    </xf>
    <xf numFmtId="0" fontId="0" fillId="0" borderId="43" xfId="0" applyBorder="1" applyAlignment="1" applyProtection="1">
      <alignment horizontal="center" vertical="center"/>
      <protection locked="0"/>
    </xf>
    <xf numFmtId="0" fontId="78" fillId="0" borderId="0" xfId="0" applyFont="1" applyAlignment="1">
      <alignment horizontal="center" vertical="center"/>
    </xf>
    <xf numFmtId="0" fontId="52" fillId="0" borderId="3" xfId="0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2" fillId="40" borderId="0" xfId="0" applyFont="1" applyFill="1"/>
    <xf numFmtId="0" fontId="56" fillId="40" borderId="0" xfId="0" applyFont="1" applyFill="1" applyAlignment="1">
      <alignment horizontal="center" vertical="center"/>
    </xf>
    <xf numFmtId="0" fontId="52" fillId="40" borderId="3" xfId="0" applyFont="1" applyFill="1" applyBorder="1" applyAlignment="1">
      <alignment horizontal="center" vertical="center" wrapText="1"/>
    </xf>
    <xf numFmtId="0" fontId="52" fillId="40" borderId="0" xfId="0" applyFont="1" applyFill="1" applyAlignment="1">
      <alignment horizontal="center" vertical="center" wrapText="1"/>
    </xf>
    <xf numFmtId="0" fontId="50" fillId="40" borderId="0" xfId="0" applyFont="1" applyFill="1" applyAlignment="1">
      <alignment horizontal="center" vertical="center" wrapText="1"/>
    </xf>
    <xf numFmtId="0" fontId="78" fillId="40" borderId="0" xfId="0" applyFont="1" applyFill="1" applyAlignment="1">
      <alignment horizontal="center" vertical="center"/>
    </xf>
    <xf numFmtId="0" fontId="50" fillId="40" borderId="0" xfId="0" applyFont="1" applyFill="1" applyAlignment="1">
      <alignment horizontal="center" vertical="center"/>
    </xf>
    <xf numFmtId="0" fontId="0" fillId="70" borderId="0" xfId="0" applyFill="1"/>
    <xf numFmtId="0" fontId="0" fillId="70" borderId="0" xfId="0" applyFill="1" applyAlignment="1">
      <alignment horizontal="center" vertical="center"/>
    </xf>
    <xf numFmtId="0" fontId="39" fillId="70" borderId="0" xfId="0" applyFont="1" applyFill="1"/>
    <xf numFmtId="0" fontId="50" fillId="48" borderId="0" xfId="0" applyFont="1" applyFill="1" applyAlignment="1">
      <alignment horizontal="center" vertical="center"/>
    </xf>
    <xf numFmtId="0" fontId="68" fillId="40" borderId="3" xfId="0" applyFont="1" applyFill="1" applyBorder="1" applyAlignment="1">
      <alignment horizontal="center" vertical="center"/>
    </xf>
    <xf numFmtId="0" fontId="68" fillId="0" borderId="3" xfId="0" applyFont="1" applyBorder="1" applyAlignment="1">
      <alignment horizontal="center" vertical="center"/>
    </xf>
    <xf numFmtId="0" fontId="68" fillId="48" borderId="3" xfId="0" applyFont="1" applyFill="1" applyBorder="1" applyAlignment="1">
      <alignment horizontal="center" vertical="center"/>
    </xf>
    <xf numFmtId="0" fontId="0" fillId="70" borderId="3" xfId="0" applyFill="1" applyBorder="1" applyAlignment="1">
      <alignment horizontal="center" vertical="center"/>
    </xf>
    <xf numFmtId="0" fontId="52" fillId="40" borderId="3" xfId="0" applyFont="1" applyFill="1" applyBorder="1" applyAlignment="1">
      <alignment horizontal="center" vertical="center"/>
    </xf>
    <xf numFmtId="0" fontId="52" fillId="48" borderId="3" xfId="0" applyFont="1" applyFill="1" applyBorder="1" applyAlignment="1">
      <alignment horizontal="center" vertical="center"/>
    </xf>
    <xf numFmtId="0" fontId="45" fillId="40" borderId="3" xfId="0" applyFont="1" applyFill="1" applyBorder="1" applyAlignment="1">
      <alignment horizontal="center" vertical="center"/>
    </xf>
    <xf numFmtId="0" fontId="39" fillId="48" borderId="0" xfId="0" applyFont="1" applyFill="1"/>
    <xf numFmtId="0" fontId="54" fillId="48" borderId="0" xfId="0" applyFont="1" applyFill="1" applyAlignment="1">
      <alignment horizontal="center" vertical="center"/>
    </xf>
    <xf numFmtId="0" fontId="39" fillId="48" borderId="3" xfId="0" applyFont="1" applyFill="1" applyBorder="1" applyAlignment="1">
      <alignment horizontal="center" vertical="center" wrapText="1"/>
    </xf>
    <xf numFmtId="0" fontId="39" fillId="48" borderId="0" xfId="0" applyFont="1" applyFill="1" applyAlignment="1">
      <alignment horizontal="center" vertical="center" wrapText="1"/>
    </xf>
    <xf numFmtId="0" fontId="45" fillId="48" borderId="3" xfId="0" applyFont="1" applyFill="1" applyBorder="1" applyAlignment="1">
      <alignment horizontal="center" vertical="center"/>
    </xf>
    <xf numFmtId="0" fontId="39" fillId="48" borderId="3" xfId="0" applyFont="1" applyFill="1" applyBorder="1" applyAlignment="1">
      <alignment horizontal="center" vertical="center"/>
    </xf>
    <xf numFmtId="0" fontId="0" fillId="44" borderId="0" xfId="0" applyFill="1"/>
    <xf numFmtId="0" fontId="0" fillId="44" borderId="0" xfId="0" applyFill="1" applyAlignment="1">
      <alignment horizontal="center" vertical="center"/>
    </xf>
    <xf numFmtId="0" fontId="12" fillId="44" borderId="0" xfId="0" applyFont="1" applyFill="1" applyAlignment="1">
      <alignment horizontal="center" vertical="center"/>
    </xf>
    <xf numFmtId="0" fontId="61" fillId="44" borderId="0" xfId="0" applyFont="1" applyFill="1" applyAlignment="1">
      <alignment horizontal="center" vertical="center"/>
    </xf>
    <xf numFmtId="0" fontId="0" fillId="44" borderId="3" xfId="0" applyFill="1" applyBorder="1" applyAlignment="1">
      <alignment horizontal="center" vertical="center"/>
    </xf>
    <xf numFmtId="1" fontId="41" fillId="0" borderId="18" xfId="317" applyNumberFormat="1" applyFont="1" applyBorder="1" applyAlignment="1">
      <alignment horizontal="center" vertical="center" wrapText="1"/>
    </xf>
    <xf numFmtId="0" fontId="45" fillId="44" borderId="2" xfId="0" applyFont="1" applyFill="1" applyBorder="1" applyAlignment="1">
      <alignment horizontal="center" vertical="center" wrapText="1" shrinkToFit="1"/>
    </xf>
    <xf numFmtId="169" fontId="45" fillId="44" borderId="23" xfId="493" applyNumberFormat="1" applyFont="1" applyFill="1" applyBorder="1" applyAlignment="1">
      <alignment horizontal="center" vertical="center"/>
    </xf>
    <xf numFmtId="0" fontId="0" fillId="44" borderId="43" xfId="0" applyFill="1" applyBorder="1" applyAlignment="1" applyProtection="1">
      <alignment horizontal="center" vertical="center"/>
      <protection locked="0"/>
    </xf>
    <xf numFmtId="0" fontId="60" fillId="0" borderId="22" xfId="0" applyFont="1" applyBorder="1" applyAlignment="1">
      <alignment horizontal="center" vertical="center" textRotation="90"/>
    </xf>
    <xf numFmtId="0" fontId="45" fillId="0" borderId="3" xfId="0" applyFont="1" applyBorder="1" applyAlignment="1">
      <alignment horizontal="center" vertical="center"/>
    </xf>
    <xf numFmtId="0" fontId="90" fillId="59" borderId="17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5" fillId="52" borderId="3" xfId="0" applyFont="1" applyFill="1" applyBorder="1" applyAlignment="1">
      <alignment horizontal="center" vertical="center" wrapText="1"/>
    </xf>
    <xf numFmtId="0" fontId="15" fillId="53" borderId="3" xfId="0" applyFont="1" applyFill="1" applyBorder="1" applyAlignment="1">
      <alignment horizontal="center" vertical="center" wrapText="1"/>
    </xf>
    <xf numFmtId="0" fontId="77" fillId="54" borderId="3" xfId="0" applyFont="1" applyFill="1" applyBorder="1" applyAlignment="1">
      <alignment horizontal="center" vertical="center" wrapText="1"/>
    </xf>
    <xf numFmtId="0" fontId="91" fillId="64" borderId="3" xfId="0" applyFont="1" applyFill="1" applyBorder="1" applyAlignment="1">
      <alignment horizontal="center" vertical="center" wrapText="1"/>
    </xf>
    <xf numFmtId="0" fontId="91" fillId="56" borderId="3" xfId="0" applyFont="1" applyFill="1" applyBorder="1" applyAlignment="1">
      <alignment horizontal="center" vertical="center" wrapText="1"/>
    </xf>
    <xf numFmtId="0" fontId="91" fillId="43" borderId="3" xfId="0" applyFont="1" applyFill="1" applyBorder="1" applyAlignment="1">
      <alignment horizontal="center" vertical="center" wrapText="1"/>
    </xf>
    <xf numFmtId="0" fontId="77" fillId="6" borderId="3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 wrapText="1"/>
    </xf>
    <xf numFmtId="0" fontId="77" fillId="42" borderId="3" xfId="0" applyFont="1" applyFill="1" applyBorder="1" applyAlignment="1">
      <alignment horizontal="center" vertical="center" wrapText="1"/>
    </xf>
    <xf numFmtId="0" fontId="77" fillId="57" borderId="18" xfId="0" applyFont="1" applyFill="1" applyBorder="1" applyAlignment="1">
      <alignment horizontal="center" vertical="center" wrapText="1"/>
    </xf>
    <xf numFmtId="0" fontId="91" fillId="45" borderId="3" xfId="0" applyFont="1" applyFill="1" applyBorder="1" applyAlignment="1">
      <alignment horizontal="center" vertical="center" wrapText="1"/>
    </xf>
    <xf numFmtId="0" fontId="92" fillId="58" borderId="3" xfId="0" applyFont="1" applyFill="1" applyBorder="1" applyAlignment="1">
      <alignment horizontal="center" vertical="center" wrapText="1"/>
    </xf>
    <xf numFmtId="0" fontId="41" fillId="55" borderId="3" xfId="0" applyFont="1" applyFill="1" applyBorder="1" applyAlignment="1">
      <alignment horizontal="center" vertical="center" wrapText="1"/>
    </xf>
    <xf numFmtId="0" fontId="15" fillId="71" borderId="1" xfId="0" applyFont="1" applyFill="1" applyBorder="1" applyAlignment="1">
      <alignment horizontal="center" vertical="center" wrapText="1"/>
    </xf>
    <xf numFmtId="0" fontId="15" fillId="72" borderId="1" xfId="0" applyFont="1" applyFill="1" applyBorder="1" applyAlignment="1">
      <alignment horizontal="center" vertical="center" wrapText="1"/>
    </xf>
    <xf numFmtId="0" fontId="15" fillId="73" borderId="1" xfId="0" applyFont="1" applyFill="1" applyBorder="1" applyAlignment="1">
      <alignment horizontal="center" vertical="center" wrapText="1"/>
    </xf>
    <xf numFmtId="0" fontId="15" fillId="74" borderId="1" xfId="0" applyFont="1" applyFill="1" applyBorder="1" applyAlignment="1">
      <alignment horizontal="center" vertical="center" wrapText="1"/>
    </xf>
    <xf numFmtId="0" fontId="7" fillId="0" borderId="0" xfId="317" applyNumberFormat="1" applyFont="1" applyAlignment="1">
      <alignment horizontal="left" vertical="center"/>
    </xf>
    <xf numFmtId="0" fontId="12" fillId="0" borderId="24" xfId="317" applyNumberFormat="1" applyFont="1" applyBorder="1" applyAlignment="1">
      <alignment horizontal="left" vertical="center"/>
    </xf>
    <xf numFmtId="0" fontId="12" fillId="0" borderId="27" xfId="317" applyNumberFormat="1" applyFont="1" applyBorder="1" applyAlignment="1">
      <alignment horizontal="left" vertical="center"/>
    </xf>
    <xf numFmtId="1" fontId="89" fillId="0" borderId="18" xfId="317" applyNumberFormat="1" applyFont="1" applyBorder="1" applyAlignment="1">
      <alignment horizontal="center" vertical="center" wrapText="1"/>
    </xf>
    <xf numFmtId="1" fontId="41" fillId="0" borderId="3" xfId="317" applyNumberFormat="1" applyFont="1" applyBorder="1" applyAlignment="1">
      <alignment horizontal="center" vertical="center" wrapText="1"/>
    </xf>
    <xf numFmtId="1" fontId="7" fillId="0" borderId="3" xfId="317" applyNumberFormat="1" applyFont="1" applyBorder="1" applyAlignment="1">
      <alignment horizontal="center" vertical="center"/>
    </xf>
    <xf numFmtId="1" fontId="89" fillId="0" borderId="38" xfId="317" applyNumberFormat="1" applyFont="1" applyBorder="1" applyAlignment="1">
      <alignment horizontal="center" vertical="center" wrapText="1"/>
    </xf>
    <xf numFmtId="1" fontId="7" fillId="0" borderId="38" xfId="317" applyNumberFormat="1" applyFont="1" applyBorder="1" applyAlignment="1">
      <alignment horizontal="center" vertical="center"/>
    </xf>
    <xf numFmtId="1" fontId="41" fillId="0" borderId="38" xfId="317" applyNumberFormat="1" applyFont="1" applyBorder="1" applyAlignment="1">
      <alignment horizontal="center" vertical="center" wrapText="1"/>
    </xf>
    <xf numFmtId="0" fontId="1" fillId="0" borderId="3" xfId="317" applyNumberFormat="1" applyFont="1" applyBorder="1" applyAlignment="1">
      <alignment horizontal="center" vertical="center" wrapText="1"/>
    </xf>
    <xf numFmtId="0" fontId="49" fillId="0" borderId="3" xfId="317" applyNumberFormat="1" applyFont="1" applyBorder="1" applyAlignment="1">
      <alignment horizontal="center" vertical="center" wrapText="1"/>
    </xf>
    <xf numFmtId="1" fontId="41" fillId="0" borderId="44" xfId="317" applyNumberFormat="1" applyFont="1" applyBorder="1" applyAlignment="1">
      <alignment horizontal="center" vertical="center" wrapText="1"/>
    </xf>
    <xf numFmtId="1" fontId="7" fillId="0" borderId="44" xfId="317" applyNumberFormat="1" applyFont="1" applyBorder="1" applyAlignment="1">
      <alignment horizontal="center" vertical="center"/>
    </xf>
    <xf numFmtId="0" fontId="35" fillId="0" borderId="45" xfId="317" applyNumberFormat="1" applyFont="1" applyBorder="1" applyAlignment="1">
      <alignment horizontal="center" vertical="center" wrapText="1"/>
    </xf>
    <xf numFmtId="1" fontId="12" fillId="0" borderId="46" xfId="317" applyNumberFormat="1" applyFont="1" applyBorder="1" applyAlignment="1">
      <alignment horizontal="center" vertical="center"/>
    </xf>
    <xf numFmtId="0" fontId="54" fillId="0" borderId="0" xfId="317" applyNumberFormat="1" applyFont="1" applyAlignment="1">
      <alignment horizontal="left"/>
    </xf>
    <xf numFmtId="0" fontId="15" fillId="0" borderId="1" xfId="317" applyNumberFormat="1" applyFont="1" applyBorder="1" applyAlignment="1">
      <alignment horizontal="center" vertical="center"/>
    </xf>
    <xf numFmtId="1" fontId="41" fillId="0" borderId="1" xfId="317" applyNumberFormat="1" applyFont="1" applyBorder="1" applyAlignment="1">
      <alignment horizontal="center" vertical="center" wrapText="1"/>
    </xf>
    <xf numFmtId="1" fontId="15" fillId="0" borderId="18" xfId="317" applyNumberFormat="1" applyFont="1" applyBorder="1" applyAlignment="1">
      <alignment horizontal="center" vertical="center" wrapText="1"/>
    </xf>
    <xf numFmtId="1" fontId="15" fillId="0" borderId="3" xfId="317" applyNumberFormat="1" applyFont="1" applyBorder="1" applyAlignment="1">
      <alignment horizontal="center" vertical="center" wrapText="1"/>
    </xf>
    <xf numFmtId="1" fontId="50" fillId="0" borderId="17" xfId="317" applyNumberFormat="1" applyFont="1" applyBorder="1" applyAlignment="1">
      <alignment horizontal="center" vertical="center"/>
    </xf>
    <xf numFmtId="0" fontId="15" fillId="0" borderId="47" xfId="317" applyNumberFormat="1" applyFont="1" applyBorder="1" applyAlignment="1">
      <alignment horizontal="center" vertical="center" wrapText="1"/>
    </xf>
    <xf numFmtId="0" fontId="16" fillId="0" borderId="47" xfId="317" applyNumberFormat="1" applyFont="1" applyBorder="1" applyAlignment="1">
      <alignment horizontal="center" vertical="center"/>
    </xf>
    <xf numFmtId="0" fontId="72" fillId="0" borderId="0" xfId="317" applyNumberFormat="1" applyFont="1" applyAlignment="1">
      <alignment horizontal="left"/>
    </xf>
    <xf numFmtId="0" fontId="41" fillId="0" borderId="27" xfId="317" applyNumberFormat="1" applyFont="1" applyBorder="1" applyAlignment="1">
      <alignment horizontal="left" vertical="center"/>
    </xf>
    <xf numFmtId="0" fontId="15" fillId="0" borderId="20" xfId="317" applyNumberFormat="1" applyFont="1" applyBorder="1" applyAlignment="1">
      <alignment horizontal="center" vertical="center" wrapText="1"/>
    </xf>
    <xf numFmtId="0" fontId="41" fillId="0" borderId="1" xfId="317" applyNumberFormat="1" applyFont="1" applyBorder="1" applyAlignment="1">
      <alignment horizontal="left" vertical="center"/>
    </xf>
    <xf numFmtId="0" fontId="7" fillId="0" borderId="27" xfId="317" applyNumberFormat="1" applyFont="1" applyBorder="1" applyAlignment="1">
      <alignment horizontal="left" vertical="center"/>
    </xf>
    <xf numFmtId="0" fontId="15" fillId="0" borderId="1" xfId="541" applyNumberFormat="1" applyFont="1" applyBorder="1" applyAlignment="1">
      <alignment horizontal="center" vertical="center" wrapText="1"/>
    </xf>
    <xf numFmtId="1" fontId="41" fillId="0" borderId="17" xfId="317" applyNumberFormat="1" applyFont="1" applyBorder="1" applyAlignment="1">
      <alignment horizontal="center" vertical="center" wrapText="1"/>
    </xf>
    <xf numFmtId="1" fontId="50" fillId="0" borderId="3" xfId="317" applyNumberFormat="1" applyFont="1" applyBorder="1" applyAlignment="1">
      <alignment horizontal="center" vertical="center"/>
    </xf>
    <xf numFmtId="0" fontId="35" fillId="0" borderId="48" xfId="317" applyNumberFormat="1" applyFont="1" applyBorder="1" applyAlignment="1">
      <alignment horizontal="center" vertical="center" wrapText="1"/>
    </xf>
    <xf numFmtId="1" fontId="15" fillId="0" borderId="46" xfId="317" applyNumberFormat="1" applyFont="1" applyBorder="1" applyAlignment="1">
      <alignment horizontal="center" vertical="center"/>
    </xf>
    <xf numFmtId="0" fontId="15" fillId="0" borderId="17" xfId="317" applyNumberFormat="1" applyFont="1" applyBorder="1" applyAlignment="1">
      <alignment horizontal="center" vertical="center"/>
    </xf>
    <xf numFmtId="168" fontId="7" fillId="0" borderId="0" xfId="317" applyNumberFormat="1" applyFont="1" applyAlignment="1">
      <alignment horizontal="center" vertical="center"/>
    </xf>
    <xf numFmtId="0" fontId="50" fillId="70" borderId="6" xfId="0" applyFont="1" applyFill="1" applyBorder="1" applyAlignment="1" applyProtection="1">
      <alignment horizontal="center" vertical="center"/>
      <protection locked="0"/>
    </xf>
    <xf numFmtId="165" fontId="45" fillId="70" borderId="22" xfId="0" applyNumberFormat="1" applyFont="1" applyFill="1" applyBorder="1" applyAlignment="1">
      <alignment horizontal="center" vertical="center"/>
    </xf>
    <xf numFmtId="0" fontId="93" fillId="3" borderId="20" xfId="0" applyFont="1" applyFill="1" applyBorder="1" applyAlignment="1">
      <alignment horizontal="center" vertical="center" textRotation="90"/>
    </xf>
    <xf numFmtId="0" fontId="45" fillId="0" borderId="20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 wrapText="1"/>
    </xf>
    <xf numFmtId="0" fontId="93" fillId="44" borderId="2" xfId="0" applyFont="1" applyFill="1" applyBorder="1" applyAlignment="1">
      <alignment horizontal="center" vertical="center"/>
    </xf>
    <xf numFmtId="0" fontId="45" fillId="44" borderId="2" xfId="0" applyFont="1" applyFill="1" applyBorder="1" applyAlignment="1">
      <alignment horizontal="center" vertical="center" wrapText="1"/>
    </xf>
    <xf numFmtId="165" fontId="45" fillId="3" borderId="20" xfId="0" applyNumberFormat="1" applyFont="1" applyFill="1" applyBorder="1" applyAlignment="1">
      <alignment horizontal="center" vertical="center"/>
    </xf>
    <xf numFmtId="165" fontId="45" fillId="0" borderId="20" xfId="0" applyNumberFormat="1" applyFont="1" applyBorder="1" applyAlignment="1">
      <alignment horizontal="center" vertical="center"/>
    </xf>
    <xf numFmtId="165" fontId="68" fillId="3" borderId="21" xfId="0" applyNumberFormat="1" applyFont="1" applyFill="1" applyBorder="1" applyAlignment="1">
      <alignment horizontal="center" vertical="center"/>
    </xf>
    <xf numFmtId="165" fontId="45" fillId="44" borderId="2" xfId="0" applyNumberFormat="1" applyFont="1" applyFill="1" applyBorder="1" applyAlignment="1">
      <alignment horizontal="center" vertical="center"/>
    </xf>
    <xf numFmtId="165" fontId="68" fillId="44" borderId="23" xfId="0" applyNumberFormat="1" applyFont="1" applyFill="1" applyBorder="1" applyAlignment="1">
      <alignment horizontal="center" vertical="center"/>
    </xf>
    <xf numFmtId="0" fontId="14" fillId="75" borderId="1" xfId="0" applyFont="1" applyFill="1" applyBorder="1" applyAlignment="1">
      <alignment horizontal="center" vertical="center"/>
    </xf>
    <xf numFmtId="0" fontId="50" fillId="76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right"/>
    </xf>
    <xf numFmtId="1" fontId="7" fillId="0" borderId="20" xfId="317" applyNumberFormat="1" applyFont="1" applyBorder="1" applyAlignment="1">
      <alignment horizontal="center" vertical="center"/>
    </xf>
    <xf numFmtId="2" fontId="16" fillId="0" borderId="21" xfId="317" applyNumberFormat="1" applyFont="1" applyBorder="1" applyAlignment="1">
      <alignment horizontal="center" vertical="center"/>
    </xf>
    <xf numFmtId="0" fontId="96" fillId="0" borderId="0" xfId="317" applyNumberFormat="1" applyFont="1" applyAlignment="1">
      <alignment horizontal="left" vertical="center" wrapText="1"/>
    </xf>
    <xf numFmtId="1" fontId="96" fillId="0" borderId="0" xfId="317" applyNumberFormat="1" applyFont="1" applyAlignment="1">
      <alignment horizontal="left" vertical="center"/>
    </xf>
    <xf numFmtId="2" fontId="7" fillId="0" borderId="3" xfId="317" applyNumberFormat="1" applyFont="1" applyBorder="1" applyAlignment="1">
      <alignment horizontal="center" vertical="center"/>
    </xf>
    <xf numFmtId="2" fontId="7" fillId="0" borderId="20" xfId="317" applyNumberFormat="1" applyFont="1" applyBorder="1" applyAlignment="1">
      <alignment horizontal="center" vertical="center"/>
    </xf>
    <xf numFmtId="0" fontId="96" fillId="0" borderId="0" xfId="317" applyNumberFormat="1" applyFont="1" applyAlignment="1">
      <alignment horizontal="left" vertical="center"/>
    </xf>
    <xf numFmtId="2" fontId="96" fillId="0" borderId="0" xfId="317" applyNumberFormat="1" applyFont="1" applyAlignment="1">
      <alignment horizontal="left" vertical="center"/>
    </xf>
    <xf numFmtId="2" fontId="16" fillId="0" borderId="0" xfId="317" applyNumberFormat="1" applyFont="1" applyAlignment="1">
      <alignment horizontal="center" vertical="center"/>
    </xf>
    <xf numFmtId="1" fontId="0" fillId="0" borderId="0" xfId="317" applyNumberFormat="1" applyFont="1" applyAlignment="1">
      <alignment vertical="center"/>
    </xf>
    <xf numFmtId="0" fontId="97" fillId="0" borderId="0" xfId="317" applyNumberFormat="1" applyFont="1" applyAlignment="1">
      <alignment horizontal="center" vertical="center"/>
    </xf>
    <xf numFmtId="0" fontId="15" fillId="0" borderId="0" xfId="0" applyFont="1" applyAlignment="1">
      <alignment horizontal="left"/>
    </xf>
    <xf numFmtId="0" fontId="15" fillId="0" borderId="1" xfId="0" applyFont="1" applyBorder="1" applyAlignment="1">
      <alignment horizontal="left"/>
    </xf>
    <xf numFmtId="0" fontId="68" fillId="0" borderId="3" xfId="0" applyFont="1" applyBorder="1" applyAlignment="1">
      <alignment horizontal="center" vertical="center" wrapText="1"/>
    </xf>
    <xf numFmtId="0" fontId="52" fillId="77" borderId="0" xfId="0" applyFont="1" applyFill="1"/>
    <xf numFmtId="0" fontId="56" fillId="77" borderId="0" xfId="0" applyFont="1" applyFill="1" applyAlignment="1">
      <alignment horizontal="center" vertical="center"/>
    </xf>
    <xf numFmtId="0" fontId="68" fillId="77" borderId="3" xfId="0" applyFont="1" applyFill="1" applyBorder="1" applyAlignment="1">
      <alignment horizontal="center" vertical="center"/>
    </xf>
    <xf numFmtId="0" fontId="52" fillId="77" borderId="0" xfId="0" applyFont="1" applyFill="1" applyAlignment="1">
      <alignment horizontal="center" vertical="center"/>
    </xf>
    <xf numFmtId="0" fontId="0" fillId="77" borderId="0" xfId="0" applyFill="1" applyAlignment="1">
      <alignment horizontal="center" vertical="center"/>
    </xf>
    <xf numFmtId="0" fontId="39" fillId="77" borderId="0" xfId="0" applyFont="1" applyFill="1" applyAlignment="1">
      <alignment horizontal="center" vertical="center"/>
    </xf>
    <xf numFmtId="0" fontId="52" fillId="77" borderId="2" xfId="0" applyFont="1" applyFill="1" applyBorder="1" applyAlignment="1">
      <alignment horizontal="center" vertical="center"/>
    </xf>
    <xf numFmtId="0" fontId="75" fillId="40" borderId="0" xfId="0" applyFont="1" applyFill="1" applyAlignment="1">
      <alignment horizontal="center" vertical="center"/>
    </xf>
    <xf numFmtId="0" fontId="68" fillId="40" borderId="3" xfId="0" applyFont="1" applyFill="1" applyBorder="1" applyAlignment="1">
      <alignment horizontal="center" vertical="center" wrapText="1"/>
    </xf>
    <xf numFmtId="0" fontId="0" fillId="40" borderId="0" xfId="0" applyFill="1" applyAlignment="1">
      <alignment horizontal="center" vertical="center"/>
    </xf>
    <xf numFmtId="0" fontId="39" fillId="40" borderId="0" xfId="0" applyFont="1" applyFill="1" applyAlignment="1">
      <alignment horizontal="center" vertical="center"/>
    </xf>
    <xf numFmtId="0" fontId="52" fillId="40" borderId="2" xfId="0" applyFont="1" applyFill="1" applyBorder="1" applyAlignment="1">
      <alignment horizontal="center" vertical="center"/>
    </xf>
    <xf numFmtId="0" fontId="0" fillId="40" borderId="0" xfId="0" applyFill="1"/>
    <xf numFmtId="0" fontId="39" fillId="40" borderId="0" xfId="0" applyFont="1" applyFill="1"/>
    <xf numFmtId="0" fontId="39" fillId="44" borderId="0" xfId="0" applyFont="1" applyFill="1"/>
    <xf numFmtId="0" fontId="56" fillId="0" borderId="3" xfId="0" applyFont="1" applyBorder="1" applyAlignment="1">
      <alignment horizontal="center" vertical="center" wrapText="1"/>
    </xf>
    <xf numFmtId="0" fontId="0" fillId="3" borderId="17" xfId="0" applyFill="1" applyBorder="1" applyAlignment="1" applyProtection="1">
      <alignment horizontal="center" vertical="center"/>
      <protection locked="0"/>
    </xf>
    <xf numFmtId="0" fontId="0" fillId="3" borderId="18" xfId="0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4" fontId="0" fillId="39" borderId="0" xfId="493" applyFont="1" applyFill="1" applyBorder="1" applyAlignment="1" applyProtection="1">
      <alignment horizontal="center" vertical="center"/>
    </xf>
    <xf numFmtId="44" fontId="0" fillId="39" borderId="20" xfId="493" applyFont="1" applyFill="1" applyBorder="1" applyAlignment="1" applyProtection="1">
      <alignment horizontal="center" vertical="center"/>
    </xf>
    <xf numFmtId="44" fontId="0" fillId="39" borderId="2" xfId="493" applyFont="1" applyFill="1" applyBorder="1" applyAlignment="1" applyProtection="1">
      <alignment horizontal="center" vertical="center"/>
    </xf>
    <xf numFmtId="44" fontId="12" fillId="39" borderId="3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39" borderId="2" xfId="0" applyFill="1" applyBorder="1" applyAlignment="1">
      <alignment horizontal="right" vertical="center"/>
    </xf>
    <xf numFmtId="0" fontId="0" fillId="39" borderId="1" xfId="0" applyFill="1" applyBorder="1" applyAlignment="1" applyProtection="1">
      <alignment horizontal="center" vertical="center"/>
      <protection locked="0"/>
    </xf>
    <xf numFmtId="0" fontId="0" fillId="39" borderId="1" xfId="0" applyFill="1" applyBorder="1" applyAlignment="1" applyProtection="1">
      <alignment horizontal="center"/>
      <protection locked="0"/>
    </xf>
    <xf numFmtId="0" fontId="0" fillId="44" borderId="5" xfId="0" applyFill="1" applyBorder="1" applyAlignment="1">
      <alignment horizontal="center" vertical="center" wrapText="1"/>
    </xf>
    <xf numFmtId="0" fontId="0" fillId="44" borderId="4" xfId="0" applyFill="1" applyBorder="1" applyAlignment="1">
      <alignment horizontal="center" vertical="center" wrapText="1"/>
    </xf>
    <xf numFmtId="0" fontId="0" fillId="44" borderId="6" xfId="0" applyFill="1" applyBorder="1" applyAlignment="1">
      <alignment horizontal="center" vertical="center" wrapText="1"/>
    </xf>
    <xf numFmtId="166" fontId="45" fillId="0" borderId="0" xfId="0" applyNumberFormat="1" applyFont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0" fontId="52" fillId="3" borderId="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4" fillId="73" borderId="19" xfId="0" applyFont="1" applyFill="1" applyBorder="1" applyAlignment="1">
      <alignment horizontal="center" vertical="center" wrapText="1"/>
    </xf>
    <xf numFmtId="0" fontId="54" fillId="73" borderId="20" xfId="0" applyFont="1" applyFill="1" applyBorder="1" applyAlignment="1">
      <alignment horizontal="center" vertical="center" wrapText="1"/>
    </xf>
    <xf numFmtId="0" fontId="54" fillId="73" borderId="21" xfId="0" applyFont="1" applyFill="1" applyBorder="1" applyAlignment="1">
      <alignment horizontal="center" vertical="center" wrapText="1"/>
    </xf>
    <xf numFmtId="0" fontId="54" fillId="73" borderId="16" xfId="0" applyFont="1" applyFill="1" applyBorder="1" applyAlignment="1">
      <alignment horizontal="center" vertical="center" wrapText="1"/>
    </xf>
    <xf numFmtId="0" fontId="54" fillId="73" borderId="0" xfId="0" applyFont="1" applyFill="1" applyAlignment="1">
      <alignment horizontal="center" vertical="center" wrapText="1"/>
    </xf>
    <xf numFmtId="0" fontId="54" fillId="73" borderId="25" xfId="0" applyFont="1" applyFill="1" applyBorder="1" applyAlignment="1">
      <alignment horizontal="center" vertical="center" wrapText="1"/>
    </xf>
    <xf numFmtId="0" fontId="54" fillId="73" borderId="22" xfId="0" applyFont="1" applyFill="1" applyBorder="1" applyAlignment="1">
      <alignment horizontal="center" vertical="center" wrapText="1"/>
    </xf>
    <xf numFmtId="0" fontId="54" fillId="73" borderId="2" xfId="0" applyFont="1" applyFill="1" applyBorder="1" applyAlignment="1">
      <alignment horizontal="center" vertical="center" wrapText="1"/>
    </xf>
    <xf numFmtId="0" fontId="54" fillId="73" borderId="23" xfId="0" applyFont="1" applyFill="1" applyBorder="1" applyAlignment="1">
      <alignment horizontal="center" vertical="center" wrapText="1"/>
    </xf>
    <xf numFmtId="164" fontId="65" fillId="0" borderId="0" xfId="0" applyNumberFormat="1" applyFont="1" applyAlignment="1">
      <alignment horizontal="center" wrapText="1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left" vertical="top" wrapText="1"/>
    </xf>
    <xf numFmtId="1" fontId="36" fillId="0" borderId="17" xfId="317" applyNumberFormat="1" applyFont="1" applyBorder="1" applyAlignment="1">
      <alignment horizontal="center" vertical="center"/>
    </xf>
    <xf numFmtId="1" fontId="36" fillId="0" borderId="3" xfId="317" applyNumberFormat="1" applyFont="1" applyBorder="1" applyAlignment="1">
      <alignment horizontal="center" vertical="center"/>
    </xf>
    <xf numFmtId="1" fontId="36" fillId="0" borderId="18" xfId="317" applyNumberFormat="1" applyFont="1" applyBorder="1" applyAlignment="1">
      <alignment horizontal="center" vertical="center"/>
    </xf>
    <xf numFmtId="1" fontId="7" fillId="0" borderId="2" xfId="317" applyNumberFormat="1" applyFont="1" applyBorder="1" applyAlignment="1">
      <alignment horizontal="center" vertical="center"/>
    </xf>
    <xf numFmtId="1" fontId="59" fillId="0" borderId="17" xfId="317" applyNumberFormat="1" applyFont="1" applyBorder="1" applyAlignment="1">
      <alignment horizontal="left"/>
    </xf>
    <xf numFmtId="1" fontId="59" fillId="0" borderId="3" xfId="317" applyNumberFormat="1" applyFont="1" applyBorder="1" applyAlignment="1">
      <alignment horizontal="left"/>
    </xf>
    <xf numFmtId="1" fontId="59" fillId="0" borderId="18" xfId="317" applyNumberFormat="1" applyFont="1" applyBorder="1" applyAlignment="1">
      <alignment horizontal="left"/>
    </xf>
    <xf numFmtId="0" fontId="94" fillId="0" borderId="0" xfId="317" applyNumberFormat="1" applyFont="1" applyAlignment="1">
      <alignment horizontal="center" vertical="center"/>
    </xf>
    <xf numFmtId="0" fontId="0" fillId="0" borderId="0" xfId="0" applyAlignment="1">
      <alignment horizontal="left" wrapText="1"/>
    </xf>
    <xf numFmtId="0" fontId="50" fillId="3" borderId="1" xfId="0" applyFont="1" applyFill="1" applyBorder="1" applyAlignment="1">
      <alignment horizontal="center"/>
    </xf>
    <xf numFmtId="0" fontId="95" fillId="0" borderId="0" xfId="317" applyNumberFormat="1" applyFont="1" applyAlignment="1">
      <alignment horizontal="center" vertical="center" wrapText="1"/>
    </xf>
    <xf numFmtId="1" fontId="36" fillId="0" borderId="17" xfId="317" applyNumberFormat="1" applyFont="1" applyBorder="1" applyAlignment="1">
      <alignment horizontal="left" vertical="center"/>
    </xf>
    <xf numFmtId="1" fontId="36" fillId="0" borderId="3" xfId="317" applyNumberFormat="1" applyFont="1" applyBorder="1" applyAlignment="1">
      <alignment horizontal="left" vertical="center"/>
    </xf>
    <xf numFmtId="1" fontId="36" fillId="0" borderId="18" xfId="317" applyNumberFormat="1" applyFont="1" applyBorder="1" applyAlignment="1">
      <alignment horizontal="left" vertical="center"/>
    </xf>
    <xf numFmtId="0" fontId="45" fillId="0" borderId="0" xfId="317" applyNumberFormat="1" applyFont="1" applyAlignment="1">
      <alignment horizontal="center" vertical="center"/>
    </xf>
    <xf numFmtId="1" fontId="36" fillId="0" borderId="17" xfId="317" applyNumberFormat="1" applyFont="1" applyBorder="1" applyAlignment="1">
      <alignment horizontal="left"/>
    </xf>
    <xf numFmtId="1" fontId="36" fillId="0" borderId="3" xfId="317" applyNumberFormat="1" applyFont="1" applyBorder="1" applyAlignment="1">
      <alignment horizontal="left"/>
    </xf>
    <xf numFmtId="1" fontId="36" fillId="0" borderId="18" xfId="317" applyNumberFormat="1" applyFont="1" applyBorder="1" applyAlignment="1">
      <alignment horizontal="left"/>
    </xf>
    <xf numFmtId="0" fontId="83" fillId="0" borderId="2" xfId="0" applyFont="1" applyBorder="1" applyAlignment="1">
      <alignment horizontal="left" vertical="center"/>
    </xf>
    <xf numFmtId="0" fontId="0" fillId="0" borderId="0" xfId="0" applyAlignment="1">
      <alignment horizontal="left" vertical="top" wrapText="1"/>
    </xf>
    <xf numFmtId="0" fontId="52" fillId="3" borderId="1" xfId="0" applyFont="1" applyFill="1" applyBorder="1" applyAlignment="1">
      <alignment horizontal="center" vertical="center"/>
    </xf>
    <xf numFmtId="0" fontId="72" fillId="73" borderId="19" xfId="0" applyFont="1" applyFill="1" applyBorder="1" applyAlignment="1">
      <alignment horizontal="center" vertical="center" wrapText="1"/>
    </xf>
    <xf numFmtId="0" fontId="72" fillId="73" borderId="20" xfId="0" applyFont="1" applyFill="1" applyBorder="1" applyAlignment="1">
      <alignment horizontal="center" vertical="center" wrapText="1"/>
    </xf>
    <xf numFmtId="0" fontId="72" fillId="73" borderId="21" xfId="0" applyFont="1" applyFill="1" applyBorder="1" applyAlignment="1">
      <alignment horizontal="center" vertical="center" wrapText="1"/>
    </xf>
    <xf numFmtId="0" fontId="72" fillId="73" borderId="16" xfId="0" applyFont="1" applyFill="1" applyBorder="1" applyAlignment="1">
      <alignment horizontal="center" vertical="center" wrapText="1"/>
    </xf>
    <xf numFmtId="0" fontId="72" fillId="73" borderId="0" xfId="0" applyFont="1" applyFill="1" applyAlignment="1">
      <alignment horizontal="center" vertical="center" wrapText="1"/>
    </xf>
    <xf numFmtId="0" fontId="72" fillId="73" borderId="25" xfId="0" applyFont="1" applyFill="1" applyBorder="1" applyAlignment="1">
      <alignment horizontal="center" vertical="center" wrapText="1"/>
    </xf>
    <xf numFmtId="0" fontId="72" fillId="73" borderId="22" xfId="0" applyFont="1" applyFill="1" applyBorder="1" applyAlignment="1">
      <alignment horizontal="center" vertical="center" wrapText="1"/>
    </xf>
    <xf numFmtId="0" fontId="72" fillId="73" borderId="2" xfId="0" applyFont="1" applyFill="1" applyBorder="1" applyAlignment="1">
      <alignment horizontal="center" vertical="center" wrapText="1"/>
    </xf>
    <xf numFmtId="0" fontId="72" fillId="73" borderId="23" xfId="0" applyFont="1" applyFill="1" applyBorder="1" applyAlignment="1">
      <alignment horizontal="center" vertical="center" wrapText="1"/>
    </xf>
    <xf numFmtId="0" fontId="58" fillId="0" borderId="0" xfId="317" applyNumberFormat="1" applyFont="1" applyAlignment="1">
      <alignment horizontal="center" vertical="center"/>
    </xf>
    <xf numFmtId="0" fontId="39" fillId="0" borderId="0" xfId="0" applyFont="1" applyAlignment="1">
      <alignment horizontal="left" vertical="top" wrapText="1"/>
    </xf>
    <xf numFmtId="0" fontId="39" fillId="3" borderId="1" xfId="0" applyFont="1" applyFill="1" applyBorder="1" applyAlignment="1">
      <alignment horizontal="center" vertical="center"/>
    </xf>
    <xf numFmtId="2" fontId="7" fillId="0" borderId="17" xfId="317" applyNumberFormat="1" applyFont="1" applyBorder="1" applyAlignment="1">
      <alignment horizontal="center" vertical="center"/>
    </xf>
    <xf numFmtId="2" fontId="7" fillId="0" borderId="18" xfId="317" applyNumberFormat="1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" fontId="39" fillId="0" borderId="0" xfId="0" applyNumberFormat="1" applyFont="1" applyAlignment="1">
      <alignment horizontal="left"/>
    </xf>
    <xf numFmtId="0" fontId="39" fillId="0" borderId="0" xfId="0" applyFont="1" applyAlignment="1">
      <alignment horizontal="left"/>
    </xf>
    <xf numFmtId="0" fontId="12" fillId="0" borderId="17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</cellXfs>
  <cellStyles count="543">
    <cellStyle name="20 % - Akzent1" xfId="516" builtinId="30" customBuiltin="1"/>
    <cellStyle name="20 % - Akzent2" xfId="520" builtinId="34" customBuiltin="1"/>
    <cellStyle name="20 % - Akzent3" xfId="524" builtinId="38" customBuiltin="1"/>
    <cellStyle name="20 % - Akzent4" xfId="528" builtinId="42" customBuiltin="1"/>
    <cellStyle name="20 % - Akzent5" xfId="532" builtinId="46" customBuiltin="1"/>
    <cellStyle name="20 % - Akzent6" xfId="536" builtinId="50" customBuiltin="1"/>
    <cellStyle name="40 % - Akzent1" xfId="517" builtinId="31" customBuiltin="1"/>
    <cellStyle name="40 % - Akzent2" xfId="521" builtinId="35" customBuiltin="1"/>
    <cellStyle name="40 % - Akzent3" xfId="525" builtinId="39" customBuiltin="1"/>
    <cellStyle name="40 % - Akzent4" xfId="529" builtinId="43" customBuiltin="1"/>
    <cellStyle name="40 % - Akzent5" xfId="533" builtinId="47" customBuiltin="1"/>
    <cellStyle name="40 % - Akzent6" xfId="537" builtinId="51" customBuiltin="1"/>
    <cellStyle name="60 % - Akzent1" xfId="518" builtinId="32" customBuiltin="1"/>
    <cellStyle name="60 % - Akzent2" xfId="522" builtinId="36" customBuiltin="1"/>
    <cellStyle name="60 % - Akzent3" xfId="526" builtinId="40" customBuiltin="1"/>
    <cellStyle name="60 % - Akzent4" xfId="530" builtinId="44" customBuiltin="1"/>
    <cellStyle name="60 % - Akzent5" xfId="534" builtinId="48" customBuiltin="1"/>
    <cellStyle name="60 % - Akzent6" xfId="538" builtinId="52" customBuiltin="1"/>
    <cellStyle name="Akzent1" xfId="515" builtinId="29" customBuiltin="1"/>
    <cellStyle name="Akzent2" xfId="519" builtinId="33" customBuiltin="1"/>
    <cellStyle name="Akzent3" xfId="523" builtinId="37" customBuiltin="1"/>
    <cellStyle name="Akzent4" xfId="527" builtinId="41" customBuiltin="1"/>
    <cellStyle name="Akzent5" xfId="531" builtinId="45" customBuiltin="1"/>
    <cellStyle name="Akzent6" xfId="535" builtinId="49" customBuiltin="1"/>
    <cellStyle name="Ausgabe" xfId="508" builtinId="21" customBuiltin="1"/>
    <cellStyle name="Berechnung" xfId="509" builtinId="22" customBuiltin="1"/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2" builtinId="9" hidden="1"/>
    <cellStyle name="Besuchter Hyperlink" xfId="64" builtinId="9" hidden="1"/>
    <cellStyle name="Besuchter Hyperlink" xfId="66" builtinId="9" hidden="1"/>
    <cellStyle name="Besuchter Hyperlink" xfId="68" builtinId="9" hidden="1"/>
    <cellStyle name="Besuchter Hyperlink" xfId="70" builtinId="9" hidden="1"/>
    <cellStyle name="Besuchter Hyperlink" xfId="72" builtinId="9" hidden="1"/>
    <cellStyle name="Besuchter Hyperlink" xfId="74" builtinId="9" hidden="1"/>
    <cellStyle name="Besuchter Hyperlink" xfId="76" builtinId="9" hidden="1"/>
    <cellStyle name="Besuchter Hyperlink" xfId="78" builtinId="9" hidden="1"/>
    <cellStyle name="Besuchter Hyperlink" xfId="80" builtinId="9" hidden="1"/>
    <cellStyle name="Besuchter Hyperlink" xfId="82" builtinId="9" hidden="1"/>
    <cellStyle name="Besuchter Hyperlink" xfId="84" builtinId="9" hidden="1"/>
    <cellStyle name="Besuchter Hyperlink" xfId="86" builtinId="9" hidden="1"/>
    <cellStyle name="Besuchter Hyperlink" xfId="88" builtinId="9" hidden="1"/>
    <cellStyle name="Besuchter Hyperlink" xfId="90" builtinId="9" hidden="1"/>
    <cellStyle name="Besuchter Hyperlink" xfId="92" builtinId="9" hidden="1"/>
    <cellStyle name="Besuchter Hyperlink" xfId="94" builtinId="9" hidden="1"/>
    <cellStyle name="Besuchter Hyperlink" xfId="96" builtinId="9" hidden="1"/>
    <cellStyle name="Besuchter Hyperlink" xfId="98" builtinId="9" hidden="1"/>
    <cellStyle name="Besuchter Hyperlink" xfId="100" builtinId="9" hidden="1"/>
    <cellStyle name="Besuchter Hyperlink" xfId="102" builtinId="9" hidden="1"/>
    <cellStyle name="Besuchter Hyperlink" xfId="104" builtinId="9" hidden="1"/>
    <cellStyle name="Besuchter Hyperlink" xfId="106" builtinId="9" hidden="1"/>
    <cellStyle name="Besuchter Hyperlink" xfId="108" builtinId="9" hidden="1"/>
    <cellStyle name="Besuchter Hyperlink" xfId="110" builtinId="9" hidden="1"/>
    <cellStyle name="Besuchter Hyperlink" xfId="112" builtinId="9" hidden="1"/>
    <cellStyle name="Besuchter Hyperlink" xfId="114" builtinId="9" hidden="1"/>
    <cellStyle name="Besuchter Hyperlink" xfId="116" builtinId="9" hidden="1"/>
    <cellStyle name="Besuchter Hyperlink" xfId="118" builtinId="9" hidden="1"/>
    <cellStyle name="Besuchter Hyperlink" xfId="120" builtinId="9" hidden="1"/>
    <cellStyle name="Besuchter Hyperlink" xfId="122" builtinId="9" hidden="1"/>
    <cellStyle name="Besuchter Hyperlink" xfId="124" builtinId="9" hidden="1"/>
    <cellStyle name="Besuchter Hyperlink" xfId="126" builtinId="9" hidden="1"/>
    <cellStyle name="Besuchter Hyperlink" xfId="128" builtinId="9" hidden="1"/>
    <cellStyle name="Besuchter Hyperlink" xfId="130" builtinId="9" hidden="1"/>
    <cellStyle name="Besuchter Hyperlink" xfId="132" builtinId="9" hidden="1"/>
    <cellStyle name="Besuchter Hyperlink" xfId="134" builtinId="9" hidden="1"/>
    <cellStyle name="Besuchter Hyperlink" xfId="136" builtinId="9" hidden="1"/>
    <cellStyle name="Besuchter Hyperlink" xfId="138" builtinId="9" hidden="1"/>
    <cellStyle name="Besuchter Hyperlink" xfId="140" builtinId="9" hidden="1"/>
    <cellStyle name="Besuchter Hyperlink" xfId="142" builtinId="9" hidden="1"/>
    <cellStyle name="Besuchter Hyperlink" xfId="144" builtinId="9" hidden="1"/>
    <cellStyle name="Besuchter Hyperlink" xfId="146" builtinId="9" hidden="1"/>
    <cellStyle name="Besuchter Hyperlink" xfId="148" builtinId="9" hidden="1"/>
    <cellStyle name="Besuchter Hyperlink" xfId="150" builtinId="9" hidden="1"/>
    <cellStyle name="Besuchter Hyperlink" xfId="152" builtinId="9" hidden="1"/>
    <cellStyle name="Besuchter Hyperlink" xfId="154" builtinId="9" hidden="1"/>
    <cellStyle name="Besuchter Hyperlink" xfId="156" builtinId="9" hidden="1"/>
    <cellStyle name="Besuchter Hyperlink" xfId="158" builtinId="9" hidden="1"/>
    <cellStyle name="Besuchter Hyperlink" xfId="160" builtinId="9" hidden="1"/>
    <cellStyle name="Besuchter Hyperlink" xfId="162" builtinId="9" hidden="1"/>
    <cellStyle name="Besuchter Hyperlink" xfId="164" builtinId="9" hidden="1"/>
    <cellStyle name="Besuchter Hyperlink" xfId="166" builtinId="9" hidden="1"/>
    <cellStyle name="Besuchter Hyperlink" xfId="168" builtinId="9" hidden="1"/>
    <cellStyle name="Besuchter Hyperlink" xfId="170" builtinId="9" hidden="1"/>
    <cellStyle name="Besuchter Hyperlink" xfId="172" builtinId="9" hidden="1"/>
    <cellStyle name="Besuchter Hyperlink" xfId="174" builtinId="9" hidden="1"/>
    <cellStyle name="Besuchter Hyperlink" xfId="176" builtinId="9" hidden="1"/>
    <cellStyle name="Besuchter Hyperlink" xfId="178" builtinId="9" hidden="1"/>
    <cellStyle name="Besuchter Hyperlink" xfId="180" builtinId="9" hidden="1"/>
    <cellStyle name="Besuchter Hyperlink" xfId="182" builtinId="9" hidden="1"/>
    <cellStyle name="Besuchter Hyperlink" xfId="184" builtinId="9" hidden="1"/>
    <cellStyle name="Besuchter Hyperlink" xfId="186" builtinId="9" hidden="1"/>
    <cellStyle name="Besuchter Hyperlink" xfId="188" builtinId="9" hidden="1"/>
    <cellStyle name="Besuchter Hyperlink" xfId="190" builtinId="9" hidden="1"/>
    <cellStyle name="Besuchter Hyperlink" xfId="192" builtinId="9" hidden="1"/>
    <cellStyle name="Besuchter Hyperlink" xfId="194" builtinId="9" hidden="1"/>
    <cellStyle name="Besuchter Hyperlink" xfId="196" builtinId="9" hidden="1"/>
    <cellStyle name="Besuchter Hyperlink" xfId="198" builtinId="9" hidden="1"/>
    <cellStyle name="Besuchter Hyperlink" xfId="200" builtinId="9" hidden="1"/>
    <cellStyle name="Besuchter Hyperlink" xfId="202" builtinId="9" hidden="1"/>
    <cellStyle name="Besuchter Hyperlink" xfId="204" builtinId="9" hidden="1"/>
    <cellStyle name="Besuchter Hyperlink" xfId="206" builtinId="9" hidden="1"/>
    <cellStyle name="Besuchter Hyperlink" xfId="208" builtinId="9" hidden="1"/>
    <cellStyle name="Besuchter Hyperlink" xfId="210" builtinId="9" hidden="1"/>
    <cellStyle name="Besuchter Hyperlink" xfId="212" builtinId="9" hidden="1"/>
    <cellStyle name="Besuchter Hyperlink" xfId="214" builtinId="9" hidden="1"/>
    <cellStyle name="Besuchter Hyperlink" xfId="216" builtinId="9" hidden="1"/>
    <cellStyle name="Besuchter Hyperlink" xfId="218" builtinId="9" hidden="1"/>
    <cellStyle name="Besuchter Hyperlink" xfId="220" builtinId="9" hidden="1"/>
    <cellStyle name="Besuchter Hyperlink" xfId="222" builtinId="9" hidden="1"/>
    <cellStyle name="Besuchter Hyperlink" xfId="224" builtinId="9" hidden="1"/>
    <cellStyle name="Besuchter Hyperlink" xfId="226" builtinId="9" hidden="1"/>
    <cellStyle name="Besuchter Hyperlink" xfId="228" builtinId="9" hidden="1"/>
    <cellStyle name="Besuchter Hyperlink" xfId="230" builtinId="9" hidden="1"/>
    <cellStyle name="Besuchter Hyperlink" xfId="232" builtinId="9" hidden="1"/>
    <cellStyle name="Besuchter Hyperlink" xfId="234" builtinId="9" hidden="1"/>
    <cellStyle name="Besuchter Hyperlink" xfId="236" builtinId="9" hidden="1"/>
    <cellStyle name="Besuchter Hyperlink" xfId="238" builtinId="9" hidden="1"/>
    <cellStyle name="Besuchter Hyperlink" xfId="240" builtinId="9" hidden="1"/>
    <cellStyle name="Besuchter Hyperlink" xfId="242" builtinId="9" hidden="1"/>
    <cellStyle name="Besuchter Hyperlink" xfId="244" builtinId="9" hidden="1"/>
    <cellStyle name="Besuchter Hyperlink" xfId="246" builtinId="9" hidden="1"/>
    <cellStyle name="Besuchter Hyperlink" xfId="248" builtinId="9" hidden="1"/>
    <cellStyle name="Besuchter Hyperlink" xfId="250" builtinId="9" hidden="1"/>
    <cellStyle name="Besuchter Hyperlink" xfId="252" builtinId="9" hidden="1"/>
    <cellStyle name="Besuchter Hyperlink" xfId="254" builtinId="9" hidden="1"/>
    <cellStyle name="Besuchter Hyperlink" xfId="256" builtinId="9" hidden="1"/>
    <cellStyle name="Besuchter Hyperlink" xfId="258" builtinId="9" hidden="1"/>
    <cellStyle name="Besuchter Hyperlink" xfId="260" builtinId="9" hidden="1"/>
    <cellStyle name="Besuchter Hyperlink" xfId="262" builtinId="9" hidden="1"/>
    <cellStyle name="Besuchter Hyperlink" xfId="264" builtinId="9" hidden="1"/>
    <cellStyle name="Besuchter Hyperlink" xfId="266" builtinId="9" hidden="1"/>
    <cellStyle name="Besuchter Hyperlink" xfId="268" builtinId="9" hidden="1"/>
    <cellStyle name="Besuchter Hyperlink" xfId="270" builtinId="9" hidden="1"/>
    <cellStyle name="Besuchter Hyperlink" xfId="272" builtinId="9" hidden="1"/>
    <cellStyle name="Besuchter Hyperlink" xfId="274" builtinId="9" hidden="1"/>
    <cellStyle name="Besuchter Hyperlink" xfId="276" builtinId="9" hidden="1"/>
    <cellStyle name="Besuchter Hyperlink" xfId="278" builtinId="9" hidden="1"/>
    <cellStyle name="Besuchter Hyperlink" xfId="280" builtinId="9" hidden="1"/>
    <cellStyle name="Besuchter Hyperlink" xfId="282" builtinId="9" hidden="1"/>
    <cellStyle name="Besuchter Hyperlink" xfId="284" builtinId="9" hidden="1"/>
    <cellStyle name="Besuchter Hyperlink" xfId="286" builtinId="9" hidden="1"/>
    <cellStyle name="Besuchter Hyperlink" xfId="288" builtinId="9" hidden="1"/>
    <cellStyle name="Besuchter Hyperlink" xfId="290" builtinId="9" hidden="1"/>
    <cellStyle name="Besuchter Hyperlink" xfId="292" builtinId="9" hidden="1"/>
    <cellStyle name="Besuchter Hyperlink" xfId="294" builtinId="9" hidden="1"/>
    <cellStyle name="Besuchter Hyperlink" xfId="296" builtinId="9" hidden="1"/>
    <cellStyle name="Besuchter Hyperlink" xfId="298" builtinId="9" hidden="1"/>
    <cellStyle name="Besuchter Hyperlink" xfId="300" builtinId="9" hidden="1"/>
    <cellStyle name="Besuchter Hyperlink" xfId="302" builtinId="9" hidden="1"/>
    <cellStyle name="Besuchter Hyperlink" xfId="304" builtinId="9" hidden="1"/>
    <cellStyle name="Besuchter Hyperlink" xfId="306" builtinId="9" hidden="1"/>
    <cellStyle name="Besuchter Hyperlink" xfId="308" builtinId="9" hidden="1"/>
    <cellStyle name="Besuchter Hyperlink" xfId="310" builtinId="9" hidden="1"/>
    <cellStyle name="Besuchter Hyperlink" xfId="312" builtinId="9" hidden="1"/>
    <cellStyle name="Besuchter Hyperlink" xfId="314" builtinId="9" hidden="1"/>
    <cellStyle name="Besuchter Hyperlink" xfId="316" builtinId="9" hidden="1"/>
    <cellStyle name="Besuchter Hyperlink" xfId="320" builtinId="9" hidden="1"/>
    <cellStyle name="Besuchter Hyperlink" xfId="322" builtinId="9" hidden="1"/>
    <cellStyle name="Besuchter Hyperlink" xfId="324" builtinId="9" hidden="1"/>
    <cellStyle name="Besuchter Hyperlink" xfId="326" builtinId="9" hidden="1"/>
    <cellStyle name="Besuchter Hyperlink" xfId="328" builtinId="9" hidden="1"/>
    <cellStyle name="Besuchter Hyperlink" xfId="330" builtinId="9" hidden="1"/>
    <cellStyle name="Besuchter Hyperlink" xfId="332" builtinId="9" hidden="1"/>
    <cellStyle name="Besuchter Hyperlink" xfId="334" builtinId="9" hidden="1"/>
    <cellStyle name="Besuchter Hyperlink" xfId="336" builtinId="9" hidden="1"/>
    <cellStyle name="Besuchter Hyperlink" xfId="338" builtinId="9" hidden="1"/>
    <cellStyle name="Besuchter Hyperlink" xfId="340" builtinId="9" hidden="1"/>
    <cellStyle name="Besuchter Hyperlink" xfId="342" builtinId="9" hidden="1"/>
    <cellStyle name="Besuchter Hyperlink" xfId="344" builtinId="9" hidden="1"/>
    <cellStyle name="Besuchter Hyperlink" xfId="346" builtinId="9" hidden="1"/>
    <cellStyle name="Besuchter Hyperlink" xfId="348" builtinId="9" hidden="1"/>
    <cellStyle name="Besuchter Hyperlink" xfId="350" builtinId="9" hidden="1"/>
    <cellStyle name="Besuchter Hyperlink" xfId="352" builtinId="9" hidden="1"/>
    <cellStyle name="Besuchter Hyperlink" xfId="354" builtinId="9" hidden="1"/>
    <cellStyle name="Besuchter Hyperlink" xfId="356" builtinId="9" hidden="1"/>
    <cellStyle name="Besuchter Hyperlink" xfId="358" builtinId="9" hidden="1"/>
    <cellStyle name="Besuchter Hyperlink" xfId="360" builtinId="9" hidden="1"/>
    <cellStyle name="Besuchter Hyperlink" xfId="362" builtinId="9" hidden="1"/>
    <cellStyle name="Besuchter Hyperlink" xfId="364" builtinId="9" hidden="1"/>
    <cellStyle name="Besuchter Hyperlink" xfId="366" builtinId="9" hidden="1"/>
    <cellStyle name="Besuchter Hyperlink" xfId="368" builtinId="9" hidden="1"/>
    <cellStyle name="Besuchter Hyperlink" xfId="370" builtinId="9" hidden="1"/>
    <cellStyle name="Besuchter Hyperlink" xfId="372" builtinId="9" hidden="1"/>
    <cellStyle name="Besuchter Hyperlink" xfId="374" builtinId="9" hidden="1"/>
    <cellStyle name="Besuchter Hyperlink" xfId="376" builtinId="9" hidden="1"/>
    <cellStyle name="Besuchter Hyperlink" xfId="378" builtinId="9" hidden="1"/>
    <cellStyle name="Besuchter Hyperlink" xfId="380" builtinId="9" hidden="1"/>
    <cellStyle name="Besuchter Hyperlink" xfId="382" builtinId="9" hidden="1"/>
    <cellStyle name="Besuchter Hyperlink" xfId="384" builtinId="9" hidden="1"/>
    <cellStyle name="Besuchter Hyperlink" xfId="386" builtinId="9" hidden="1"/>
    <cellStyle name="Besuchter Hyperlink" xfId="388" builtinId="9" hidden="1"/>
    <cellStyle name="Besuchter Hyperlink" xfId="390" builtinId="9" hidden="1"/>
    <cellStyle name="Besuchter Hyperlink" xfId="392" builtinId="9" hidden="1"/>
    <cellStyle name="Besuchter Hyperlink" xfId="394" builtinId="9" hidden="1"/>
    <cellStyle name="Besuchter Hyperlink" xfId="396" builtinId="9" hidden="1"/>
    <cellStyle name="Besuchter Hyperlink" xfId="398" builtinId="9" hidden="1"/>
    <cellStyle name="Besuchter Hyperlink" xfId="400" builtinId="9" hidden="1"/>
    <cellStyle name="Besuchter Hyperlink" xfId="402" builtinId="9" hidden="1"/>
    <cellStyle name="Besuchter Hyperlink" xfId="404" builtinId="9" hidden="1"/>
    <cellStyle name="Besuchter Hyperlink" xfId="406" builtinId="9" hidden="1"/>
    <cellStyle name="Besuchter Hyperlink" xfId="408" builtinId="9" hidden="1"/>
    <cellStyle name="Besuchter Hyperlink" xfId="410" builtinId="9" hidden="1"/>
    <cellStyle name="Besuchter Hyperlink" xfId="412" builtinId="9" hidden="1"/>
    <cellStyle name="Besuchter Hyperlink" xfId="414" builtinId="9" hidden="1"/>
    <cellStyle name="Besuchter Hyperlink" xfId="416" builtinId="9" hidden="1"/>
    <cellStyle name="Besuchter Hyperlink" xfId="418" builtinId="9" hidden="1"/>
    <cellStyle name="Besuchter Hyperlink" xfId="420" builtinId="9" hidden="1"/>
    <cellStyle name="Besuchter Hyperlink" xfId="422" builtinId="9" hidden="1"/>
    <cellStyle name="Besuchter Hyperlink" xfId="424" builtinId="9" hidden="1"/>
    <cellStyle name="Besuchter Hyperlink" xfId="426" builtinId="9" hidden="1"/>
    <cellStyle name="Besuchter Hyperlink" xfId="428" builtinId="9" hidden="1"/>
    <cellStyle name="Besuchter Hyperlink" xfId="430" builtinId="9" hidden="1"/>
    <cellStyle name="Besuchter Hyperlink" xfId="432" builtinId="9" hidden="1"/>
    <cellStyle name="Besuchter Hyperlink" xfId="434" builtinId="9" hidden="1"/>
    <cellStyle name="Besuchter Hyperlink" xfId="436" builtinId="9" hidden="1"/>
    <cellStyle name="Besuchter Hyperlink" xfId="438" builtinId="9" hidden="1"/>
    <cellStyle name="Besuchter Hyperlink" xfId="440" builtinId="9" hidden="1"/>
    <cellStyle name="Besuchter Hyperlink" xfId="442" builtinId="9" hidden="1"/>
    <cellStyle name="Besuchter Hyperlink" xfId="444" builtinId="9" hidden="1"/>
    <cellStyle name="Besuchter Hyperlink" xfId="446" builtinId="9" hidden="1"/>
    <cellStyle name="Besuchter Hyperlink" xfId="448" builtinId="9" hidden="1"/>
    <cellStyle name="Besuchter Hyperlink" xfId="450" builtinId="9" hidden="1"/>
    <cellStyle name="Besuchter Hyperlink" xfId="452" builtinId="9" hidden="1"/>
    <cellStyle name="Besuchter Hyperlink" xfId="454" builtinId="9" hidden="1"/>
    <cellStyle name="Besuchter Hyperlink" xfId="456" builtinId="9" hidden="1"/>
    <cellStyle name="Besuchter Hyperlink" xfId="458" builtinId="9" hidden="1"/>
    <cellStyle name="Besuchter Hyperlink" xfId="460" builtinId="9" hidden="1"/>
    <cellStyle name="Besuchter Hyperlink" xfId="462" builtinId="9" hidden="1"/>
    <cellStyle name="Besuchter Hyperlink" xfId="464" builtinId="9" hidden="1"/>
    <cellStyle name="Besuchter Hyperlink" xfId="466" builtinId="9" hidden="1"/>
    <cellStyle name="Besuchter Hyperlink" xfId="468" builtinId="9" hidden="1"/>
    <cellStyle name="Besuchter Hyperlink" xfId="470" builtinId="9" hidden="1"/>
    <cellStyle name="Besuchter Hyperlink" xfId="472" builtinId="9" hidden="1"/>
    <cellStyle name="Besuchter Hyperlink" xfId="474" builtinId="9" hidden="1"/>
    <cellStyle name="Besuchter Hyperlink" xfId="476" builtinId="9" hidden="1"/>
    <cellStyle name="Besuchter Hyperlink" xfId="478" builtinId="9" hidden="1"/>
    <cellStyle name="Besuchter Hyperlink" xfId="480" builtinId="9" hidden="1"/>
    <cellStyle name="Besuchter Hyperlink" xfId="482" builtinId="9" hidden="1"/>
    <cellStyle name="Besuchter Hyperlink" xfId="484" builtinId="9" hidden="1"/>
    <cellStyle name="Besuchter Hyperlink" xfId="486" builtinId="9" hidden="1"/>
    <cellStyle name="Besuchter Hyperlink" xfId="488" builtinId="9" hidden="1"/>
    <cellStyle name="Besuchter Hyperlink" xfId="490" builtinId="9" hidden="1"/>
    <cellStyle name="Besuchter Hyperlink" xfId="492" builtinId="9" hidden="1"/>
    <cellStyle name="Besuchter Hyperlink" xfId="496" builtinId="9" hidden="1"/>
    <cellStyle name="Besuchter Hyperlink" xfId="498" builtinId="9" hidden="1"/>
    <cellStyle name="Currency 2" xfId="318" xr:uid="{00000000-0005-0000-0000-000012000000}"/>
    <cellStyle name="Eingabe" xfId="507" builtinId="20" customBuiltin="1"/>
    <cellStyle name="Ergebnis" xfId="514" builtinId="25" customBuiltin="1"/>
    <cellStyle name="Erklärender Text" xfId="513" builtinId="53" customBuiltin="1"/>
    <cellStyle name="Gut" xfId="504" builtinId="26" customBuilti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Link" xfId="177" builtinId="8" hidden="1"/>
    <cellStyle name="Link" xfId="179" builtinId="8" hidden="1"/>
    <cellStyle name="Link" xfId="181" builtinId="8" hidden="1"/>
    <cellStyle name="Link" xfId="183" builtinId="8" hidden="1"/>
    <cellStyle name="Link" xfId="185" builtinId="8" hidden="1"/>
    <cellStyle name="Link" xfId="187" builtinId="8" hidden="1"/>
    <cellStyle name="Link" xfId="189" builtinId="8" hidden="1"/>
    <cellStyle name="Link" xfId="191" builtinId="8" hidden="1"/>
    <cellStyle name="Link" xfId="193" builtinId="8" hidden="1"/>
    <cellStyle name="Link" xfId="195" builtinId="8" hidden="1"/>
    <cellStyle name="Link" xfId="197" builtinId="8" hidden="1"/>
    <cellStyle name="Link" xfId="199" builtinId="8" hidden="1"/>
    <cellStyle name="Link" xfId="201" builtinId="8" hidden="1"/>
    <cellStyle name="Link" xfId="203" builtinId="8" hidden="1"/>
    <cellStyle name="Link" xfId="205" builtinId="8" hidden="1"/>
    <cellStyle name="Link" xfId="207" builtinId="8" hidden="1"/>
    <cellStyle name="Link" xfId="209" builtinId="8" hidden="1"/>
    <cellStyle name="Link" xfId="211" builtinId="8" hidden="1"/>
    <cellStyle name="Link" xfId="213" builtinId="8" hidden="1"/>
    <cellStyle name="Link" xfId="215" builtinId="8" hidden="1"/>
    <cellStyle name="Link" xfId="217" builtinId="8" hidden="1"/>
    <cellStyle name="Link" xfId="219" builtinId="8" hidden="1"/>
    <cellStyle name="Link" xfId="221" builtinId="8" hidden="1"/>
    <cellStyle name="Link" xfId="223" builtinId="8" hidden="1"/>
    <cellStyle name="Link" xfId="225" builtinId="8" hidden="1"/>
    <cellStyle name="Link" xfId="227" builtinId="8" hidden="1"/>
    <cellStyle name="Link" xfId="229" builtinId="8" hidden="1"/>
    <cellStyle name="Link" xfId="231" builtinId="8" hidden="1"/>
    <cellStyle name="Link" xfId="233" builtinId="8" hidden="1"/>
    <cellStyle name="Link" xfId="235" builtinId="8" hidden="1"/>
    <cellStyle name="Link" xfId="237" builtinId="8" hidden="1"/>
    <cellStyle name="Link" xfId="239" builtinId="8" hidden="1"/>
    <cellStyle name="Link" xfId="241" builtinId="8" hidden="1"/>
    <cellStyle name="Link" xfId="243" builtinId="8" hidden="1"/>
    <cellStyle name="Link" xfId="245" builtinId="8" hidden="1"/>
    <cellStyle name="Link" xfId="247" builtinId="8" hidden="1"/>
    <cellStyle name="Link" xfId="249" builtinId="8" hidden="1"/>
    <cellStyle name="Link" xfId="251" builtinId="8" hidden="1"/>
    <cellStyle name="Link" xfId="253" builtinId="8" hidden="1"/>
    <cellStyle name="Link" xfId="255" builtinId="8" hidden="1"/>
    <cellStyle name="Link" xfId="257" builtinId="8" hidden="1"/>
    <cellStyle name="Link" xfId="259" builtinId="8" hidden="1"/>
    <cellStyle name="Link" xfId="261" builtinId="8" hidden="1"/>
    <cellStyle name="Link" xfId="263" builtinId="8" hidden="1"/>
    <cellStyle name="Link" xfId="265" builtinId="8" hidden="1"/>
    <cellStyle name="Link" xfId="267" builtinId="8" hidden="1"/>
    <cellStyle name="Link" xfId="269" builtinId="8" hidden="1"/>
    <cellStyle name="Link" xfId="271" builtinId="8" hidden="1"/>
    <cellStyle name="Link" xfId="273" builtinId="8" hidden="1"/>
    <cellStyle name="Link" xfId="275" builtinId="8" hidden="1"/>
    <cellStyle name="Link" xfId="277" builtinId="8" hidden="1"/>
    <cellStyle name="Link" xfId="279" builtinId="8" hidden="1"/>
    <cellStyle name="Link" xfId="281" builtinId="8" hidden="1"/>
    <cellStyle name="Link" xfId="283" builtinId="8" hidden="1"/>
    <cellStyle name="Link" xfId="285" builtinId="8" hidden="1"/>
    <cellStyle name="Link" xfId="287" builtinId="8" hidden="1"/>
    <cellStyle name="Link" xfId="289" builtinId="8" hidden="1"/>
    <cellStyle name="Link" xfId="291" builtinId="8" hidden="1"/>
    <cellStyle name="Link" xfId="293" builtinId="8" hidden="1"/>
    <cellStyle name="Link" xfId="295" builtinId="8" hidden="1"/>
    <cellStyle name="Link" xfId="297" builtinId="8" hidden="1"/>
    <cellStyle name="Link" xfId="299" builtinId="8" hidden="1"/>
    <cellStyle name="Link" xfId="301" builtinId="8" hidden="1"/>
    <cellStyle name="Link" xfId="303" builtinId="8" hidden="1"/>
    <cellStyle name="Link" xfId="305" builtinId="8" hidden="1"/>
    <cellStyle name="Link" xfId="307" builtinId="8" hidden="1"/>
    <cellStyle name="Link" xfId="309" builtinId="8" hidden="1"/>
    <cellStyle name="Link" xfId="311" builtinId="8" hidden="1"/>
    <cellStyle name="Link" xfId="313" builtinId="8" hidden="1"/>
    <cellStyle name="Link" xfId="315" builtinId="8" hidden="1"/>
    <cellStyle name="Link" xfId="319" builtinId="8" hidden="1"/>
    <cellStyle name="Link" xfId="321" builtinId="8" hidden="1"/>
    <cellStyle name="Link" xfId="323" builtinId="8" hidden="1"/>
    <cellStyle name="Link" xfId="325" builtinId="8" hidden="1"/>
    <cellStyle name="Link" xfId="327" builtinId="8" hidden="1"/>
    <cellStyle name="Link" xfId="329" builtinId="8" hidden="1"/>
    <cellStyle name="Link" xfId="331" builtinId="8" hidden="1"/>
    <cellStyle name="Link" xfId="333" builtinId="8" hidden="1"/>
    <cellStyle name="Link" xfId="335" builtinId="8" hidden="1"/>
    <cellStyle name="Link" xfId="337" builtinId="8" hidden="1"/>
    <cellStyle name="Link" xfId="339" builtinId="8" hidden="1"/>
    <cellStyle name="Link" xfId="341" builtinId="8" hidden="1"/>
    <cellStyle name="Link" xfId="343" builtinId="8" hidden="1"/>
    <cellStyle name="Link" xfId="345" builtinId="8" hidden="1"/>
    <cellStyle name="Link" xfId="347" builtinId="8" hidden="1"/>
    <cellStyle name="Link" xfId="349" builtinId="8" hidden="1"/>
    <cellStyle name="Link" xfId="351" builtinId="8" hidden="1"/>
    <cellStyle name="Link" xfId="353" builtinId="8" hidden="1"/>
    <cellStyle name="Link" xfId="355" builtinId="8" hidden="1"/>
    <cellStyle name="Link" xfId="357" builtinId="8" hidden="1"/>
    <cellStyle name="Link" xfId="359" builtinId="8" hidden="1"/>
    <cellStyle name="Link" xfId="361" builtinId="8" hidden="1"/>
    <cellStyle name="Link" xfId="363" builtinId="8" hidden="1"/>
    <cellStyle name="Link" xfId="365" builtinId="8" hidden="1"/>
    <cellStyle name="Link" xfId="367" builtinId="8" hidden="1"/>
    <cellStyle name="Link" xfId="369" builtinId="8" hidden="1"/>
    <cellStyle name="Link" xfId="371" builtinId="8" hidden="1"/>
    <cellStyle name="Link" xfId="373" builtinId="8" hidden="1"/>
    <cellStyle name="Link" xfId="375" builtinId="8" hidden="1"/>
    <cellStyle name="Link" xfId="377" builtinId="8" hidden="1"/>
    <cellStyle name="Link" xfId="379" builtinId="8" hidden="1"/>
    <cellStyle name="Link" xfId="381" builtinId="8" hidden="1"/>
    <cellStyle name="Link" xfId="383" builtinId="8" hidden="1"/>
    <cellStyle name="Link" xfId="385" builtinId="8" hidden="1"/>
    <cellStyle name="Link" xfId="387" builtinId="8" hidden="1"/>
    <cellStyle name="Link" xfId="389" builtinId="8" hidden="1"/>
    <cellStyle name="Link" xfId="391" builtinId="8" hidden="1"/>
    <cellStyle name="Link" xfId="393" builtinId="8" hidden="1"/>
    <cellStyle name="Link" xfId="395" builtinId="8" hidden="1"/>
    <cellStyle name="Link" xfId="397" builtinId="8" hidden="1"/>
    <cellStyle name="Link" xfId="399" builtinId="8" hidden="1"/>
    <cellStyle name="Link" xfId="401" builtinId="8" hidden="1"/>
    <cellStyle name="Link" xfId="403" builtinId="8" hidden="1"/>
    <cellStyle name="Link" xfId="405" builtinId="8" hidden="1"/>
    <cellStyle name="Link" xfId="407" builtinId="8" hidden="1"/>
    <cellStyle name="Link" xfId="409" builtinId="8" hidden="1"/>
    <cellStyle name="Link" xfId="411" builtinId="8" hidden="1"/>
    <cellStyle name="Link" xfId="413" builtinId="8" hidden="1"/>
    <cellStyle name="Link" xfId="415" builtinId="8" hidden="1"/>
    <cellStyle name="Link" xfId="417" builtinId="8" hidden="1"/>
    <cellStyle name="Link" xfId="419" builtinId="8" hidden="1"/>
    <cellStyle name="Link" xfId="421" builtinId="8" hidden="1"/>
    <cellStyle name="Link" xfId="423" builtinId="8" hidden="1"/>
    <cellStyle name="Link" xfId="425" builtinId="8" hidden="1"/>
    <cellStyle name="Link" xfId="427" builtinId="8" hidden="1"/>
    <cellStyle name="Link" xfId="429" builtinId="8" hidden="1"/>
    <cellStyle name="Link" xfId="431" builtinId="8" hidden="1"/>
    <cellStyle name="Link" xfId="433" builtinId="8" hidden="1"/>
    <cellStyle name="Link" xfId="435" builtinId="8" hidden="1"/>
    <cellStyle name="Link" xfId="437" builtinId="8" hidden="1"/>
    <cellStyle name="Link" xfId="439" builtinId="8" hidden="1"/>
    <cellStyle name="Link" xfId="441" builtinId="8" hidden="1"/>
    <cellStyle name="Link" xfId="443" builtinId="8" hidden="1"/>
    <cellStyle name="Link" xfId="445" builtinId="8" hidden="1"/>
    <cellStyle name="Link" xfId="447" builtinId="8" hidden="1"/>
    <cellStyle name="Link" xfId="449" builtinId="8" hidden="1"/>
    <cellStyle name="Link" xfId="451" builtinId="8" hidden="1"/>
    <cellStyle name="Link" xfId="453" builtinId="8" hidden="1"/>
    <cellStyle name="Link" xfId="455" builtinId="8" hidden="1"/>
    <cellStyle name="Link" xfId="457" builtinId="8" hidden="1"/>
    <cellStyle name="Link" xfId="459" builtinId="8" hidden="1"/>
    <cellStyle name="Link" xfId="461" builtinId="8" hidden="1"/>
    <cellStyle name="Link" xfId="463" builtinId="8" hidden="1"/>
    <cellStyle name="Link" xfId="465" builtinId="8" hidden="1"/>
    <cellStyle name="Link" xfId="467" builtinId="8" hidden="1"/>
    <cellStyle name="Link" xfId="469" builtinId="8" hidden="1"/>
    <cellStyle name="Link" xfId="471" builtinId="8" hidden="1"/>
    <cellStyle name="Link" xfId="473" builtinId="8" hidden="1"/>
    <cellStyle name="Link" xfId="475" builtinId="8" hidden="1"/>
    <cellStyle name="Link" xfId="477" builtinId="8" hidden="1"/>
    <cellStyle name="Link" xfId="479" builtinId="8" hidden="1"/>
    <cellStyle name="Link" xfId="481" builtinId="8" hidden="1"/>
    <cellStyle name="Link" xfId="483" builtinId="8" hidden="1"/>
    <cellStyle name="Link" xfId="485" builtinId="8" hidden="1"/>
    <cellStyle name="Link" xfId="487" builtinId="8" hidden="1"/>
    <cellStyle name="Link" xfId="489" builtinId="8" hidden="1"/>
    <cellStyle name="Link" xfId="491" builtinId="8" hidden="1"/>
    <cellStyle name="Link" xfId="495" builtinId="8" hidden="1"/>
    <cellStyle name="Link" xfId="497" builtinId="8" hidden="1"/>
    <cellStyle name="Navadno 2" xfId="539" xr:uid="{00000000-0005-0000-0000-000012010000}"/>
    <cellStyle name="Navadno 2 2" xfId="542" xr:uid="{00000000-0005-0000-0000-000013010000}"/>
    <cellStyle name="Neutral" xfId="506" builtinId="28" customBuiltin="1"/>
    <cellStyle name="Normal 2" xfId="317" xr:uid="{00000000-0005-0000-0000-000015010000}"/>
    <cellStyle name="Normal 2 2" xfId="541" xr:uid="{00000000-0005-0000-0000-000016010000}"/>
    <cellStyle name="Opomba 2" xfId="540" xr:uid="{00000000-0005-0000-0000-00000F020000}"/>
    <cellStyle name="Prozent" xfId="494" builtinId="5"/>
    <cellStyle name="Schlecht" xfId="505" builtinId="27" customBuiltin="1"/>
    <cellStyle name="Standard" xfId="0" builtinId="0"/>
    <cellStyle name="Überschrift" xfId="499" builtinId="15" customBuiltin="1"/>
    <cellStyle name="Überschrift 1" xfId="500" builtinId="16" customBuiltin="1"/>
    <cellStyle name="Überschrift 2" xfId="501" builtinId="17" customBuiltin="1"/>
    <cellStyle name="Überschrift 3" xfId="502" builtinId="18" customBuiltin="1"/>
    <cellStyle name="Überschrift 4" xfId="503" builtinId="19" customBuiltin="1"/>
    <cellStyle name="Verknüpfte Zelle" xfId="510" builtinId="24" customBuiltin="1"/>
    <cellStyle name="Währung" xfId="493" builtinId="4"/>
    <cellStyle name="Warnender Text" xfId="512" builtinId="11" customBuiltin="1"/>
    <cellStyle name="Zelle überprüfen" xfId="511" builtinId="23" customBuiltin="1"/>
  </cellStyles>
  <dxfs count="130">
    <dxf>
      <font>
        <color theme="0"/>
      </font>
      <fill>
        <patternFill>
          <bgColor rgb="FF538DD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5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4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8E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F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8C"/>
        </patternFill>
      </fill>
    </dxf>
    <dxf>
      <font>
        <color theme="0"/>
      </font>
      <fill>
        <patternFill>
          <bgColor rgb="FF7030A0"/>
        </patternFill>
      </fill>
    </dxf>
    <dxf>
      <font>
        <color auto="1"/>
      </font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FF6B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1"/>
      </font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E26E0E"/>
        </patternFill>
      </fill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</dxf>
    <dxf>
      <font>
        <color auto="1"/>
      </font>
      <fill>
        <patternFill>
          <bgColor rgb="FFF99A1C"/>
        </patternFill>
      </fill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5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4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8E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F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9" defaultPivotStyle="PivotStyleMedium4"/>
  <colors>
    <mruColors>
      <color rgb="FFBFBFBF"/>
      <color rgb="FF538DD5"/>
      <color rgb="FFC21AA0"/>
      <color rgb="FFE26E0E"/>
      <color rgb="FFF99A1C"/>
      <color rgb="FFC5FF00"/>
      <color rgb="FFE4FF00"/>
      <color rgb="FFFF8E00"/>
      <color rgb="FFFF00F5"/>
      <color rgb="FFFF61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2.jpeg"/><Relationship Id="rId13" Type="http://schemas.openxmlformats.org/officeDocument/2006/relationships/image" Target="../media/image167.jpeg"/><Relationship Id="rId18" Type="http://schemas.openxmlformats.org/officeDocument/2006/relationships/image" Target="../media/image43.png"/><Relationship Id="rId3" Type="http://schemas.openxmlformats.org/officeDocument/2006/relationships/image" Target="../media/image157.jpeg"/><Relationship Id="rId7" Type="http://schemas.openxmlformats.org/officeDocument/2006/relationships/image" Target="../media/image161.jpeg"/><Relationship Id="rId12" Type="http://schemas.openxmlformats.org/officeDocument/2006/relationships/image" Target="../media/image166.jpeg"/><Relationship Id="rId17" Type="http://schemas.openxmlformats.org/officeDocument/2006/relationships/image" Target="../media/image171.jpeg"/><Relationship Id="rId2" Type="http://schemas.openxmlformats.org/officeDocument/2006/relationships/image" Target="../media/image156.jpeg"/><Relationship Id="rId16" Type="http://schemas.openxmlformats.org/officeDocument/2006/relationships/image" Target="../media/image170.jpeg"/><Relationship Id="rId1" Type="http://schemas.openxmlformats.org/officeDocument/2006/relationships/image" Target="../media/image155.png"/><Relationship Id="rId6" Type="http://schemas.openxmlformats.org/officeDocument/2006/relationships/image" Target="../media/image160.jpeg"/><Relationship Id="rId11" Type="http://schemas.openxmlformats.org/officeDocument/2006/relationships/image" Target="../media/image165.jpeg"/><Relationship Id="rId5" Type="http://schemas.openxmlformats.org/officeDocument/2006/relationships/image" Target="../media/image159.jpeg"/><Relationship Id="rId15" Type="http://schemas.openxmlformats.org/officeDocument/2006/relationships/image" Target="../media/image169.jpeg"/><Relationship Id="rId10" Type="http://schemas.openxmlformats.org/officeDocument/2006/relationships/image" Target="../media/image164.jpeg"/><Relationship Id="rId4" Type="http://schemas.openxmlformats.org/officeDocument/2006/relationships/image" Target="../media/image158.jpeg"/><Relationship Id="rId9" Type="http://schemas.openxmlformats.org/officeDocument/2006/relationships/image" Target="../media/image163.jpeg"/><Relationship Id="rId14" Type="http://schemas.openxmlformats.org/officeDocument/2006/relationships/image" Target="../media/image168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4.jpeg"/><Relationship Id="rId1" Type="http://schemas.openxmlformats.org/officeDocument/2006/relationships/image" Target="../media/image17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tiff"/><Relationship Id="rId42" Type="http://schemas.openxmlformats.org/officeDocument/2006/relationships/image" Target="../media/image43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41" Type="http://schemas.openxmlformats.org/officeDocument/2006/relationships/image" Target="../media/image42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10" Type="http://schemas.openxmlformats.org/officeDocument/2006/relationships/image" Target="../media/image11.pn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13" Type="http://schemas.openxmlformats.org/officeDocument/2006/relationships/image" Target="../media/image57.jpeg"/><Relationship Id="rId18" Type="http://schemas.openxmlformats.org/officeDocument/2006/relationships/image" Target="../media/image62.jpeg"/><Relationship Id="rId26" Type="http://schemas.openxmlformats.org/officeDocument/2006/relationships/image" Target="../media/image43.png"/><Relationship Id="rId3" Type="http://schemas.openxmlformats.org/officeDocument/2006/relationships/image" Target="../media/image47.jpeg"/><Relationship Id="rId21" Type="http://schemas.openxmlformats.org/officeDocument/2006/relationships/image" Target="../media/image65.jpeg"/><Relationship Id="rId7" Type="http://schemas.openxmlformats.org/officeDocument/2006/relationships/image" Target="../media/image51.jpeg"/><Relationship Id="rId12" Type="http://schemas.openxmlformats.org/officeDocument/2006/relationships/image" Target="../media/image56.jpeg"/><Relationship Id="rId17" Type="http://schemas.openxmlformats.org/officeDocument/2006/relationships/image" Target="../media/image61.jpeg"/><Relationship Id="rId25" Type="http://schemas.openxmlformats.org/officeDocument/2006/relationships/image" Target="../media/image69.jpeg"/><Relationship Id="rId2" Type="http://schemas.openxmlformats.org/officeDocument/2006/relationships/image" Target="../media/image46.jpeg"/><Relationship Id="rId16" Type="http://schemas.openxmlformats.org/officeDocument/2006/relationships/image" Target="../media/image60.jpeg"/><Relationship Id="rId20" Type="http://schemas.openxmlformats.org/officeDocument/2006/relationships/image" Target="../media/image64.jpeg"/><Relationship Id="rId1" Type="http://schemas.openxmlformats.org/officeDocument/2006/relationships/image" Target="../media/image45.png"/><Relationship Id="rId6" Type="http://schemas.openxmlformats.org/officeDocument/2006/relationships/image" Target="../media/image50.jpeg"/><Relationship Id="rId11" Type="http://schemas.openxmlformats.org/officeDocument/2006/relationships/image" Target="../media/image55.jpeg"/><Relationship Id="rId24" Type="http://schemas.openxmlformats.org/officeDocument/2006/relationships/image" Target="../media/image68.jpeg"/><Relationship Id="rId5" Type="http://schemas.openxmlformats.org/officeDocument/2006/relationships/image" Target="../media/image49.jpeg"/><Relationship Id="rId15" Type="http://schemas.openxmlformats.org/officeDocument/2006/relationships/image" Target="../media/image59.jpeg"/><Relationship Id="rId23" Type="http://schemas.openxmlformats.org/officeDocument/2006/relationships/image" Target="../media/image67.jpeg"/><Relationship Id="rId10" Type="http://schemas.openxmlformats.org/officeDocument/2006/relationships/image" Target="../media/image54.jpeg"/><Relationship Id="rId19" Type="http://schemas.openxmlformats.org/officeDocument/2006/relationships/image" Target="../media/image63.jpeg"/><Relationship Id="rId4" Type="http://schemas.openxmlformats.org/officeDocument/2006/relationships/image" Target="../media/image48.jpeg"/><Relationship Id="rId9" Type="http://schemas.openxmlformats.org/officeDocument/2006/relationships/image" Target="../media/image53.jpeg"/><Relationship Id="rId14" Type="http://schemas.openxmlformats.org/officeDocument/2006/relationships/image" Target="../media/image58.jpeg"/><Relationship Id="rId22" Type="http://schemas.openxmlformats.org/officeDocument/2006/relationships/image" Target="../media/image6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3.jpeg"/><Relationship Id="rId18" Type="http://schemas.openxmlformats.org/officeDocument/2006/relationships/image" Target="../media/image88.jpeg"/><Relationship Id="rId26" Type="http://schemas.openxmlformats.org/officeDocument/2006/relationships/image" Target="../media/image96.png"/><Relationship Id="rId39" Type="http://schemas.openxmlformats.org/officeDocument/2006/relationships/image" Target="../media/image45.png"/><Relationship Id="rId21" Type="http://schemas.openxmlformats.org/officeDocument/2006/relationships/image" Target="../media/image91.jpeg"/><Relationship Id="rId34" Type="http://schemas.openxmlformats.org/officeDocument/2006/relationships/image" Target="../media/image104.png"/><Relationship Id="rId42" Type="http://schemas.openxmlformats.org/officeDocument/2006/relationships/image" Target="../media/image111.jpeg"/><Relationship Id="rId47" Type="http://schemas.openxmlformats.org/officeDocument/2006/relationships/image" Target="../media/image116.jpeg"/><Relationship Id="rId50" Type="http://schemas.openxmlformats.org/officeDocument/2006/relationships/image" Target="../media/image119.jpeg"/><Relationship Id="rId55" Type="http://schemas.openxmlformats.org/officeDocument/2006/relationships/image" Target="../media/image124.jpeg"/><Relationship Id="rId63" Type="http://schemas.openxmlformats.org/officeDocument/2006/relationships/image" Target="../media/image43.png"/><Relationship Id="rId7" Type="http://schemas.openxmlformats.org/officeDocument/2006/relationships/image" Target="../media/image77.jpeg"/><Relationship Id="rId2" Type="http://schemas.openxmlformats.org/officeDocument/2006/relationships/image" Target="../media/image72.jpeg"/><Relationship Id="rId16" Type="http://schemas.openxmlformats.org/officeDocument/2006/relationships/image" Target="../media/image86.jpeg"/><Relationship Id="rId29" Type="http://schemas.openxmlformats.org/officeDocument/2006/relationships/image" Target="../media/image99.png"/><Relationship Id="rId11" Type="http://schemas.openxmlformats.org/officeDocument/2006/relationships/image" Target="../media/image81.jpeg"/><Relationship Id="rId24" Type="http://schemas.openxmlformats.org/officeDocument/2006/relationships/image" Target="../media/image94.jpeg"/><Relationship Id="rId32" Type="http://schemas.openxmlformats.org/officeDocument/2006/relationships/image" Target="../media/image102.png"/><Relationship Id="rId37" Type="http://schemas.openxmlformats.org/officeDocument/2006/relationships/image" Target="../media/image107.png"/><Relationship Id="rId40" Type="http://schemas.openxmlformats.org/officeDocument/2006/relationships/image" Target="../media/image109.jpeg"/><Relationship Id="rId45" Type="http://schemas.openxmlformats.org/officeDocument/2006/relationships/image" Target="../media/image114.jpeg"/><Relationship Id="rId53" Type="http://schemas.openxmlformats.org/officeDocument/2006/relationships/image" Target="../media/image122.jpeg"/><Relationship Id="rId58" Type="http://schemas.openxmlformats.org/officeDocument/2006/relationships/image" Target="../media/image127.jpeg"/><Relationship Id="rId5" Type="http://schemas.openxmlformats.org/officeDocument/2006/relationships/image" Target="../media/image75.jpeg"/><Relationship Id="rId61" Type="http://schemas.openxmlformats.org/officeDocument/2006/relationships/image" Target="../media/image130.jpeg"/><Relationship Id="rId19" Type="http://schemas.openxmlformats.org/officeDocument/2006/relationships/image" Target="../media/image89.jpeg"/><Relationship Id="rId14" Type="http://schemas.openxmlformats.org/officeDocument/2006/relationships/image" Target="../media/image84.jpeg"/><Relationship Id="rId22" Type="http://schemas.openxmlformats.org/officeDocument/2006/relationships/image" Target="../media/image92.jpeg"/><Relationship Id="rId27" Type="http://schemas.openxmlformats.org/officeDocument/2006/relationships/image" Target="../media/image97.png"/><Relationship Id="rId30" Type="http://schemas.openxmlformats.org/officeDocument/2006/relationships/image" Target="../media/image100.png"/><Relationship Id="rId35" Type="http://schemas.openxmlformats.org/officeDocument/2006/relationships/image" Target="../media/image105.png"/><Relationship Id="rId43" Type="http://schemas.openxmlformats.org/officeDocument/2006/relationships/image" Target="../media/image112.jpeg"/><Relationship Id="rId48" Type="http://schemas.openxmlformats.org/officeDocument/2006/relationships/image" Target="../media/image117.jpeg"/><Relationship Id="rId56" Type="http://schemas.openxmlformats.org/officeDocument/2006/relationships/image" Target="../media/image125.jpeg"/><Relationship Id="rId8" Type="http://schemas.openxmlformats.org/officeDocument/2006/relationships/image" Target="../media/image78.jpeg"/><Relationship Id="rId51" Type="http://schemas.openxmlformats.org/officeDocument/2006/relationships/image" Target="../media/image120.jpeg"/><Relationship Id="rId3" Type="http://schemas.openxmlformats.org/officeDocument/2006/relationships/image" Target="../media/image73.jpeg"/><Relationship Id="rId12" Type="http://schemas.openxmlformats.org/officeDocument/2006/relationships/image" Target="../media/image82.jpeg"/><Relationship Id="rId17" Type="http://schemas.openxmlformats.org/officeDocument/2006/relationships/image" Target="../media/image87.jpeg"/><Relationship Id="rId25" Type="http://schemas.openxmlformats.org/officeDocument/2006/relationships/image" Target="../media/image95.png"/><Relationship Id="rId33" Type="http://schemas.openxmlformats.org/officeDocument/2006/relationships/image" Target="../media/image103.png"/><Relationship Id="rId38" Type="http://schemas.openxmlformats.org/officeDocument/2006/relationships/image" Target="../media/image108.png"/><Relationship Id="rId46" Type="http://schemas.openxmlformats.org/officeDocument/2006/relationships/image" Target="../media/image115.jpeg"/><Relationship Id="rId59" Type="http://schemas.openxmlformats.org/officeDocument/2006/relationships/image" Target="../media/image128.jpeg"/><Relationship Id="rId20" Type="http://schemas.openxmlformats.org/officeDocument/2006/relationships/image" Target="../media/image90.jpeg"/><Relationship Id="rId41" Type="http://schemas.openxmlformats.org/officeDocument/2006/relationships/image" Target="../media/image110.jpeg"/><Relationship Id="rId54" Type="http://schemas.openxmlformats.org/officeDocument/2006/relationships/image" Target="../media/image123.jpeg"/><Relationship Id="rId62" Type="http://schemas.openxmlformats.org/officeDocument/2006/relationships/image" Target="../media/image131.jpeg"/><Relationship Id="rId1" Type="http://schemas.openxmlformats.org/officeDocument/2006/relationships/image" Target="../media/image71.jpeg"/><Relationship Id="rId6" Type="http://schemas.openxmlformats.org/officeDocument/2006/relationships/image" Target="../media/image76.jpeg"/><Relationship Id="rId15" Type="http://schemas.openxmlformats.org/officeDocument/2006/relationships/image" Target="../media/image85.jpeg"/><Relationship Id="rId23" Type="http://schemas.openxmlformats.org/officeDocument/2006/relationships/image" Target="../media/image93.jpeg"/><Relationship Id="rId28" Type="http://schemas.openxmlformats.org/officeDocument/2006/relationships/image" Target="../media/image98.png"/><Relationship Id="rId36" Type="http://schemas.openxmlformats.org/officeDocument/2006/relationships/image" Target="../media/image106.png"/><Relationship Id="rId49" Type="http://schemas.openxmlformats.org/officeDocument/2006/relationships/image" Target="../media/image118.jpeg"/><Relationship Id="rId57" Type="http://schemas.openxmlformats.org/officeDocument/2006/relationships/image" Target="../media/image126.jpeg"/><Relationship Id="rId10" Type="http://schemas.openxmlformats.org/officeDocument/2006/relationships/image" Target="../media/image80.jpeg"/><Relationship Id="rId31" Type="http://schemas.openxmlformats.org/officeDocument/2006/relationships/image" Target="../media/image101.png"/><Relationship Id="rId44" Type="http://schemas.openxmlformats.org/officeDocument/2006/relationships/image" Target="../media/image113.jpeg"/><Relationship Id="rId52" Type="http://schemas.openxmlformats.org/officeDocument/2006/relationships/image" Target="../media/image121.jpeg"/><Relationship Id="rId60" Type="http://schemas.openxmlformats.org/officeDocument/2006/relationships/image" Target="../media/image129.jpeg"/><Relationship Id="rId4" Type="http://schemas.openxmlformats.org/officeDocument/2006/relationships/image" Target="../media/image74.jpeg"/><Relationship Id="rId9" Type="http://schemas.openxmlformats.org/officeDocument/2006/relationships/image" Target="../media/image7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0.jpeg"/><Relationship Id="rId13" Type="http://schemas.openxmlformats.org/officeDocument/2006/relationships/image" Target="../media/image145.jpeg"/><Relationship Id="rId18" Type="http://schemas.openxmlformats.org/officeDocument/2006/relationships/image" Target="../media/image150.jpeg"/><Relationship Id="rId3" Type="http://schemas.openxmlformats.org/officeDocument/2006/relationships/image" Target="../media/image135.jpeg"/><Relationship Id="rId21" Type="http://schemas.openxmlformats.org/officeDocument/2006/relationships/image" Target="../media/image153.jpeg"/><Relationship Id="rId7" Type="http://schemas.openxmlformats.org/officeDocument/2006/relationships/image" Target="../media/image139.jpeg"/><Relationship Id="rId12" Type="http://schemas.openxmlformats.org/officeDocument/2006/relationships/image" Target="../media/image144.jpeg"/><Relationship Id="rId17" Type="http://schemas.openxmlformats.org/officeDocument/2006/relationships/image" Target="../media/image149.jpeg"/><Relationship Id="rId2" Type="http://schemas.openxmlformats.org/officeDocument/2006/relationships/image" Target="../media/image134.jpeg"/><Relationship Id="rId16" Type="http://schemas.openxmlformats.org/officeDocument/2006/relationships/image" Target="../media/image148.jpeg"/><Relationship Id="rId20" Type="http://schemas.openxmlformats.org/officeDocument/2006/relationships/image" Target="../media/image152.jpeg"/><Relationship Id="rId1" Type="http://schemas.openxmlformats.org/officeDocument/2006/relationships/image" Target="../media/image133.png"/><Relationship Id="rId6" Type="http://schemas.openxmlformats.org/officeDocument/2006/relationships/image" Target="../media/image138.jpeg"/><Relationship Id="rId11" Type="http://schemas.openxmlformats.org/officeDocument/2006/relationships/image" Target="../media/image143.jpeg"/><Relationship Id="rId5" Type="http://schemas.openxmlformats.org/officeDocument/2006/relationships/image" Target="../media/image137.jpeg"/><Relationship Id="rId15" Type="http://schemas.openxmlformats.org/officeDocument/2006/relationships/image" Target="../media/image147.jpeg"/><Relationship Id="rId23" Type="http://schemas.openxmlformats.org/officeDocument/2006/relationships/image" Target="../media/image43.png"/><Relationship Id="rId10" Type="http://schemas.openxmlformats.org/officeDocument/2006/relationships/image" Target="../media/image142.jpeg"/><Relationship Id="rId19" Type="http://schemas.openxmlformats.org/officeDocument/2006/relationships/image" Target="../media/image151.jpeg"/><Relationship Id="rId4" Type="http://schemas.openxmlformats.org/officeDocument/2006/relationships/image" Target="../media/image136.jpeg"/><Relationship Id="rId9" Type="http://schemas.openxmlformats.org/officeDocument/2006/relationships/image" Target="../media/image141.jpeg"/><Relationship Id="rId14" Type="http://schemas.openxmlformats.org/officeDocument/2006/relationships/image" Target="../media/image146.jpeg"/><Relationship Id="rId22" Type="http://schemas.openxmlformats.org/officeDocument/2006/relationships/image" Target="../media/image15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53942</xdr:colOff>
      <xdr:row>1</xdr:row>
      <xdr:rowOff>55305</xdr:rowOff>
    </xdr:from>
    <xdr:to>
      <xdr:col>3</xdr:col>
      <xdr:colOff>609088</xdr:colOff>
      <xdr:row>5</xdr:row>
      <xdr:rowOff>56592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32F113-FF25-8E4C-B021-86124F0D7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394" y="251950"/>
          <a:ext cx="2686800" cy="80120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949482</xdr:colOff>
      <xdr:row>2</xdr:row>
      <xdr:rowOff>315685</xdr:rowOff>
    </xdr:from>
    <xdr:to>
      <xdr:col>8</xdr:col>
      <xdr:colOff>76199</xdr:colOff>
      <xdr:row>7</xdr:row>
      <xdr:rowOff>3324</xdr:rowOff>
    </xdr:to>
    <xdr:pic>
      <xdr:nvPicPr>
        <xdr:cNvPr id="2" name="Picture 122">
          <a:extLst>
            <a:ext uri="{FF2B5EF4-FFF2-40B4-BE49-F238E27FC236}">
              <a16:creationId xmlns:a16="http://schemas.microsoft.com/office/drawing/2014/main" id="{FDD2D107-D3C8-478F-9A65-FDA04E9A6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6625" y="1034142"/>
          <a:ext cx="2708117" cy="852411"/>
        </a:xfrm>
        <a:prstGeom prst="rect">
          <a:avLst/>
        </a:prstGeom>
      </xdr:spPr>
    </xdr:pic>
    <xdr:clientData/>
  </xdr:twoCellAnchor>
  <xdr:twoCellAnchor>
    <xdr:from>
      <xdr:col>1</xdr:col>
      <xdr:colOff>137163</xdr:colOff>
      <xdr:row>16</xdr:row>
      <xdr:rowOff>163286</xdr:rowOff>
    </xdr:from>
    <xdr:to>
      <xdr:col>2</xdr:col>
      <xdr:colOff>1495199</xdr:colOff>
      <xdr:row>16</xdr:row>
      <xdr:rowOff>947058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821318-93C9-7FFE-A8AA-FE970531A8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7277" y="3418115"/>
          <a:ext cx="1630179" cy="783772"/>
        </a:xfrm>
        <a:prstGeom prst="rect">
          <a:avLst/>
        </a:prstGeom>
      </xdr:spPr>
    </xdr:pic>
    <xdr:clientData/>
  </xdr:twoCellAnchor>
  <xdr:twoCellAnchor>
    <xdr:from>
      <xdr:col>1</xdr:col>
      <xdr:colOff>78469</xdr:colOff>
      <xdr:row>17</xdr:row>
      <xdr:rowOff>7710</xdr:rowOff>
    </xdr:from>
    <xdr:to>
      <xdr:col>2</xdr:col>
      <xdr:colOff>1486894</xdr:colOff>
      <xdr:row>17</xdr:row>
      <xdr:rowOff>1126671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790CDC8-08E9-05E2-4D68-9D816632A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583" y="4405539"/>
          <a:ext cx="1680568" cy="1118961"/>
        </a:xfrm>
        <a:prstGeom prst="rect">
          <a:avLst/>
        </a:prstGeom>
      </xdr:spPr>
    </xdr:pic>
    <xdr:clientData/>
  </xdr:twoCellAnchor>
  <xdr:twoCellAnchor>
    <xdr:from>
      <xdr:col>1</xdr:col>
      <xdr:colOff>153763</xdr:colOff>
      <xdr:row>18</xdr:row>
      <xdr:rowOff>10433</xdr:rowOff>
    </xdr:from>
    <xdr:to>
      <xdr:col>2</xdr:col>
      <xdr:colOff>1488086</xdr:colOff>
      <xdr:row>18</xdr:row>
      <xdr:rowOff>1088572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78A1F5-3564-2814-E284-23DDCFD53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9370" y="5453290"/>
          <a:ext cx="1606466" cy="1078139"/>
        </a:xfrm>
        <a:prstGeom prst="rect">
          <a:avLst/>
        </a:prstGeom>
      </xdr:spPr>
    </xdr:pic>
    <xdr:clientData/>
  </xdr:twoCellAnchor>
  <xdr:twoCellAnchor>
    <xdr:from>
      <xdr:col>1</xdr:col>
      <xdr:colOff>139248</xdr:colOff>
      <xdr:row>19</xdr:row>
      <xdr:rowOff>30390</xdr:rowOff>
    </xdr:from>
    <xdr:to>
      <xdr:col>2</xdr:col>
      <xdr:colOff>1469573</xdr:colOff>
      <xdr:row>19</xdr:row>
      <xdr:rowOff>1094128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BA4B83F-D357-6218-675F-FA4D9F0B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855" y="6616247"/>
          <a:ext cx="1602468" cy="1066913"/>
        </a:xfrm>
        <a:prstGeom prst="rect">
          <a:avLst/>
        </a:prstGeom>
      </xdr:spPr>
    </xdr:pic>
    <xdr:clientData/>
  </xdr:twoCellAnchor>
  <xdr:twoCellAnchor>
    <xdr:from>
      <xdr:col>1</xdr:col>
      <xdr:colOff>183245</xdr:colOff>
      <xdr:row>20</xdr:row>
      <xdr:rowOff>10432</xdr:rowOff>
    </xdr:from>
    <xdr:to>
      <xdr:col>2</xdr:col>
      <xdr:colOff>1501777</xdr:colOff>
      <xdr:row>20</xdr:row>
      <xdr:rowOff>1094608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5DA202B-2E52-E475-6847-5B87C02C2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8852" y="7739289"/>
          <a:ext cx="1590675" cy="1087351"/>
        </a:xfrm>
        <a:prstGeom prst="rect">
          <a:avLst/>
        </a:prstGeom>
      </xdr:spPr>
    </xdr:pic>
    <xdr:clientData/>
  </xdr:twoCellAnchor>
  <xdr:twoCellAnchor>
    <xdr:from>
      <xdr:col>1</xdr:col>
      <xdr:colOff>128815</xdr:colOff>
      <xdr:row>20</xdr:row>
      <xdr:rowOff>1133475</xdr:rowOff>
    </xdr:from>
    <xdr:to>
      <xdr:col>2</xdr:col>
      <xdr:colOff>1526722</xdr:colOff>
      <xdr:row>21</xdr:row>
      <xdr:rowOff>1093787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509069C-DE07-C21C-5ADA-FCE3E42C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422" y="8862332"/>
          <a:ext cx="1670050" cy="1106487"/>
        </a:xfrm>
        <a:prstGeom prst="rect">
          <a:avLst/>
        </a:prstGeom>
      </xdr:spPr>
    </xdr:pic>
    <xdr:clientData/>
  </xdr:twoCellAnchor>
  <xdr:twoCellAnchor>
    <xdr:from>
      <xdr:col>1</xdr:col>
      <xdr:colOff>109767</xdr:colOff>
      <xdr:row>21</xdr:row>
      <xdr:rowOff>1142999</xdr:rowOff>
    </xdr:from>
    <xdr:to>
      <xdr:col>3</xdr:col>
      <xdr:colOff>8845</xdr:colOff>
      <xdr:row>22</xdr:row>
      <xdr:rowOff>1132567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62C5409-CE30-062B-EEE6-E3A1BA718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374" y="10014856"/>
          <a:ext cx="1712003" cy="1135743"/>
        </a:xfrm>
        <a:prstGeom prst="rect">
          <a:avLst/>
        </a:prstGeom>
      </xdr:spPr>
    </xdr:pic>
    <xdr:clientData/>
  </xdr:twoCellAnchor>
  <xdr:twoCellAnchor>
    <xdr:from>
      <xdr:col>1</xdr:col>
      <xdr:colOff>172177</xdr:colOff>
      <xdr:row>22</xdr:row>
      <xdr:rowOff>1116421</xdr:rowOff>
    </xdr:from>
    <xdr:to>
      <xdr:col>2</xdr:col>
      <xdr:colOff>1490074</xdr:colOff>
      <xdr:row>23</xdr:row>
      <xdr:rowOff>1055020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C174650-A502-B8F2-CD4D-95EEE745F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570" y="11226528"/>
          <a:ext cx="1590040" cy="1081599"/>
        </a:xfrm>
        <a:prstGeom prst="rect">
          <a:avLst/>
        </a:prstGeom>
      </xdr:spPr>
    </xdr:pic>
    <xdr:clientData/>
  </xdr:twoCellAnchor>
  <xdr:twoCellAnchor>
    <xdr:from>
      <xdr:col>1</xdr:col>
      <xdr:colOff>136980</xdr:colOff>
      <xdr:row>24</xdr:row>
      <xdr:rowOff>0</xdr:rowOff>
    </xdr:from>
    <xdr:to>
      <xdr:col>3</xdr:col>
      <xdr:colOff>6351</xdr:colOff>
      <xdr:row>24</xdr:row>
      <xdr:rowOff>1107033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23AE9EB-A313-804B-C5B7-D1438563C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2587" y="12300857"/>
          <a:ext cx="1675946" cy="1107033"/>
        </a:xfrm>
        <a:prstGeom prst="rect">
          <a:avLst/>
        </a:prstGeom>
      </xdr:spPr>
    </xdr:pic>
    <xdr:clientData/>
  </xdr:twoCellAnchor>
  <xdr:twoCellAnchor>
    <xdr:from>
      <xdr:col>1</xdr:col>
      <xdr:colOff>96159</xdr:colOff>
      <xdr:row>25</xdr:row>
      <xdr:rowOff>0</xdr:rowOff>
    </xdr:from>
    <xdr:to>
      <xdr:col>2</xdr:col>
      <xdr:colOff>1516745</xdr:colOff>
      <xdr:row>25</xdr:row>
      <xdr:rowOff>1115765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8546B9D-3142-D607-B108-1D24AFEC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766" y="13443857"/>
          <a:ext cx="1695904" cy="1112590"/>
        </a:xfrm>
        <a:prstGeom prst="rect">
          <a:avLst/>
        </a:prstGeom>
      </xdr:spPr>
    </xdr:pic>
    <xdr:clientData/>
  </xdr:twoCellAnchor>
  <xdr:twoCellAnchor>
    <xdr:from>
      <xdr:col>1</xdr:col>
      <xdr:colOff>167369</xdr:colOff>
      <xdr:row>26</xdr:row>
      <xdr:rowOff>0</xdr:rowOff>
    </xdr:from>
    <xdr:to>
      <xdr:col>3</xdr:col>
      <xdr:colOff>68741</xdr:colOff>
      <xdr:row>26</xdr:row>
      <xdr:rowOff>1132568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600C231-A9E7-D479-D1A9-D2006ACC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6" y="14586857"/>
          <a:ext cx="1707947" cy="1135743"/>
        </a:xfrm>
        <a:prstGeom prst="rect">
          <a:avLst/>
        </a:prstGeom>
      </xdr:spPr>
    </xdr:pic>
    <xdr:clientData/>
  </xdr:twoCellAnchor>
  <xdr:twoCellAnchor>
    <xdr:from>
      <xdr:col>1</xdr:col>
      <xdr:colOff>149680</xdr:colOff>
      <xdr:row>27</xdr:row>
      <xdr:rowOff>50346</xdr:rowOff>
    </xdr:from>
    <xdr:to>
      <xdr:col>2</xdr:col>
      <xdr:colOff>1492705</xdr:colOff>
      <xdr:row>27</xdr:row>
      <xdr:rowOff>1114643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E67FC18-DBD6-3443-A613-31F9220DF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287" y="15780203"/>
          <a:ext cx="1611993" cy="1061122"/>
        </a:xfrm>
        <a:prstGeom prst="rect">
          <a:avLst/>
        </a:prstGeom>
      </xdr:spPr>
    </xdr:pic>
    <xdr:clientData/>
  </xdr:twoCellAnchor>
  <xdr:twoCellAnchor>
    <xdr:from>
      <xdr:col>2</xdr:col>
      <xdr:colOff>938893</xdr:colOff>
      <xdr:row>0</xdr:row>
      <xdr:rowOff>353785</xdr:rowOff>
    </xdr:from>
    <xdr:to>
      <xdr:col>3</xdr:col>
      <xdr:colOff>188595</xdr:colOff>
      <xdr:row>3</xdr:row>
      <xdr:rowOff>41591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C8EC6C58-09D0-43D1-A4B0-E9B9D84A80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78429" y="353785"/>
          <a:ext cx="787309" cy="721949"/>
        </a:xfrm>
        <a:prstGeom prst="rect">
          <a:avLst/>
        </a:prstGeom>
      </xdr:spPr>
    </xdr:pic>
    <xdr:clientData/>
  </xdr:twoCellAnchor>
  <xdr:twoCellAnchor>
    <xdr:from>
      <xdr:col>2</xdr:col>
      <xdr:colOff>4535</xdr:colOff>
      <xdr:row>13</xdr:row>
      <xdr:rowOff>99787</xdr:rowOff>
    </xdr:from>
    <xdr:to>
      <xdr:col>2</xdr:col>
      <xdr:colOff>1074964</xdr:colOff>
      <xdr:row>14</xdr:row>
      <xdr:rowOff>478689</xdr:rowOff>
    </xdr:to>
    <xdr:pic>
      <xdr:nvPicPr>
        <xdr:cNvPr id="23" name="Slika 2">
          <a:extLst>
            <a:ext uri="{FF2B5EF4-FFF2-40B4-BE49-F238E27FC236}">
              <a16:creationId xmlns:a16="http://schemas.microsoft.com/office/drawing/2014/main" id="{7AA21B3F-475D-FA40-A8C7-807069C1C6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4071" y="4753430"/>
          <a:ext cx="1070429" cy="886902"/>
        </a:xfrm>
        <a:prstGeom prst="rect">
          <a:avLst/>
        </a:prstGeom>
      </xdr:spPr>
    </xdr:pic>
    <xdr:clientData/>
  </xdr:twoCellAnchor>
  <xdr:twoCellAnchor>
    <xdr:from>
      <xdr:col>2</xdr:col>
      <xdr:colOff>103982</xdr:colOff>
      <xdr:row>10</xdr:row>
      <xdr:rowOff>12701</xdr:rowOff>
    </xdr:from>
    <xdr:to>
      <xdr:col>2</xdr:col>
      <xdr:colOff>1000125</xdr:colOff>
      <xdr:row>11</xdr:row>
      <xdr:rowOff>51959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C839F340-4CBE-41B6-93C1-E6AE23F8D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687" y="2959736"/>
          <a:ext cx="892333" cy="542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127795</xdr:colOff>
      <xdr:row>11</xdr:row>
      <xdr:rowOff>21433</xdr:rowOff>
    </xdr:from>
    <xdr:to>
      <xdr:col>2</xdr:col>
      <xdr:colOff>1042195</xdr:colOff>
      <xdr:row>11</xdr:row>
      <xdr:rowOff>464345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3672407B-535E-4596-AE46-2AD3F4163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1690" y="3477103"/>
          <a:ext cx="914400" cy="437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846666</xdr:colOff>
      <xdr:row>0</xdr:row>
      <xdr:rowOff>172451</xdr:rowOff>
    </xdr:from>
    <xdr:to>
      <xdr:col>19</xdr:col>
      <xdr:colOff>762000</xdr:colOff>
      <xdr:row>4</xdr:row>
      <xdr:rowOff>79744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145888FF-B1F8-474E-BD00-58B14E0C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377333" y="172451"/>
          <a:ext cx="3725334" cy="11984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0</xdr:row>
      <xdr:rowOff>0</xdr:rowOff>
    </xdr:from>
    <xdr:to>
      <xdr:col>5</xdr:col>
      <xdr:colOff>295275</xdr:colOff>
      <xdr:row>1</xdr:row>
      <xdr:rowOff>254000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23BE02-79C1-4E16-88C1-A633BEA3F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0"/>
          <a:ext cx="1666875" cy="558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108339</xdr:rowOff>
    </xdr:from>
    <xdr:to>
      <xdr:col>2</xdr:col>
      <xdr:colOff>859631</xdr:colOff>
      <xdr:row>4</xdr:row>
      <xdr:rowOff>151779</xdr:rowOff>
    </xdr:to>
    <xdr:pic>
      <xdr:nvPicPr>
        <xdr:cNvPr id="12" name="Picture 122">
          <a:extLst>
            <a:ext uri="{FF2B5EF4-FFF2-40B4-BE49-F238E27FC236}">
              <a16:creationId xmlns:a16="http://schemas.microsoft.com/office/drawing/2014/main" id="{CA1F7FFE-2EA8-4136-BA6D-8B225F161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38" y="239308"/>
          <a:ext cx="2357437" cy="734002"/>
        </a:xfrm>
        <a:prstGeom prst="rect">
          <a:avLst/>
        </a:prstGeom>
      </xdr:spPr>
    </xdr:pic>
    <xdr:clientData/>
  </xdr:twoCellAnchor>
  <xdr:twoCellAnchor>
    <xdr:from>
      <xdr:col>1</xdr:col>
      <xdr:colOff>25402</xdr:colOff>
      <xdr:row>10</xdr:row>
      <xdr:rowOff>33868</xdr:rowOff>
    </xdr:from>
    <xdr:to>
      <xdr:col>1</xdr:col>
      <xdr:colOff>1473202</xdr:colOff>
      <xdr:row>10</xdr:row>
      <xdr:rowOff>999068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58A1A7E3-F8EF-D46C-23E0-5758284C6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2" y="2023535"/>
          <a:ext cx="1447800" cy="965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120016</xdr:colOff>
      <xdr:row>2</xdr:row>
      <xdr:rowOff>17921</xdr:rowOff>
    </xdr:from>
    <xdr:to>
      <xdr:col>8</xdr:col>
      <xdr:colOff>360825</xdr:colOff>
      <xdr:row>6</xdr:row>
      <xdr:rowOff>210820</xdr:rowOff>
    </xdr:to>
    <xdr:pic>
      <xdr:nvPicPr>
        <xdr:cNvPr id="2" name="Picture 122">
          <a:extLst>
            <a:ext uri="{FF2B5EF4-FFF2-40B4-BE49-F238E27FC236}">
              <a16:creationId xmlns:a16="http://schemas.microsoft.com/office/drawing/2014/main" id="{2DD85631-02E4-4885-A2BF-88782A9A2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0816" y="792621"/>
          <a:ext cx="3695209" cy="1112379"/>
        </a:xfrm>
        <a:prstGeom prst="rect">
          <a:avLst/>
        </a:prstGeom>
      </xdr:spPr>
    </xdr:pic>
    <xdr:clientData/>
  </xdr:twoCellAnchor>
  <xdr:twoCellAnchor>
    <xdr:from>
      <xdr:col>2</xdr:col>
      <xdr:colOff>78317</xdr:colOff>
      <xdr:row>37</xdr:row>
      <xdr:rowOff>941918</xdr:rowOff>
    </xdr:from>
    <xdr:to>
      <xdr:col>2</xdr:col>
      <xdr:colOff>1536219</xdr:colOff>
      <xdr:row>38</xdr:row>
      <xdr:rowOff>851748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835A31E4-29E2-4304-8C88-A5CB2CE26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484" y="30448251"/>
          <a:ext cx="1457902" cy="862330"/>
        </a:xfrm>
        <a:prstGeom prst="rect">
          <a:avLst/>
        </a:prstGeom>
      </xdr:spPr>
    </xdr:pic>
    <xdr:clientData/>
  </xdr:twoCellAnchor>
  <xdr:twoCellAnchor>
    <xdr:from>
      <xdr:col>2</xdr:col>
      <xdr:colOff>124885</xdr:colOff>
      <xdr:row>39</xdr:row>
      <xdr:rowOff>90853</xdr:rowOff>
    </xdr:from>
    <xdr:to>
      <xdr:col>2</xdr:col>
      <xdr:colOff>1418166</xdr:colOff>
      <xdr:row>39</xdr:row>
      <xdr:rowOff>910166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D034D4CE-87A4-4873-B4FB-97001AE85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052" y="31502186"/>
          <a:ext cx="1293281" cy="819313"/>
        </a:xfrm>
        <a:prstGeom prst="rect">
          <a:avLst/>
        </a:prstGeom>
      </xdr:spPr>
    </xdr:pic>
    <xdr:clientData/>
  </xdr:twoCellAnchor>
  <xdr:twoCellAnchor>
    <xdr:from>
      <xdr:col>2</xdr:col>
      <xdr:colOff>139700</xdr:colOff>
      <xdr:row>40</xdr:row>
      <xdr:rowOff>123825</xdr:rowOff>
    </xdr:from>
    <xdr:to>
      <xdr:col>2</xdr:col>
      <xdr:colOff>1465657</xdr:colOff>
      <xdr:row>40</xdr:row>
      <xdr:rowOff>889000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18371B3A-E057-4E0B-B5BC-00AC1B823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867" y="32487658"/>
          <a:ext cx="1325957" cy="765175"/>
        </a:xfrm>
        <a:prstGeom prst="rect">
          <a:avLst/>
        </a:prstGeom>
      </xdr:spPr>
    </xdr:pic>
    <xdr:clientData/>
  </xdr:twoCellAnchor>
  <xdr:twoCellAnchor>
    <xdr:from>
      <xdr:col>2</xdr:col>
      <xdr:colOff>66676</xdr:colOff>
      <xdr:row>41</xdr:row>
      <xdr:rowOff>40127</xdr:rowOff>
    </xdr:from>
    <xdr:to>
      <xdr:col>2</xdr:col>
      <xdr:colOff>1354666</xdr:colOff>
      <xdr:row>41</xdr:row>
      <xdr:rowOff>851111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A178560A-DD8F-40B2-9B45-3F150F7C4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843" y="33356460"/>
          <a:ext cx="1287990" cy="810984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42</xdr:row>
      <xdr:rowOff>126999</xdr:rowOff>
    </xdr:from>
    <xdr:to>
      <xdr:col>2</xdr:col>
      <xdr:colOff>1619250</xdr:colOff>
      <xdr:row>42</xdr:row>
      <xdr:rowOff>932995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FFCA9C7D-22ED-4B22-8E8D-CFC14224B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300" y="9461499"/>
          <a:ext cx="1504950" cy="814251"/>
        </a:xfrm>
        <a:prstGeom prst="rect">
          <a:avLst/>
        </a:prstGeom>
      </xdr:spPr>
    </xdr:pic>
    <xdr:clientData/>
  </xdr:twoCellAnchor>
  <xdr:twoCellAnchor>
    <xdr:from>
      <xdr:col>2</xdr:col>
      <xdr:colOff>111126</xdr:colOff>
      <xdr:row>43</xdr:row>
      <xdr:rowOff>79375</xdr:rowOff>
    </xdr:from>
    <xdr:to>
      <xdr:col>2</xdr:col>
      <xdr:colOff>1580574</xdr:colOff>
      <xdr:row>43</xdr:row>
      <xdr:rowOff>894080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2AE529DF-25F3-45C9-8D22-555E5F2B8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126" y="10556875"/>
          <a:ext cx="1469448" cy="825500"/>
        </a:xfrm>
        <a:prstGeom prst="rect">
          <a:avLst/>
        </a:prstGeom>
      </xdr:spPr>
    </xdr:pic>
    <xdr:clientData/>
  </xdr:twoCellAnchor>
  <xdr:twoCellAnchor>
    <xdr:from>
      <xdr:col>2</xdr:col>
      <xdr:colOff>66676</xdr:colOff>
      <xdr:row>44</xdr:row>
      <xdr:rowOff>66675</xdr:rowOff>
    </xdr:from>
    <xdr:to>
      <xdr:col>2</xdr:col>
      <xdr:colOff>1248834</xdr:colOff>
      <xdr:row>44</xdr:row>
      <xdr:rowOff>835790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2E36A322-E2EB-4004-9A42-A59B8BA3E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843" y="36240508"/>
          <a:ext cx="1182158" cy="769115"/>
        </a:xfrm>
        <a:prstGeom prst="rect">
          <a:avLst/>
        </a:prstGeom>
      </xdr:spPr>
    </xdr:pic>
    <xdr:clientData/>
  </xdr:twoCellAnchor>
  <xdr:twoCellAnchor>
    <xdr:from>
      <xdr:col>2</xdr:col>
      <xdr:colOff>88901</xdr:colOff>
      <xdr:row>45</xdr:row>
      <xdr:rowOff>127000</xdr:rowOff>
    </xdr:from>
    <xdr:to>
      <xdr:col>2</xdr:col>
      <xdr:colOff>1397001</xdr:colOff>
      <xdr:row>45</xdr:row>
      <xdr:rowOff>793583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A70BBD5A-B5DA-4BEC-89A6-30B425042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068" y="37253333"/>
          <a:ext cx="1308100" cy="666583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46</xdr:row>
      <xdr:rowOff>142876</xdr:rowOff>
    </xdr:from>
    <xdr:to>
      <xdr:col>2</xdr:col>
      <xdr:colOff>1438145</xdr:colOff>
      <xdr:row>46</xdr:row>
      <xdr:rowOff>846668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CE20326A-D32B-4A95-8116-7AFF044E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792" y="38221709"/>
          <a:ext cx="1390520" cy="703792"/>
        </a:xfrm>
        <a:prstGeom prst="rect">
          <a:avLst/>
        </a:prstGeom>
      </xdr:spPr>
    </xdr:pic>
    <xdr:clientData/>
  </xdr:twoCellAnchor>
  <xdr:twoCellAnchor>
    <xdr:from>
      <xdr:col>2</xdr:col>
      <xdr:colOff>79376</xdr:colOff>
      <xdr:row>47</xdr:row>
      <xdr:rowOff>63500</xdr:rowOff>
    </xdr:from>
    <xdr:to>
      <xdr:col>2</xdr:col>
      <xdr:colOff>1485326</xdr:colOff>
      <xdr:row>47</xdr:row>
      <xdr:rowOff>889000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90E85949-B18A-45DF-BA8F-5971A1DCE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543" y="39094833"/>
          <a:ext cx="1405950" cy="825500"/>
        </a:xfrm>
        <a:prstGeom prst="rect">
          <a:avLst/>
        </a:prstGeom>
      </xdr:spPr>
    </xdr:pic>
    <xdr:clientData/>
  </xdr:twoCellAnchor>
  <xdr:twoCellAnchor>
    <xdr:from>
      <xdr:col>1</xdr:col>
      <xdr:colOff>269653</xdr:colOff>
      <xdr:row>48</xdr:row>
      <xdr:rowOff>190500</xdr:rowOff>
    </xdr:from>
    <xdr:to>
      <xdr:col>2</xdr:col>
      <xdr:colOff>1418167</xdr:colOff>
      <xdr:row>48</xdr:row>
      <xdr:rowOff>894755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92E319A6-BA94-4828-A509-BFCBF6BC7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86" y="40174333"/>
          <a:ext cx="1571848" cy="704255"/>
        </a:xfrm>
        <a:prstGeom prst="rect">
          <a:avLst/>
        </a:prstGeom>
      </xdr:spPr>
    </xdr:pic>
    <xdr:clientData/>
  </xdr:twoCellAnchor>
  <xdr:twoCellAnchor>
    <xdr:from>
      <xdr:col>2</xdr:col>
      <xdr:colOff>206376</xdr:colOff>
      <xdr:row>35</xdr:row>
      <xdr:rowOff>66676</xdr:rowOff>
    </xdr:from>
    <xdr:to>
      <xdr:col>2</xdr:col>
      <xdr:colOff>1354666</xdr:colOff>
      <xdr:row>35</xdr:row>
      <xdr:rowOff>847622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D435385B-A5AD-4E62-B585-29B8C7EE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9543" y="27668009"/>
          <a:ext cx="1148290" cy="780946"/>
        </a:xfrm>
        <a:prstGeom prst="rect">
          <a:avLst/>
        </a:prstGeom>
      </xdr:spPr>
    </xdr:pic>
    <xdr:clientData/>
  </xdr:twoCellAnchor>
  <xdr:twoCellAnchor>
    <xdr:from>
      <xdr:col>2</xdr:col>
      <xdr:colOff>96309</xdr:colOff>
      <xdr:row>37</xdr:row>
      <xdr:rowOff>60324</xdr:rowOff>
    </xdr:from>
    <xdr:to>
      <xdr:col>2</xdr:col>
      <xdr:colOff>1418379</xdr:colOff>
      <xdr:row>37</xdr:row>
      <xdr:rowOff>822013</xdr:rowOff>
    </xdr:to>
    <xdr:pic>
      <xdr:nvPicPr>
        <xdr:cNvPr id="23" name="Slika 2">
          <a:extLst>
            <a:ext uri="{FF2B5EF4-FFF2-40B4-BE49-F238E27FC236}">
              <a16:creationId xmlns:a16="http://schemas.microsoft.com/office/drawing/2014/main" id="{1DEBB7CE-9004-430A-A098-754934BA4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476" y="29566657"/>
          <a:ext cx="1322070" cy="76168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35</xdr:row>
      <xdr:rowOff>878417</xdr:rowOff>
    </xdr:from>
    <xdr:to>
      <xdr:col>2</xdr:col>
      <xdr:colOff>1439333</xdr:colOff>
      <xdr:row>36</xdr:row>
      <xdr:rowOff>714860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CD606C0-84A1-4BD7-8678-0F8EA295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167" y="28479750"/>
          <a:ext cx="1439333" cy="788943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50</xdr:row>
      <xdr:rowOff>44450</xdr:rowOff>
    </xdr:from>
    <xdr:to>
      <xdr:col>2</xdr:col>
      <xdr:colOff>1669992</xdr:colOff>
      <xdr:row>50</xdr:row>
      <xdr:rowOff>1129415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79396C1-74F1-4BCB-9583-FE3A5A0F1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8875" y="5508625"/>
          <a:ext cx="1558867" cy="108496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49</xdr:row>
      <xdr:rowOff>0</xdr:rowOff>
    </xdr:from>
    <xdr:to>
      <xdr:col>2</xdr:col>
      <xdr:colOff>1667703</xdr:colOff>
      <xdr:row>49</xdr:row>
      <xdr:rowOff>1111250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DDF6EE6-24C5-437A-B6E9-1D4A9ACAC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1" y="4318000"/>
          <a:ext cx="1667702" cy="1111250"/>
        </a:xfrm>
        <a:prstGeom prst="rect">
          <a:avLst/>
        </a:prstGeom>
      </xdr:spPr>
    </xdr:pic>
    <xdr:clientData/>
  </xdr:twoCellAnchor>
  <xdr:twoCellAnchor editAs="oneCell">
    <xdr:from>
      <xdr:col>2</xdr:col>
      <xdr:colOff>994410</xdr:colOff>
      <xdr:row>0</xdr:row>
      <xdr:rowOff>266700</xdr:rowOff>
    </xdr:from>
    <xdr:to>
      <xdr:col>3</xdr:col>
      <xdr:colOff>745685</xdr:colOff>
      <xdr:row>3</xdr:row>
      <xdr:rowOff>248920</xdr:rowOff>
    </xdr:to>
    <xdr:pic>
      <xdr:nvPicPr>
        <xdr:cNvPr id="36" name="Picture 10">
          <a:extLst>
            <a:ext uri="{FF2B5EF4-FFF2-40B4-BE49-F238E27FC236}">
              <a16:creationId xmlns:a16="http://schemas.microsoft.com/office/drawing/2014/main" id="{8395F6AF-5639-44ED-850B-A35C4D3FE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4510" y="266700"/>
          <a:ext cx="1171136" cy="1041400"/>
        </a:xfrm>
        <a:prstGeom prst="rect">
          <a:avLst/>
        </a:prstGeom>
      </xdr:spPr>
    </xdr:pic>
    <xdr:clientData/>
  </xdr:twoCellAnchor>
  <xdr:twoCellAnchor>
    <xdr:from>
      <xdr:col>1</xdr:col>
      <xdr:colOff>419101</xdr:colOff>
      <xdr:row>49</xdr:row>
      <xdr:rowOff>38100</xdr:rowOff>
    </xdr:from>
    <xdr:to>
      <xdr:col>2</xdr:col>
      <xdr:colOff>1655003</xdr:colOff>
      <xdr:row>50</xdr:row>
      <xdr:rowOff>6350</xdr:rowOff>
    </xdr:to>
    <xdr:pic>
      <xdr:nvPicPr>
        <xdr:cNvPr id="44" name="Picture 30">
          <a:extLst>
            <a:ext uri="{FF2B5EF4-FFF2-40B4-BE49-F238E27FC236}">
              <a16:creationId xmlns:a16="http://schemas.microsoft.com/office/drawing/2014/main" id="{C08D4E5E-D2B0-F0A2-06D4-3F7EC7DA6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1" y="19456400"/>
          <a:ext cx="1667702" cy="1111250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10</xdr:row>
      <xdr:rowOff>79377</xdr:rowOff>
    </xdr:from>
    <xdr:to>
      <xdr:col>2</xdr:col>
      <xdr:colOff>1301749</xdr:colOff>
      <xdr:row>10</xdr:row>
      <xdr:rowOff>912646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163C534-CA73-EB45-BD77-68B34077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1" y="3460752"/>
          <a:ext cx="1111248" cy="833269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11</xdr:row>
      <xdr:rowOff>47626</xdr:rowOff>
    </xdr:from>
    <xdr:to>
      <xdr:col>2</xdr:col>
      <xdr:colOff>1365250</xdr:colOff>
      <xdr:row>11</xdr:row>
      <xdr:rowOff>946940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AA13C95-9964-A9D7-5EA3-387B6E680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6" y="4381501"/>
          <a:ext cx="1349374" cy="899314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12</xdr:row>
      <xdr:rowOff>63500</xdr:rowOff>
    </xdr:from>
    <xdr:to>
      <xdr:col>2</xdr:col>
      <xdr:colOff>1349375</xdr:colOff>
      <xdr:row>12</xdr:row>
      <xdr:rowOff>932655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2235521-4C0A-A79A-89E0-41B42A57A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1" y="5349875"/>
          <a:ext cx="1158874" cy="869155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13</xdr:row>
      <xdr:rowOff>111125</xdr:rowOff>
    </xdr:from>
    <xdr:to>
      <xdr:col>2</xdr:col>
      <xdr:colOff>1365250</xdr:colOff>
      <xdr:row>13</xdr:row>
      <xdr:rowOff>862542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8B71E52-707B-3D4B-1126-92D414EFE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125" y="6350000"/>
          <a:ext cx="1127125" cy="751417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14</xdr:row>
      <xdr:rowOff>63500</xdr:rowOff>
    </xdr:from>
    <xdr:to>
      <xdr:col>2</xdr:col>
      <xdr:colOff>1365250</xdr:colOff>
      <xdr:row>14</xdr:row>
      <xdr:rowOff>857250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A974DDA-E1A9-F28F-A53D-83B15C5E7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5" y="7254875"/>
          <a:ext cx="1190625" cy="7937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15</xdr:row>
      <xdr:rowOff>31750</xdr:rowOff>
    </xdr:from>
    <xdr:to>
      <xdr:col>2</xdr:col>
      <xdr:colOff>1285875</xdr:colOff>
      <xdr:row>15</xdr:row>
      <xdr:rowOff>867833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DF4FDBF-B570-420D-F18C-93189CDB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50" y="8175625"/>
          <a:ext cx="1254125" cy="836083"/>
        </a:xfrm>
        <a:prstGeom prst="rect">
          <a:avLst/>
        </a:prstGeom>
      </xdr:spPr>
    </xdr:pic>
    <xdr:clientData/>
  </xdr:twoCellAnchor>
  <xdr:twoCellAnchor>
    <xdr:from>
      <xdr:col>2</xdr:col>
      <xdr:colOff>127001</xdr:colOff>
      <xdr:row>16</xdr:row>
      <xdr:rowOff>67469</xdr:rowOff>
    </xdr:from>
    <xdr:to>
      <xdr:col>2</xdr:col>
      <xdr:colOff>1206501</xdr:colOff>
      <xdr:row>16</xdr:row>
      <xdr:rowOff>877094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5F2C1AB-AD83-7646-65A2-A1F24BADF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9163844"/>
          <a:ext cx="1079500" cy="8096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</xdr:row>
      <xdr:rowOff>58207</xdr:rowOff>
    </xdr:from>
    <xdr:to>
      <xdr:col>2</xdr:col>
      <xdr:colOff>1222375</xdr:colOff>
      <xdr:row>17</xdr:row>
      <xdr:rowOff>873124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B1134D5-BB36-4CEA-A5BB-0840C8951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10107082"/>
          <a:ext cx="1222375" cy="814917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18</xdr:row>
      <xdr:rowOff>79375</xdr:rowOff>
    </xdr:from>
    <xdr:to>
      <xdr:col>2</xdr:col>
      <xdr:colOff>1333500</xdr:colOff>
      <xdr:row>18</xdr:row>
      <xdr:rowOff>936287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3E1C9F1-6E4C-3281-E86C-CE90D211A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0" y="11080750"/>
          <a:ext cx="1143000" cy="856912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206376</xdr:colOff>
      <xdr:row>19</xdr:row>
      <xdr:rowOff>67470</xdr:rowOff>
    </xdr:from>
    <xdr:to>
      <xdr:col>2</xdr:col>
      <xdr:colOff>1254126</xdr:colOff>
      <xdr:row>19</xdr:row>
      <xdr:rowOff>853283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FD32033-08AA-A58F-EE46-AB8A6FD20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6" y="12021345"/>
          <a:ext cx="1047750" cy="785813"/>
        </a:xfrm>
        <a:prstGeom prst="rect">
          <a:avLst/>
        </a:prstGeom>
      </xdr:spPr>
    </xdr:pic>
    <xdr:clientData/>
  </xdr:twoCellAnchor>
  <xdr:twoCellAnchor>
    <xdr:from>
      <xdr:col>2</xdr:col>
      <xdr:colOff>222251</xdr:colOff>
      <xdr:row>20</xdr:row>
      <xdr:rowOff>47625</xdr:rowOff>
    </xdr:from>
    <xdr:to>
      <xdr:col>2</xdr:col>
      <xdr:colOff>1238251</xdr:colOff>
      <xdr:row>20</xdr:row>
      <xdr:rowOff>809372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B8C1D27-9159-3E7C-016F-BBA7D99B9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51" y="12954000"/>
          <a:ext cx="1016000" cy="761747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21</xdr:row>
      <xdr:rowOff>79376</xdr:rowOff>
    </xdr:from>
    <xdr:to>
      <xdr:col>2</xdr:col>
      <xdr:colOff>1301750</xdr:colOff>
      <xdr:row>21</xdr:row>
      <xdr:rowOff>912641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F531D85-84D2-DEDB-17E5-F051DF045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0" y="13938251"/>
          <a:ext cx="1111250" cy="833265"/>
        </a:xfrm>
        <a:prstGeom prst="rect">
          <a:avLst/>
        </a:prstGeom>
      </xdr:spPr>
    </xdr:pic>
    <xdr:clientData/>
  </xdr:twoCellAnchor>
  <xdr:twoCellAnchor>
    <xdr:from>
      <xdr:col>2</xdr:col>
      <xdr:colOff>206375</xdr:colOff>
      <xdr:row>22</xdr:row>
      <xdr:rowOff>95251</xdr:rowOff>
    </xdr:from>
    <xdr:to>
      <xdr:col>2</xdr:col>
      <xdr:colOff>1206500</xdr:colOff>
      <xdr:row>22</xdr:row>
      <xdr:rowOff>845089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41395EF-8BA7-4BB6-16A4-0E42A6605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14906626"/>
          <a:ext cx="1000125" cy="749838"/>
        </a:xfrm>
        <a:prstGeom prst="rect">
          <a:avLst/>
        </a:prstGeom>
      </xdr:spPr>
    </xdr:pic>
    <xdr:clientData/>
  </xdr:twoCellAnchor>
  <xdr:twoCellAnchor>
    <xdr:from>
      <xdr:col>2</xdr:col>
      <xdr:colOff>206375</xdr:colOff>
      <xdr:row>24</xdr:row>
      <xdr:rowOff>31750</xdr:rowOff>
    </xdr:from>
    <xdr:to>
      <xdr:col>2</xdr:col>
      <xdr:colOff>1285875</xdr:colOff>
      <xdr:row>24</xdr:row>
      <xdr:rowOff>841375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78D136D-4584-6598-5EFF-AD357DEDA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16748125"/>
          <a:ext cx="1079500" cy="809625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25</xdr:row>
      <xdr:rowOff>63500</xdr:rowOff>
    </xdr:from>
    <xdr:to>
      <xdr:col>2</xdr:col>
      <xdr:colOff>1222375</xdr:colOff>
      <xdr:row>25</xdr:row>
      <xdr:rowOff>801688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96B21EC-BC0A-C0F4-4857-A8F76B5E2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125" y="17732375"/>
          <a:ext cx="984250" cy="738188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27</xdr:row>
      <xdr:rowOff>15875</xdr:rowOff>
    </xdr:from>
    <xdr:to>
      <xdr:col>2</xdr:col>
      <xdr:colOff>1301750</xdr:colOff>
      <xdr:row>27</xdr:row>
      <xdr:rowOff>908844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E974C8A-AE6B-5F5E-6F81-D1D2AF1C3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9589750"/>
          <a:ext cx="1190625" cy="892969"/>
        </a:xfrm>
        <a:prstGeom prst="rect">
          <a:avLst/>
        </a:prstGeom>
      </xdr:spPr>
    </xdr:pic>
    <xdr:clientData/>
  </xdr:twoCellAnchor>
  <xdr:twoCellAnchor>
    <xdr:from>
      <xdr:col>2</xdr:col>
      <xdr:colOff>206375</xdr:colOff>
      <xdr:row>28</xdr:row>
      <xdr:rowOff>0</xdr:rowOff>
    </xdr:from>
    <xdr:to>
      <xdr:col>2</xdr:col>
      <xdr:colOff>1365250</xdr:colOff>
      <xdr:row>28</xdr:row>
      <xdr:rowOff>869616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B323502-027A-BF94-0E62-3BA425ECA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20526375"/>
          <a:ext cx="1158875" cy="869616"/>
        </a:xfrm>
        <a:prstGeom prst="rect">
          <a:avLst/>
        </a:prstGeom>
      </xdr:spPr>
    </xdr:pic>
    <xdr:clientData/>
  </xdr:twoCellAnchor>
  <xdr:twoCellAnchor>
    <xdr:from>
      <xdr:col>2</xdr:col>
      <xdr:colOff>174626</xdr:colOff>
      <xdr:row>29</xdr:row>
      <xdr:rowOff>47625</xdr:rowOff>
    </xdr:from>
    <xdr:to>
      <xdr:col>2</xdr:col>
      <xdr:colOff>1285876</xdr:colOff>
      <xdr:row>29</xdr:row>
      <xdr:rowOff>881062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700843A-3A55-989A-879A-07B8676E1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6" y="21526500"/>
          <a:ext cx="1111250" cy="833437"/>
        </a:xfrm>
        <a:prstGeom prst="rect">
          <a:avLst/>
        </a:prstGeom>
      </xdr:spPr>
    </xdr:pic>
    <xdr:clientData/>
  </xdr:twoCellAnchor>
  <xdr:twoCellAnchor>
    <xdr:from>
      <xdr:col>2</xdr:col>
      <xdr:colOff>222251</xdr:colOff>
      <xdr:row>30</xdr:row>
      <xdr:rowOff>63501</xdr:rowOff>
    </xdr:from>
    <xdr:to>
      <xdr:col>2</xdr:col>
      <xdr:colOff>1285875</xdr:colOff>
      <xdr:row>30</xdr:row>
      <xdr:rowOff>861219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FA35BD3-F678-C7C2-5EEC-1F9B6C0D2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51" y="22494876"/>
          <a:ext cx="1063624" cy="797718"/>
        </a:xfrm>
        <a:prstGeom prst="rect">
          <a:avLst/>
        </a:prstGeom>
      </xdr:spPr>
    </xdr:pic>
    <xdr:clientData/>
  </xdr:twoCellAnchor>
  <xdr:twoCellAnchor>
    <xdr:from>
      <xdr:col>2</xdr:col>
      <xdr:colOff>174626</xdr:colOff>
      <xdr:row>31</xdr:row>
      <xdr:rowOff>95250</xdr:rowOff>
    </xdr:from>
    <xdr:to>
      <xdr:col>2</xdr:col>
      <xdr:colOff>1222376</xdr:colOff>
      <xdr:row>31</xdr:row>
      <xdr:rowOff>881062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8C33186-B487-4903-2DB9-7FBD21757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6" y="23479125"/>
          <a:ext cx="1047750" cy="785812"/>
        </a:xfrm>
        <a:prstGeom prst="rect">
          <a:avLst/>
        </a:prstGeom>
      </xdr:spPr>
    </xdr:pic>
    <xdr:clientData/>
  </xdr:twoCellAnchor>
  <xdr:twoCellAnchor>
    <xdr:from>
      <xdr:col>2</xdr:col>
      <xdr:colOff>158751</xdr:colOff>
      <xdr:row>32</xdr:row>
      <xdr:rowOff>63501</xdr:rowOff>
    </xdr:from>
    <xdr:to>
      <xdr:col>2</xdr:col>
      <xdr:colOff>1259417</xdr:colOff>
      <xdr:row>32</xdr:row>
      <xdr:rowOff>889001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8FABF5A-C0B2-CDDF-B548-380DF86FB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1" y="24399876"/>
          <a:ext cx="1100666" cy="825500"/>
        </a:xfrm>
        <a:prstGeom prst="rect">
          <a:avLst/>
        </a:prstGeom>
      </xdr:spPr>
    </xdr:pic>
    <xdr:clientData/>
  </xdr:twoCellAnchor>
  <xdr:twoCellAnchor>
    <xdr:from>
      <xdr:col>2</xdr:col>
      <xdr:colOff>95251</xdr:colOff>
      <xdr:row>33</xdr:row>
      <xdr:rowOff>15875</xdr:rowOff>
    </xdr:from>
    <xdr:to>
      <xdr:col>2</xdr:col>
      <xdr:colOff>1301751</xdr:colOff>
      <xdr:row>33</xdr:row>
      <xdr:rowOff>920750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5518403-CF61-75A8-3377-F438C5C4E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1" y="25304750"/>
          <a:ext cx="12065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26</xdr:row>
      <xdr:rowOff>47626</xdr:rowOff>
    </xdr:from>
    <xdr:to>
      <xdr:col>2</xdr:col>
      <xdr:colOff>1365250</xdr:colOff>
      <xdr:row>26</xdr:row>
      <xdr:rowOff>883710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10524C1-A99B-8726-F381-8351A683F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8669001"/>
          <a:ext cx="1254125" cy="836084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</xdr:colOff>
      <xdr:row>0</xdr:row>
      <xdr:rowOff>245041</xdr:rowOff>
    </xdr:from>
    <xdr:to>
      <xdr:col>24</xdr:col>
      <xdr:colOff>711200</xdr:colOff>
      <xdr:row>3</xdr:row>
      <xdr:rowOff>288654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5BA9AE8-EA48-C81C-3A3A-A60D893B7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532600" y="245041"/>
          <a:ext cx="3530600" cy="11358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139700</xdr:colOff>
      <xdr:row>0</xdr:row>
      <xdr:rowOff>25400</xdr:rowOff>
    </xdr:from>
    <xdr:to>
      <xdr:col>5</xdr:col>
      <xdr:colOff>208915</xdr:colOff>
      <xdr:row>1</xdr:row>
      <xdr:rowOff>231775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2A3BD4-BA7C-45C2-9981-7EF316A35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25400"/>
          <a:ext cx="1682115" cy="574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285750</xdr:colOff>
      <xdr:row>1</xdr:row>
      <xdr:rowOff>300300</xdr:rowOff>
    </xdr:from>
    <xdr:to>
      <xdr:col>8</xdr:col>
      <xdr:colOff>300354</xdr:colOff>
      <xdr:row>6</xdr:row>
      <xdr:rowOff>231202</xdr:rowOff>
    </xdr:to>
    <xdr:pic>
      <xdr:nvPicPr>
        <xdr:cNvPr id="40" name="Picture 122">
          <a:extLst>
            <a:ext uri="{FF2B5EF4-FFF2-40B4-BE49-F238E27FC236}">
              <a16:creationId xmlns:a16="http://schemas.microsoft.com/office/drawing/2014/main" id="{E495F734-31BF-49C9-B6EB-CA5E74B90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0" y="757500"/>
          <a:ext cx="3462654" cy="1089142"/>
        </a:xfrm>
        <a:prstGeom prst="rect">
          <a:avLst/>
        </a:prstGeom>
      </xdr:spPr>
    </xdr:pic>
    <xdr:clientData/>
  </xdr:twoCellAnchor>
  <xdr:twoCellAnchor editAs="oneCell">
    <xdr:from>
      <xdr:col>2</xdr:col>
      <xdr:colOff>1089025</xdr:colOff>
      <xdr:row>0</xdr:row>
      <xdr:rowOff>377825</xdr:rowOff>
    </xdr:from>
    <xdr:to>
      <xdr:col>3</xdr:col>
      <xdr:colOff>664591</xdr:colOff>
      <xdr:row>4</xdr:row>
      <xdr:rowOff>188976</xdr:rowOff>
    </xdr:to>
    <xdr:pic>
      <xdr:nvPicPr>
        <xdr:cNvPr id="73" name="Slika 72">
          <a:extLst>
            <a:ext uri="{FF2B5EF4-FFF2-40B4-BE49-F238E27FC236}">
              <a16:creationId xmlns:a16="http://schemas.microsoft.com/office/drawing/2014/main" id="{DC3D108A-B54C-4EEA-A428-BEFDA5AA5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1485" y="377825"/>
          <a:ext cx="1255776" cy="1121791"/>
        </a:xfrm>
        <a:prstGeom prst="rect">
          <a:avLst/>
        </a:prstGeom>
      </xdr:spPr>
    </xdr:pic>
    <xdr:clientData/>
  </xdr:twoCellAnchor>
  <xdr:twoCellAnchor>
    <xdr:from>
      <xdr:col>1</xdr:col>
      <xdr:colOff>247318</xdr:colOff>
      <xdr:row>10</xdr:row>
      <xdr:rowOff>196077</xdr:rowOff>
    </xdr:from>
    <xdr:to>
      <xdr:col>2</xdr:col>
      <xdr:colOff>1612900</xdr:colOff>
      <xdr:row>10</xdr:row>
      <xdr:rowOff>952500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EEFB72B5-74C8-5276-C054-C7EE233D7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5618" y="3663177"/>
          <a:ext cx="1632282" cy="756423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11</xdr:row>
      <xdr:rowOff>139700</xdr:rowOff>
    </xdr:from>
    <xdr:to>
      <xdr:col>2</xdr:col>
      <xdr:colOff>1625600</xdr:colOff>
      <xdr:row>11</xdr:row>
      <xdr:rowOff>965200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96C42B34-58DD-D2F4-8069-73D3635A15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4749800"/>
          <a:ext cx="1651000" cy="825500"/>
        </a:xfrm>
        <a:prstGeom prst="rect">
          <a:avLst/>
        </a:prstGeom>
      </xdr:spPr>
    </xdr:pic>
    <xdr:clientData/>
  </xdr:twoCellAnchor>
  <xdr:twoCellAnchor>
    <xdr:from>
      <xdr:col>1</xdr:col>
      <xdr:colOff>219364</xdr:colOff>
      <xdr:row>12</xdr:row>
      <xdr:rowOff>152400</xdr:rowOff>
    </xdr:from>
    <xdr:to>
      <xdr:col>2</xdr:col>
      <xdr:colOff>1642918</xdr:colOff>
      <xdr:row>12</xdr:row>
      <xdr:rowOff>927100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9E8BBDE6-BC20-6549-4D99-0AC01423A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64" y="5905500"/>
          <a:ext cx="1690254" cy="774700"/>
        </a:xfrm>
        <a:prstGeom prst="rect">
          <a:avLst/>
        </a:prstGeom>
      </xdr:spPr>
    </xdr:pic>
    <xdr:clientData/>
  </xdr:twoCellAnchor>
  <xdr:twoCellAnchor>
    <xdr:from>
      <xdr:col>1</xdr:col>
      <xdr:colOff>214472</xdr:colOff>
      <xdr:row>13</xdr:row>
      <xdr:rowOff>241300</xdr:rowOff>
    </xdr:from>
    <xdr:to>
      <xdr:col>2</xdr:col>
      <xdr:colOff>1612900</xdr:colOff>
      <xdr:row>13</xdr:row>
      <xdr:rowOff>892704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93325354-2E3B-5240-2B58-D0532E17F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2772" y="7137400"/>
          <a:ext cx="1665128" cy="651404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14</xdr:row>
      <xdr:rowOff>127548</xdr:rowOff>
    </xdr:from>
    <xdr:to>
      <xdr:col>2</xdr:col>
      <xdr:colOff>1631950</xdr:colOff>
      <xdr:row>14</xdr:row>
      <xdr:rowOff>914400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A8F856EA-D399-EF75-8A14-79AFE2890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2300" y="8166648"/>
          <a:ext cx="1644650" cy="78685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203200</xdr:rowOff>
    </xdr:from>
    <xdr:to>
      <xdr:col>2</xdr:col>
      <xdr:colOff>1625600</xdr:colOff>
      <xdr:row>15</xdr:row>
      <xdr:rowOff>914400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D580D0ED-1779-0E52-A035-7596E73CE4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0" y="9385300"/>
          <a:ext cx="1625600" cy="7112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</xdr:row>
      <xdr:rowOff>203201</xdr:rowOff>
    </xdr:from>
    <xdr:to>
      <xdr:col>2</xdr:col>
      <xdr:colOff>1625598</xdr:colOff>
      <xdr:row>16</xdr:row>
      <xdr:rowOff>914400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5B121EAC-D94D-2DF2-8F45-F05563E7C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0" y="10528301"/>
          <a:ext cx="1625598" cy="711199"/>
        </a:xfrm>
        <a:prstGeom prst="rect">
          <a:avLst/>
        </a:prstGeom>
      </xdr:spPr>
    </xdr:pic>
    <xdr:clientData/>
  </xdr:twoCellAnchor>
  <xdr:twoCellAnchor>
    <xdr:from>
      <xdr:col>1</xdr:col>
      <xdr:colOff>264302</xdr:colOff>
      <xdr:row>17</xdr:row>
      <xdr:rowOff>177801</xdr:rowOff>
    </xdr:from>
    <xdr:to>
      <xdr:col>2</xdr:col>
      <xdr:colOff>1637579</xdr:colOff>
      <xdr:row>17</xdr:row>
      <xdr:rowOff>927101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1A6D7DDA-D02B-4949-2234-2DA9C9A9E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2602" y="11645901"/>
          <a:ext cx="1639977" cy="7493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18</xdr:row>
      <xdr:rowOff>266700</xdr:rowOff>
    </xdr:from>
    <xdr:to>
      <xdr:col>2</xdr:col>
      <xdr:colOff>1631176</xdr:colOff>
      <xdr:row>18</xdr:row>
      <xdr:rowOff>876300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C3794A92-1826-C155-8459-6B2DF55F9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0400" y="12877800"/>
          <a:ext cx="1605776" cy="609600"/>
        </a:xfrm>
        <a:prstGeom prst="rect">
          <a:avLst/>
        </a:prstGeom>
      </xdr:spPr>
    </xdr:pic>
    <xdr:clientData/>
  </xdr:twoCellAnchor>
  <xdr:twoCellAnchor>
    <xdr:from>
      <xdr:col>1</xdr:col>
      <xdr:colOff>205047</xdr:colOff>
      <xdr:row>19</xdr:row>
      <xdr:rowOff>228600</xdr:rowOff>
    </xdr:from>
    <xdr:to>
      <xdr:col>2</xdr:col>
      <xdr:colOff>1634144</xdr:colOff>
      <xdr:row>19</xdr:row>
      <xdr:rowOff>876300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8338A735-1DEC-1527-0F81-C1A375D570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3347" y="13982700"/>
          <a:ext cx="1695797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</xdr:row>
      <xdr:rowOff>165100</xdr:rowOff>
    </xdr:from>
    <xdr:to>
      <xdr:col>2</xdr:col>
      <xdr:colOff>1622066</xdr:colOff>
      <xdr:row>20</xdr:row>
      <xdr:rowOff>1028700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C919A55F-EED8-133B-E420-B15B86D4C0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0" y="4197350"/>
          <a:ext cx="1622066" cy="863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21</xdr:row>
      <xdr:rowOff>317501</xdr:rowOff>
    </xdr:from>
    <xdr:to>
      <xdr:col>2</xdr:col>
      <xdr:colOff>1612900</xdr:colOff>
      <xdr:row>21</xdr:row>
      <xdr:rowOff>916489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4ABDA13E-8F1E-C0EF-E0EF-9330B33958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0400" y="16484601"/>
          <a:ext cx="1587500" cy="598988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22</xdr:row>
      <xdr:rowOff>203200</xdr:rowOff>
    </xdr:from>
    <xdr:to>
      <xdr:col>2</xdr:col>
      <xdr:colOff>1611078</xdr:colOff>
      <xdr:row>22</xdr:row>
      <xdr:rowOff>1041400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9CFAC93A-7BB0-DEB8-0E70-ADC425B4E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2300" y="17640300"/>
          <a:ext cx="1623778" cy="8382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</xdr:row>
      <xdr:rowOff>254000</xdr:rowOff>
    </xdr:from>
    <xdr:to>
      <xdr:col>2</xdr:col>
      <xdr:colOff>1627544</xdr:colOff>
      <xdr:row>23</xdr:row>
      <xdr:rowOff>1041400</xdr:rowOff>
    </xdr:to>
    <xdr:pic>
      <xdr:nvPicPr>
        <xdr:cNvPr id="29" name="Slika 28">
          <a:extLst>
            <a:ext uri="{FF2B5EF4-FFF2-40B4-BE49-F238E27FC236}">
              <a16:creationId xmlns:a16="http://schemas.microsoft.com/office/drawing/2014/main" id="{98D52F38-2E9C-44DD-D958-5A57844621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0" y="18961100"/>
          <a:ext cx="1627544" cy="787400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24</xdr:row>
      <xdr:rowOff>101600</xdr:rowOff>
    </xdr:from>
    <xdr:to>
      <xdr:col>2</xdr:col>
      <xdr:colOff>1625600</xdr:colOff>
      <xdr:row>24</xdr:row>
      <xdr:rowOff>1193800</xdr:rowOff>
    </xdr:to>
    <xdr:pic>
      <xdr:nvPicPr>
        <xdr:cNvPr id="31" name="Slika 30">
          <a:extLst>
            <a:ext uri="{FF2B5EF4-FFF2-40B4-BE49-F238E27FC236}">
              <a16:creationId xmlns:a16="http://schemas.microsoft.com/office/drawing/2014/main" id="{1AC7A4A5-D88B-2DBC-C385-D166C1B3B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0" y="20078700"/>
          <a:ext cx="1638300" cy="1092200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25</xdr:row>
      <xdr:rowOff>241300</xdr:rowOff>
    </xdr:from>
    <xdr:to>
      <xdr:col>2</xdr:col>
      <xdr:colOff>1631384</xdr:colOff>
      <xdr:row>25</xdr:row>
      <xdr:rowOff>1016000</xdr:rowOff>
    </xdr:to>
    <xdr:pic>
      <xdr:nvPicPr>
        <xdr:cNvPr id="33" name="Slika 32">
          <a:extLst>
            <a:ext uri="{FF2B5EF4-FFF2-40B4-BE49-F238E27FC236}">
              <a16:creationId xmlns:a16="http://schemas.microsoft.com/office/drawing/2014/main" id="{90B412EA-F1A1-4012-2143-D420DFFDD4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21488400"/>
          <a:ext cx="1656784" cy="7747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26</xdr:row>
      <xdr:rowOff>88900</xdr:rowOff>
    </xdr:from>
    <xdr:to>
      <xdr:col>2</xdr:col>
      <xdr:colOff>1625600</xdr:colOff>
      <xdr:row>26</xdr:row>
      <xdr:rowOff>1164167</xdr:rowOff>
    </xdr:to>
    <xdr:pic>
      <xdr:nvPicPr>
        <xdr:cNvPr id="35" name="Slika 34">
          <a:extLst>
            <a:ext uri="{FF2B5EF4-FFF2-40B4-BE49-F238E27FC236}">
              <a16:creationId xmlns:a16="http://schemas.microsoft.com/office/drawing/2014/main" id="{23DDBC6C-54F0-5CE3-660A-FBBB97A89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22606000"/>
          <a:ext cx="1612900" cy="1075267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27</xdr:row>
      <xdr:rowOff>228600</xdr:rowOff>
    </xdr:from>
    <xdr:to>
      <xdr:col>2</xdr:col>
      <xdr:colOff>1612719</xdr:colOff>
      <xdr:row>27</xdr:row>
      <xdr:rowOff>1028700</xdr:rowOff>
    </xdr:to>
    <xdr:pic>
      <xdr:nvPicPr>
        <xdr:cNvPr id="37" name="Slika 36">
          <a:extLst>
            <a:ext uri="{FF2B5EF4-FFF2-40B4-BE49-F238E27FC236}">
              <a16:creationId xmlns:a16="http://schemas.microsoft.com/office/drawing/2014/main" id="{3621B29C-2C23-C3EA-D111-3C5B426B4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24015700"/>
          <a:ext cx="1638119" cy="800100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28</xdr:row>
      <xdr:rowOff>317500</xdr:rowOff>
    </xdr:from>
    <xdr:to>
      <xdr:col>2</xdr:col>
      <xdr:colOff>1638300</xdr:colOff>
      <xdr:row>28</xdr:row>
      <xdr:rowOff>976048</xdr:rowOff>
    </xdr:to>
    <xdr:pic>
      <xdr:nvPicPr>
        <xdr:cNvPr id="39" name="Slika 38">
          <a:extLst>
            <a:ext uri="{FF2B5EF4-FFF2-40B4-BE49-F238E27FC236}">
              <a16:creationId xmlns:a16="http://schemas.microsoft.com/office/drawing/2014/main" id="{96644844-330B-0C87-0EBD-A04EF032E2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25374600"/>
          <a:ext cx="1663700" cy="658548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29</xdr:row>
      <xdr:rowOff>80432</xdr:rowOff>
    </xdr:from>
    <xdr:to>
      <xdr:col>2</xdr:col>
      <xdr:colOff>1625600</xdr:colOff>
      <xdr:row>29</xdr:row>
      <xdr:rowOff>1181099</xdr:rowOff>
    </xdr:to>
    <xdr:pic>
      <xdr:nvPicPr>
        <xdr:cNvPr id="42" name="Slika 41">
          <a:extLst>
            <a:ext uri="{FF2B5EF4-FFF2-40B4-BE49-F238E27FC236}">
              <a16:creationId xmlns:a16="http://schemas.microsoft.com/office/drawing/2014/main" id="{43DAE3F7-054F-0554-A1F3-F4C485894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26407532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30</xdr:row>
      <xdr:rowOff>76200</xdr:rowOff>
    </xdr:from>
    <xdr:to>
      <xdr:col>2</xdr:col>
      <xdr:colOff>1619250</xdr:colOff>
      <xdr:row>30</xdr:row>
      <xdr:rowOff>1155700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B7EC8510-85DA-24CF-3825-40F71D309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27673300"/>
          <a:ext cx="1619250" cy="1079500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31</xdr:row>
      <xdr:rowOff>63500</xdr:rowOff>
    </xdr:from>
    <xdr:to>
      <xdr:col>2</xdr:col>
      <xdr:colOff>1644650</xdr:colOff>
      <xdr:row>31</xdr:row>
      <xdr:rowOff>1193800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E33C6F5D-8DC1-BC93-6155-A249F9A7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28930600"/>
          <a:ext cx="1695450" cy="1130300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32</xdr:row>
      <xdr:rowOff>152401</xdr:rowOff>
    </xdr:from>
    <xdr:to>
      <xdr:col>2</xdr:col>
      <xdr:colOff>1651000</xdr:colOff>
      <xdr:row>32</xdr:row>
      <xdr:rowOff>1120091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570D9EC8-93B3-E599-54AB-20318DB54E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4200" y="30289501"/>
          <a:ext cx="1701800" cy="967690"/>
        </a:xfrm>
        <a:prstGeom prst="rect">
          <a:avLst/>
        </a:prstGeom>
      </xdr:spPr>
    </xdr:pic>
    <xdr:clientData/>
  </xdr:twoCellAnchor>
  <xdr:twoCellAnchor editAs="oneCell">
    <xdr:from>
      <xdr:col>21</xdr:col>
      <xdr:colOff>965200</xdr:colOff>
      <xdr:row>0</xdr:row>
      <xdr:rowOff>202412</xdr:rowOff>
    </xdr:from>
    <xdr:to>
      <xdr:col>25</xdr:col>
      <xdr:colOff>660400</xdr:colOff>
      <xdr:row>4</xdr:row>
      <xdr:rowOff>189023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4840E1A-38E3-5529-3D2A-3D46EF305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326600" y="202412"/>
          <a:ext cx="4064000" cy="13074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</xdr:colOff>
      <xdr:row>0</xdr:row>
      <xdr:rowOff>25400</xdr:rowOff>
    </xdr:from>
    <xdr:to>
      <xdr:col>4</xdr:col>
      <xdr:colOff>262255</xdr:colOff>
      <xdr:row>1</xdr:row>
      <xdr:rowOff>233680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911F93-394C-45BF-8FC4-1424FBD04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470" y="25400"/>
          <a:ext cx="1657985" cy="5765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208370</xdr:colOff>
      <xdr:row>10</xdr:row>
      <xdr:rowOff>77884</xdr:rowOff>
    </xdr:from>
    <xdr:to>
      <xdr:col>2</xdr:col>
      <xdr:colOff>1593457</xdr:colOff>
      <xdr:row>10</xdr:row>
      <xdr:rowOff>1001275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982F7EE-2D0C-4C43-950D-CB5CDDB8C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370" y="3544984"/>
          <a:ext cx="1385087" cy="923391"/>
        </a:xfrm>
        <a:prstGeom prst="rect">
          <a:avLst/>
        </a:prstGeom>
      </xdr:spPr>
    </xdr:pic>
    <xdr:clientData/>
  </xdr:twoCellAnchor>
  <xdr:twoCellAnchor>
    <xdr:from>
      <xdr:col>2</xdr:col>
      <xdr:colOff>166650</xdr:colOff>
      <xdr:row>11</xdr:row>
      <xdr:rowOff>98587</xdr:rowOff>
    </xdr:from>
    <xdr:to>
      <xdr:col>2</xdr:col>
      <xdr:colOff>1607168</xdr:colOff>
      <xdr:row>11</xdr:row>
      <xdr:rowOff>1058932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C8CE2767-E12F-644A-B3DF-6771BA4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650" y="4708687"/>
          <a:ext cx="1440518" cy="960345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13</xdr:row>
      <xdr:rowOff>165100</xdr:rowOff>
    </xdr:from>
    <xdr:to>
      <xdr:col>2</xdr:col>
      <xdr:colOff>1581150</xdr:colOff>
      <xdr:row>13</xdr:row>
      <xdr:rowOff>1143000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5C2E2666-DC26-D047-855F-085FAAC46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5956300"/>
          <a:ext cx="1466850" cy="977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14</xdr:row>
      <xdr:rowOff>122518</xdr:rowOff>
    </xdr:from>
    <xdr:to>
      <xdr:col>2</xdr:col>
      <xdr:colOff>1536700</xdr:colOff>
      <xdr:row>14</xdr:row>
      <xdr:rowOff>1087718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8C435389-6098-FE4C-AEA6-C2454F5C1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429" y="6577106"/>
          <a:ext cx="1447800" cy="965200"/>
        </a:xfrm>
        <a:prstGeom prst="rect">
          <a:avLst/>
        </a:prstGeom>
      </xdr:spPr>
    </xdr:pic>
    <xdr:clientData/>
  </xdr:twoCellAnchor>
  <xdr:twoCellAnchor>
    <xdr:from>
      <xdr:col>2</xdr:col>
      <xdr:colOff>165100</xdr:colOff>
      <xdr:row>15</xdr:row>
      <xdr:rowOff>105336</xdr:rowOff>
    </xdr:from>
    <xdr:to>
      <xdr:col>2</xdr:col>
      <xdr:colOff>1612900</xdr:colOff>
      <xdr:row>15</xdr:row>
      <xdr:rowOff>1070536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BB2CE3A-0CC4-1842-8A67-906F26CBF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629" y="7710395"/>
          <a:ext cx="1447800" cy="965200"/>
        </a:xfrm>
        <a:prstGeom prst="rect">
          <a:avLst/>
        </a:prstGeom>
      </xdr:spPr>
    </xdr:pic>
    <xdr:clientData/>
  </xdr:twoCellAnchor>
  <xdr:twoCellAnchor>
    <xdr:from>
      <xdr:col>2</xdr:col>
      <xdr:colOff>177800</xdr:colOff>
      <xdr:row>16</xdr:row>
      <xdr:rowOff>182033</xdr:rowOff>
    </xdr:from>
    <xdr:to>
      <xdr:col>2</xdr:col>
      <xdr:colOff>1485900</xdr:colOff>
      <xdr:row>16</xdr:row>
      <xdr:rowOff>1054100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4851B2ED-A806-FC41-9863-E344B12C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9783233"/>
          <a:ext cx="1308100" cy="872067"/>
        </a:xfrm>
        <a:prstGeom prst="rect">
          <a:avLst/>
        </a:prstGeom>
      </xdr:spPr>
    </xdr:pic>
    <xdr:clientData/>
  </xdr:twoCellAnchor>
  <xdr:twoCellAnchor>
    <xdr:from>
      <xdr:col>2</xdr:col>
      <xdr:colOff>95251</xdr:colOff>
      <xdr:row>20</xdr:row>
      <xdr:rowOff>131234</xdr:rowOff>
    </xdr:from>
    <xdr:to>
      <xdr:col>2</xdr:col>
      <xdr:colOff>1628775</xdr:colOff>
      <xdr:row>20</xdr:row>
      <xdr:rowOff>1153583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E89367C5-D88F-7C43-ACFF-FC0E7BB40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51" y="13773151"/>
          <a:ext cx="1533524" cy="1022349"/>
        </a:xfrm>
        <a:prstGeom prst="rect">
          <a:avLst/>
        </a:prstGeom>
      </xdr:spPr>
    </xdr:pic>
    <xdr:clientData/>
  </xdr:twoCellAnchor>
  <xdr:twoCellAnchor>
    <xdr:from>
      <xdr:col>1</xdr:col>
      <xdr:colOff>248707</xdr:colOff>
      <xdr:row>21</xdr:row>
      <xdr:rowOff>84666</xdr:rowOff>
    </xdr:from>
    <xdr:to>
      <xdr:col>2</xdr:col>
      <xdr:colOff>1619250</xdr:colOff>
      <xdr:row>21</xdr:row>
      <xdr:rowOff>1174750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00A2E876-8AF1-334C-A0E3-4DBF17F7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4" y="14996583"/>
          <a:ext cx="1635126" cy="1090084"/>
        </a:xfrm>
        <a:prstGeom prst="rect">
          <a:avLst/>
        </a:prstGeom>
      </xdr:spPr>
    </xdr:pic>
    <xdr:clientData/>
  </xdr:twoCellAnchor>
  <xdr:twoCellAnchor>
    <xdr:from>
      <xdr:col>2</xdr:col>
      <xdr:colOff>23283</xdr:colOff>
      <xdr:row>22</xdr:row>
      <xdr:rowOff>137583</xdr:rowOff>
    </xdr:from>
    <xdr:to>
      <xdr:col>2</xdr:col>
      <xdr:colOff>1617131</xdr:colOff>
      <xdr:row>22</xdr:row>
      <xdr:rowOff>1200148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290F5254-1562-AE4D-8B31-F986912D1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283" y="16319500"/>
          <a:ext cx="1593848" cy="1062565"/>
        </a:xfrm>
        <a:prstGeom prst="rect">
          <a:avLst/>
        </a:prstGeom>
      </xdr:spPr>
    </xdr:pic>
    <xdr:clientData/>
  </xdr:twoCellAnchor>
  <xdr:twoCellAnchor>
    <xdr:from>
      <xdr:col>2</xdr:col>
      <xdr:colOff>1057</xdr:colOff>
      <xdr:row>23</xdr:row>
      <xdr:rowOff>127001</xdr:rowOff>
    </xdr:from>
    <xdr:to>
      <xdr:col>2</xdr:col>
      <xdr:colOff>1572681</xdr:colOff>
      <xdr:row>23</xdr:row>
      <xdr:rowOff>1174750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5FAA54E9-B8FD-444F-B264-8F0760809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057" y="17578918"/>
          <a:ext cx="1571624" cy="1047749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25</xdr:row>
      <xdr:rowOff>114300</xdr:rowOff>
    </xdr:from>
    <xdr:to>
      <xdr:col>2</xdr:col>
      <xdr:colOff>1625600</xdr:colOff>
      <xdr:row>25</xdr:row>
      <xdr:rowOff>1137023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DEEF08D-9C55-DB48-B9E2-F857E11B0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0" y="17335500"/>
          <a:ext cx="1524000" cy="1016000"/>
        </a:xfrm>
        <a:prstGeom prst="rect">
          <a:avLst/>
        </a:prstGeom>
      </xdr:spPr>
    </xdr:pic>
    <xdr:clientData/>
  </xdr:twoCellAnchor>
  <xdr:twoCellAnchor>
    <xdr:from>
      <xdr:col>2</xdr:col>
      <xdr:colOff>139700</xdr:colOff>
      <xdr:row>26</xdr:row>
      <xdr:rowOff>177800</xdr:rowOff>
    </xdr:from>
    <xdr:to>
      <xdr:col>2</xdr:col>
      <xdr:colOff>1549400</xdr:colOff>
      <xdr:row>26</xdr:row>
      <xdr:rowOff>1124323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91840896-ABF0-C941-8EB9-795B550A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18669000"/>
          <a:ext cx="1409700" cy="9398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27</xdr:row>
      <xdr:rowOff>127000</xdr:rowOff>
    </xdr:from>
    <xdr:to>
      <xdr:col>2</xdr:col>
      <xdr:colOff>1600200</xdr:colOff>
      <xdr:row>27</xdr:row>
      <xdr:rowOff>1124323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6CA484E6-C72A-3041-8178-CC4365F8C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19888200"/>
          <a:ext cx="1485900" cy="9906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28</xdr:row>
      <xdr:rowOff>114300</xdr:rowOff>
    </xdr:from>
    <xdr:to>
      <xdr:col>2</xdr:col>
      <xdr:colOff>1600200</xdr:colOff>
      <xdr:row>28</xdr:row>
      <xdr:rowOff>1137023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6B3EBD8D-E951-6547-AAC2-F5C105442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" y="21145500"/>
          <a:ext cx="1524000" cy="10160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30</xdr:row>
      <xdr:rowOff>114300</xdr:rowOff>
    </xdr:from>
    <xdr:to>
      <xdr:col>2</xdr:col>
      <xdr:colOff>1612900</xdr:colOff>
      <xdr:row>30</xdr:row>
      <xdr:rowOff>1137023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6E30DF1F-5286-DF4B-AD7D-F64384E00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3050500"/>
          <a:ext cx="1524000" cy="10160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31</xdr:row>
      <xdr:rowOff>127000</xdr:rowOff>
    </xdr:from>
    <xdr:to>
      <xdr:col>2</xdr:col>
      <xdr:colOff>1631950</xdr:colOff>
      <xdr:row>31</xdr:row>
      <xdr:rowOff>1162423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98DFEDD7-2102-7840-AE0A-B00F5129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4333200"/>
          <a:ext cx="1543050" cy="1028700"/>
        </a:xfrm>
        <a:prstGeom prst="rect">
          <a:avLst/>
        </a:prstGeom>
      </xdr:spPr>
    </xdr:pic>
    <xdr:clientData/>
  </xdr:twoCellAnchor>
  <xdr:twoCellAnchor>
    <xdr:from>
      <xdr:col>2</xdr:col>
      <xdr:colOff>165100</xdr:colOff>
      <xdr:row>32</xdr:row>
      <xdr:rowOff>177800</xdr:rowOff>
    </xdr:from>
    <xdr:to>
      <xdr:col>2</xdr:col>
      <xdr:colOff>1536700</xdr:colOff>
      <xdr:row>32</xdr:row>
      <xdr:rowOff>1098923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EEE08363-4EC4-AA4B-BB9C-7246D6C9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25654000"/>
          <a:ext cx="1371600" cy="9144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33</xdr:row>
      <xdr:rowOff>127000</xdr:rowOff>
    </xdr:from>
    <xdr:to>
      <xdr:col>2</xdr:col>
      <xdr:colOff>1612900</xdr:colOff>
      <xdr:row>33</xdr:row>
      <xdr:rowOff>1124323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FA9A9978-5D74-6E43-B3F6-A70294B00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26873200"/>
          <a:ext cx="1485900" cy="990600"/>
        </a:xfrm>
        <a:prstGeom prst="rect">
          <a:avLst/>
        </a:prstGeom>
      </xdr:spPr>
    </xdr:pic>
    <xdr:clientData/>
  </xdr:twoCellAnchor>
  <xdr:twoCellAnchor>
    <xdr:from>
      <xdr:col>2</xdr:col>
      <xdr:colOff>169831</xdr:colOff>
      <xdr:row>17</xdr:row>
      <xdr:rowOff>120277</xdr:rowOff>
    </xdr:from>
    <xdr:to>
      <xdr:col>2</xdr:col>
      <xdr:colOff>1608168</xdr:colOff>
      <xdr:row>17</xdr:row>
      <xdr:rowOff>1085477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2786B54-F0D9-7547-9742-2F6A4809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360" y="10026277"/>
          <a:ext cx="1438337" cy="965200"/>
        </a:xfrm>
        <a:prstGeom prst="rect">
          <a:avLst/>
        </a:prstGeom>
      </xdr:spPr>
    </xdr:pic>
    <xdr:clientData/>
  </xdr:twoCellAnchor>
  <xdr:twoCellAnchor>
    <xdr:from>
      <xdr:col>2</xdr:col>
      <xdr:colOff>182075</xdr:colOff>
      <xdr:row>18</xdr:row>
      <xdr:rowOff>137210</xdr:rowOff>
    </xdr:from>
    <xdr:to>
      <xdr:col>2</xdr:col>
      <xdr:colOff>1481625</xdr:colOff>
      <xdr:row>18</xdr:row>
      <xdr:rowOff>1009277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39B5129-4636-B94D-B302-2826DE10B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604" y="11193681"/>
          <a:ext cx="1299550" cy="872067"/>
        </a:xfrm>
        <a:prstGeom prst="rect">
          <a:avLst/>
        </a:prstGeom>
      </xdr:spPr>
    </xdr:pic>
    <xdr:clientData/>
  </xdr:twoCellAnchor>
  <xdr:twoCellAnchor>
    <xdr:from>
      <xdr:col>2</xdr:col>
      <xdr:colOff>194235</xdr:colOff>
      <xdr:row>35</xdr:row>
      <xdr:rowOff>119528</xdr:rowOff>
    </xdr:from>
    <xdr:to>
      <xdr:col>2</xdr:col>
      <xdr:colOff>1554692</xdr:colOff>
      <xdr:row>35</xdr:row>
      <xdr:rowOff>1037772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D2D6A6-FC18-2047-AD85-155AF0D69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768" y="30176195"/>
          <a:ext cx="1363632" cy="915069"/>
        </a:xfrm>
        <a:prstGeom prst="rect">
          <a:avLst/>
        </a:prstGeom>
      </xdr:spPr>
    </xdr:pic>
    <xdr:clientData/>
  </xdr:twoCellAnchor>
  <xdr:twoCellAnchor>
    <xdr:from>
      <xdr:col>2</xdr:col>
      <xdr:colOff>89646</xdr:colOff>
      <xdr:row>36</xdr:row>
      <xdr:rowOff>59765</xdr:rowOff>
    </xdr:from>
    <xdr:to>
      <xdr:col>2</xdr:col>
      <xdr:colOff>1645040</xdr:colOff>
      <xdr:row>36</xdr:row>
      <xdr:rowOff>1108822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BBC1A6-D365-8346-B236-01EAA9A78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175" y="31346589"/>
          <a:ext cx="1558569" cy="1045882"/>
        </a:xfrm>
        <a:prstGeom prst="rect">
          <a:avLst/>
        </a:prstGeom>
      </xdr:spPr>
    </xdr:pic>
    <xdr:clientData/>
  </xdr:twoCellAnchor>
  <xdr:twoCellAnchor>
    <xdr:from>
      <xdr:col>2</xdr:col>
      <xdr:colOff>59764</xdr:colOff>
      <xdr:row>37</xdr:row>
      <xdr:rowOff>59764</xdr:rowOff>
    </xdr:from>
    <xdr:to>
      <xdr:col>2</xdr:col>
      <xdr:colOff>1631763</xdr:colOff>
      <xdr:row>37</xdr:row>
      <xdr:rowOff>1109352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B143BD-28A1-8A49-B668-8D74BC424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293" y="32616588"/>
          <a:ext cx="1568824" cy="1052763"/>
        </a:xfrm>
        <a:prstGeom prst="rect">
          <a:avLst/>
        </a:prstGeom>
      </xdr:spPr>
    </xdr:pic>
    <xdr:clientData/>
  </xdr:twoCellAnchor>
  <xdr:twoCellAnchor>
    <xdr:from>
      <xdr:col>2</xdr:col>
      <xdr:colOff>81803</xdr:colOff>
      <xdr:row>38</xdr:row>
      <xdr:rowOff>121396</xdr:rowOff>
    </xdr:from>
    <xdr:to>
      <xdr:col>2</xdr:col>
      <xdr:colOff>1555564</xdr:colOff>
      <xdr:row>38</xdr:row>
      <xdr:rowOff>1113500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81C586-2FAF-8A45-9E61-74AED40C1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928" y="50508646"/>
          <a:ext cx="1470586" cy="995279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40</xdr:row>
      <xdr:rowOff>276226</xdr:rowOff>
    </xdr:from>
    <xdr:to>
      <xdr:col>2</xdr:col>
      <xdr:colOff>1612399</xdr:colOff>
      <xdr:row>40</xdr:row>
      <xdr:rowOff>942976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D94FEFB8-9E85-4324-8811-19FF4099C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1" y="2752726"/>
          <a:ext cx="1564773" cy="66675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41</xdr:row>
      <xdr:rowOff>177801</xdr:rowOff>
    </xdr:from>
    <xdr:to>
      <xdr:col>2</xdr:col>
      <xdr:colOff>1675835</xdr:colOff>
      <xdr:row>41</xdr:row>
      <xdr:rowOff>958851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5578A5D2-BB10-4CA4-A805-DE1E8652C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400" y="59407426"/>
          <a:ext cx="1650435" cy="781050"/>
        </a:xfrm>
        <a:prstGeom prst="rect">
          <a:avLst/>
        </a:prstGeom>
      </xdr:spPr>
    </xdr:pic>
    <xdr:clientData/>
  </xdr:twoCellAnchor>
  <xdr:twoCellAnchor>
    <xdr:from>
      <xdr:col>2</xdr:col>
      <xdr:colOff>82550</xdr:colOff>
      <xdr:row>42</xdr:row>
      <xdr:rowOff>212726</xdr:rowOff>
    </xdr:from>
    <xdr:to>
      <xdr:col>2</xdr:col>
      <xdr:colOff>1649974</xdr:colOff>
      <xdr:row>42</xdr:row>
      <xdr:rowOff>860426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E65B04A1-1C9D-49AA-811B-32B311DFC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4975226"/>
          <a:ext cx="1567424" cy="647700"/>
        </a:xfrm>
        <a:prstGeom prst="rect">
          <a:avLst/>
        </a:prstGeom>
      </xdr:spPr>
    </xdr:pic>
    <xdr:clientData/>
  </xdr:twoCellAnchor>
  <xdr:twoCellAnchor>
    <xdr:from>
      <xdr:col>2</xdr:col>
      <xdr:colOff>98425</xdr:colOff>
      <xdr:row>43</xdr:row>
      <xdr:rowOff>196851</xdr:rowOff>
    </xdr:from>
    <xdr:to>
      <xdr:col>2</xdr:col>
      <xdr:colOff>1606550</xdr:colOff>
      <xdr:row>43</xdr:row>
      <xdr:rowOff>879055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3A726F28-6315-49C6-AAB4-11557643F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50" y="6102351"/>
          <a:ext cx="1508125" cy="682204"/>
        </a:xfrm>
        <a:prstGeom prst="rect">
          <a:avLst/>
        </a:prstGeom>
      </xdr:spPr>
    </xdr:pic>
    <xdr:clientData/>
  </xdr:twoCellAnchor>
  <xdr:twoCellAnchor>
    <xdr:from>
      <xdr:col>2</xdr:col>
      <xdr:colOff>44451</xdr:colOff>
      <xdr:row>44</xdr:row>
      <xdr:rowOff>193675</xdr:rowOff>
    </xdr:from>
    <xdr:to>
      <xdr:col>2</xdr:col>
      <xdr:colOff>1647826</xdr:colOff>
      <xdr:row>44</xdr:row>
      <xdr:rowOff>918248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B02AE965-2DDC-4E0E-85DE-65C3F1513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6" y="7242175"/>
          <a:ext cx="1603375" cy="724573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45</xdr:row>
      <xdr:rowOff>146051</xdr:rowOff>
    </xdr:from>
    <xdr:to>
      <xdr:col>2</xdr:col>
      <xdr:colOff>1646618</xdr:colOff>
      <xdr:row>45</xdr:row>
      <xdr:rowOff>908051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C0AF037B-F95E-4D75-A94A-B01B78B45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0" y="8337551"/>
          <a:ext cx="1618043" cy="762000"/>
        </a:xfrm>
        <a:prstGeom prst="rect">
          <a:avLst/>
        </a:prstGeom>
      </xdr:spPr>
    </xdr:pic>
    <xdr:clientData/>
  </xdr:twoCellAnchor>
  <xdr:twoCellAnchor>
    <xdr:from>
      <xdr:col>2</xdr:col>
      <xdr:colOff>41275</xdr:colOff>
      <xdr:row>46</xdr:row>
      <xdr:rowOff>82550</xdr:rowOff>
    </xdr:from>
    <xdr:to>
      <xdr:col>2</xdr:col>
      <xdr:colOff>1624794</xdr:colOff>
      <xdr:row>46</xdr:row>
      <xdr:rowOff>838200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CE3D7C91-6744-473B-AE25-EB2B5CF5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9417050"/>
          <a:ext cx="1583519" cy="755650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47</xdr:row>
      <xdr:rowOff>101600</xdr:rowOff>
    </xdr:from>
    <xdr:to>
      <xdr:col>2</xdr:col>
      <xdr:colOff>1623559</xdr:colOff>
      <xdr:row>47</xdr:row>
      <xdr:rowOff>904875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89104EEF-5840-46CD-8222-7B77CDE48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" y="10579100"/>
          <a:ext cx="1544184" cy="80327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48</xdr:row>
      <xdr:rowOff>44450</xdr:rowOff>
    </xdr:from>
    <xdr:to>
      <xdr:col>2</xdr:col>
      <xdr:colOff>1555750</xdr:colOff>
      <xdr:row>48</xdr:row>
      <xdr:rowOff>941421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362A20AF-4AE9-4EB7-A386-804B97E9B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1664950"/>
          <a:ext cx="1492250" cy="896971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53</xdr:row>
      <xdr:rowOff>4717</xdr:rowOff>
    </xdr:from>
    <xdr:to>
      <xdr:col>2</xdr:col>
      <xdr:colOff>1511979</xdr:colOff>
      <xdr:row>53</xdr:row>
      <xdr:rowOff>1111251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C4FCBBF1-70E2-4D0C-85C1-69EBE4BE7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333" y="17562467"/>
          <a:ext cx="1353229" cy="1106534"/>
        </a:xfrm>
        <a:prstGeom prst="rect">
          <a:avLst/>
        </a:prstGeom>
      </xdr:spPr>
    </xdr:pic>
    <xdr:clientData/>
  </xdr:twoCellAnchor>
  <xdr:twoCellAnchor>
    <xdr:from>
      <xdr:col>2</xdr:col>
      <xdr:colOff>349250</xdr:colOff>
      <xdr:row>52</xdr:row>
      <xdr:rowOff>11468</xdr:rowOff>
    </xdr:from>
    <xdr:to>
      <xdr:col>2</xdr:col>
      <xdr:colOff>1407584</xdr:colOff>
      <xdr:row>52</xdr:row>
      <xdr:rowOff>1086908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8A4BDE97-C232-4AE5-9A32-4826B8C2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4833" y="16426218"/>
          <a:ext cx="1058334" cy="1075440"/>
        </a:xfrm>
        <a:prstGeom prst="rect">
          <a:avLst/>
        </a:prstGeom>
      </xdr:spPr>
    </xdr:pic>
    <xdr:clientData/>
  </xdr:twoCellAnchor>
  <xdr:twoCellAnchor>
    <xdr:from>
      <xdr:col>2</xdr:col>
      <xdr:colOff>514351</xdr:colOff>
      <xdr:row>51</xdr:row>
      <xdr:rowOff>95250</xdr:rowOff>
    </xdr:from>
    <xdr:to>
      <xdr:col>2</xdr:col>
      <xdr:colOff>1221289</xdr:colOff>
      <xdr:row>51</xdr:row>
      <xdr:rowOff>1047750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A49F5868-FDB8-4E55-85AB-B3359B023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476" y="15144750"/>
          <a:ext cx="706938" cy="952500"/>
        </a:xfrm>
        <a:prstGeom prst="rect">
          <a:avLst/>
        </a:prstGeom>
      </xdr:spPr>
    </xdr:pic>
    <xdr:clientData/>
  </xdr:twoCellAnchor>
  <xdr:twoCellAnchor>
    <xdr:from>
      <xdr:col>2</xdr:col>
      <xdr:colOff>115685</xdr:colOff>
      <xdr:row>49</xdr:row>
      <xdr:rowOff>166889</xdr:rowOff>
    </xdr:from>
    <xdr:to>
      <xdr:col>3</xdr:col>
      <xdr:colOff>1811</xdr:colOff>
      <xdr:row>49</xdr:row>
      <xdr:rowOff>915958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A881EABC-C429-4189-A5F5-E76CB038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140" y="46943298"/>
          <a:ext cx="1565989" cy="749069"/>
        </a:xfrm>
        <a:prstGeom prst="rect">
          <a:avLst/>
        </a:prstGeom>
      </xdr:spPr>
    </xdr:pic>
    <xdr:clientData/>
  </xdr:twoCellAnchor>
  <xdr:twoCellAnchor>
    <xdr:from>
      <xdr:col>2</xdr:col>
      <xdr:colOff>139700</xdr:colOff>
      <xdr:row>50</xdr:row>
      <xdr:rowOff>82550</xdr:rowOff>
    </xdr:from>
    <xdr:to>
      <xdr:col>2</xdr:col>
      <xdr:colOff>1575271</xdr:colOff>
      <xdr:row>50</xdr:row>
      <xdr:rowOff>889000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1F718DB2-0E48-44A9-B958-D2AF7FF39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13989050"/>
          <a:ext cx="1435571" cy="8064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</xdr:row>
      <xdr:rowOff>300300</xdr:rowOff>
    </xdr:from>
    <xdr:to>
      <xdr:col>9</xdr:col>
      <xdr:colOff>327024</xdr:colOff>
      <xdr:row>6</xdr:row>
      <xdr:rowOff>231202</xdr:rowOff>
    </xdr:to>
    <xdr:pic>
      <xdr:nvPicPr>
        <xdr:cNvPr id="41" name="Picture 122">
          <a:extLst>
            <a:ext uri="{FF2B5EF4-FFF2-40B4-BE49-F238E27FC236}">
              <a16:creationId xmlns:a16="http://schemas.microsoft.com/office/drawing/2014/main" id="{E1E2488B-DDD4-49F5-B286-3682843F6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0" y="757500"/>
          <a:ext cx="3462654" cy="1086602"/>
        </a:xfrm>
        <a:prstGeom prst="rect">
          <a:avLst/>
        </a:prstGeom>
      </xdr:spPr>
    </xdr:pic>
    <xdr:clientData/>
  </xdr:twoCellAnchor>
  <xdr:oneCellAnchor>
    <xdr:from>
      <xdr:col>2</xdr:col>
      <xdr:colOff>25401</xdr:colOff>
      <xdr:row>55</xdr:row>
      <xdr:rowOff>15875</xdr:rowOff>
    </xdr:from>
    <xdr:ext cx="1617197" cy="1098550"/>
    <xdr:pic>
      <xdr:nvPicPr>
        <xdr:cNvPr id="11" name="Picture 10">
          <a:extLst>
            <a:ext uri="{FF2B5EF4-FFF2-40B4-BE49-F238E27FC236}">
              <a16:creationId xmlns:a16="http://schemas.microsoft.com/office/drawing/2014/main" id="{4377B31A-1CCF-4118-BAE6-5FAA8FA85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6" y="3190875"/>
          <a:ext cx="1617197" cy="1098550"/>
        </a:xfrm>
        <a:prstGeom prst="rect">
          <a:avLst/>
        </a:prstGeom>
      </xdr:spPr>
    </xdr:pic>
    <xdr:clientData/>
  </xdr:oneCellAnchor>
  <xdr:oneCellAnchor>
    <xdr:from>
      <xdr:col>2</xdr:col>
      <xdr:colOff>101601</xdr:colOff>
      <xdr:row>56</xdr:row>
      <xdr:rowOff>31750</xdr:rowOff>
    </xdr:from>
    <xdr:ext cx="1558924" cy="1045231"/>
    <xdr:pic>
      <xdr:nvPicPr>
        <xdr:cNvPr id="13" name="Picture 12">
          <a:extLst>
            <a:ext uri="{FF2B5EF4-FFF2-40B4-BE49-F238E27FC236}">
              <a16:creationId xmlns:a16="http://schemas.microsoft.com/office/drawing/2014/main" id="{3A1C9360-B590-4589-BEF4-AC913982F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776" y="4346575"/>
          <a:ext cx="1558924" cy="1045231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57</xdr:row>
      <xdr:rowOff>1</xdr:rowOff>
    </xdr:from>
    <xdr:ext cx="1665918" cy="1111250"/>
    <xdr:pic>
      <xdr:nvPicPr>
        <xdr:cNvPr id="26" name="Picture 25">
          <a:extLst>
            <a:ext uri="{FF2B5EF4-FFF2-40B4-BE49-F238E27FC236}">
              <a16:creationId xmlns:a16="http://schemas.microsoft.com/office/drawing/2014/main" id="{D6C38837-D4DA-45D1-8BB7-12F861680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5461001"/>
          <a:ext cx="1665918" cy="1111250"/>
        </a:xfrm>
        <a:prstGeom prst="rect">
          <a:avLst/>
        </a:prstGeom>
      </xdr:spPr>
    </xdr:pic>
    <xdr:clientData/>
  </xdr:oneCellAnchor>
  <xdr:oneCellAnchor>
    <xdr:from>
      <xdr:col>2</xdr:col>
      <xdr:colOff>15877</xdr:colOff>
      <xdr:row>58</xdr:row>
      <xdr:rowOff>25400</xdr:rowOff>
    </xdr:from>
    <xdr:ext cx="1651388" cy="1082675"/>
    <xdr:pic>
      <xdr:nvPicPr>
        <xdr:cNvPr id="28" name="Picture 27">
          <a:extLst>
            <a:ext uri="{FF2B5EF4-FFF2-40B4-BE49-F238E27FC236}">
              <a16:creationId xmlns:a16="http://schemas.microsoft.com/office/drawing/2014/main" id="{59FE7681-B90E-4BEB-A511-E26EFCEFA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7" y="6632575"/>
          <a:ext cx="1651388" cy="1082675"/>
        </a:xfrm>
        <a:prstGeom prst="rect">
          <a:avLst/>
        </a:prstGeom>
      </xdr:spPr>
    </xdr:pic>
    <xdr:clientData/>
  </xdr:oneCellAnchor>
  <xdr:oneCellAnchor>
    <xdr:from>
      <xdr:col>2</xdr:col>
      <xdr:colOff>15875</xdr:colOff>
      <xdr:row>59</xdr:row>
      <xdr:rowOff>28575</xdr:rowOff>
    </xdr:from>
    <xdr:ext cx="1669096" cy="1127125"/>
    <xdr:pic>
      <xdr:nvPicPr>
        <xdr:cNvPr id="30" name="Picture 29">
          <a:extLst>
            <a:ext uri="{FF2B5EF4-FFF2-40B4-BE49-F238E27FC236}">
              <a16:creationId xmlns:a16="http://schemas.microsoft.com/office/drawing/2014/main" id="{59A444D0-60F8-489B-AA36-5FC0F8787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5" y="7772400"/>
          <a:ext cx="1669096" cy="1127125"/>
        </a:xfrm>
        <a:prstGeom prst="rect">
          <a:avLst/>
        </a:prstGeom>
      </xdr:spPr>
    </xdr:pic>
    <xdr:clientData/>
  </xdr:oneCellAnchor>
  <xdr:twoCellAnchor>
    <xdr:from>
      <xdr:col>2</xdr:col>
      <xdr:colOff>15875</xdr:colOff>
      <xdr:row>62</xdr:row>
      <xdr:rowOff>19050</xdr:rowOff>
    </xdr:from>
    <xdr:to>
      <xdr:col>2</xdr:col>
      <xdr:colOff>1593376</xdr:colOff>
      <xdr:row>73</xdr:row>
      <xdr:rowOff>533400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DE4F671-B77E-43D1-BF80-636D94CE3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5" y="61360050"/>
          <a:ext cx="1577501" cy="13087350"/>
        </a:xfrm>
        <a:prstGeom prst="rect">
          <a:avLst/>
        </a:prstGeom>
      </xdr:spPr>
    </xdr:pic>
    <xdr:clientData/>
  </xdr:twoCellAnchor>
  <xdr:oneCellAnchor>
    <xdr:from>
      <xdr:col>2</xdr:col>
      <xdr:colOff>1</xdr:colOff>
      <xdr:row>62</xdr:row>
      <xdr:rowOff>22225</xdr:rowOff>
    </xdr:from>
    <xdr:ext cx="1692983" cy="1127125"/>
    <xdr:pic>
      <xdr:nvPicPr>
        <xdr:cNvPr id="34" name="Picture 33">
          <a:extLst>
            <a:ext uri="{FF2B5EF4-FFF2-40B4-BE49-F238E27FC236}">
              <a16:creationId xmlns:a16="http://schemas.microsoft.com/office/drawing/2014/main" id="{BD449A2A-E509-4296-AFBF-AD679EDF8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10518775"/>
          <a:ext cx="1692983" cy="1127125"/>
        </a:xfrm>
        <a:prstGeom prst="rect">
          <a:avLst/>
        </a:prstGeom>
      </xdr:spPr>
    </xdr:pic>
    <xdr:clientData/>
  </xdr:oneCellAnchor>
  <xdr:oneCellAnchor>
    <xdr:from>
      <xdr:col>2</xdr:col>
      <xdr:colOff>15876</xdr:colOff>
      <xdr:row>63</xdr:row>
      <xdr:rowOff>31750</xdr:rowOff>
    </xdr:from>
    <xdr:ext cx="1669281" cy="1123950"/>
    <xdr:pic>
      <xdr:nvPicPr>
        <xdr:cNvPr id="36" name="Picture 35">
          <a:extLst>
            <a:ext uri="{FF2B5EF4-FFF2-40B4-BE49-F238E27FC236}">
              <a16:creationId xmlns:a16="http://schemas.microsoft.com/office/drawing/2014/main" id="{F1681BC4-08D1-46C4-AB09-04D3540E7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11664950"/>
          <a:ext cx="1669281" cy="1123950"/>
        </a:xfrm>
        <a:prstGeom prst="rect">
          <a:avLst/>
        </a:prstGeom>
      </xdr:spPr>
    </xdr:pic>
    <xdr:clientData/>
  </xdr:oneCellAnchor>
  <xdr:oneCellAnchor>
    <xdr:from>
      <xdr:col>2</xdr:col>
      <xdr:colOff>15876</xdr:colOff>
      <xdr:row>64</xdr:row>
      <xdr:rowOff>15875</xdr:rowOff>
    </xdr:from>
    <xdr:ext cx="1651000" cy="1101639"/>
    <xdr:pic>
      <xdr:nvPicPr>
        <xdr:cNvPr id="38" name="Picture 37">
          <a:extLst>
            <a:ext uri="{FF2B5EF4-FFF2-40B4-BE49-F238E27FC236}">
              <a16:creationId xmlns:a16="http://schemas.microsoft.com/office/drawing/2014/main" id="{AC5BBAD4-B0C6-4917-8C0A-C65F352BC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12795250"/>
          <a:ext cx="1651000" cy="1101639"/>
        </a:xfrm>
        <a:prstGeom prst="rect">
          <a:avLst/>
        </a:prstGeom>
      </xdr:spPr>
    </xdr:pic>
    <xdr:clientData/>
  </xdr:oneCellAnchor>
  <xdr:oneCellAnchor>
    <xdr:from>
      <xdr:col>2</xdr:col>
      <xdr:colOff>15876</xdr:colOff>
      <xdr:row>65</xdr:row>
      <xdr:rowOff>15877</xdr:rowOff>
    </xdr:from>
    <xdr:ext cx="1630950" cy="1095374"/>
    <xdr:pic>
      <xdr:nvPicPr>
        <xdr:cNvPr id="39" name="Picture 38">
          <a:extLst>
            <a:ext uri="{FF2B5EF4-FFF2-40B4-BE49-F238E27FC236}">
              <a16:creationId xmlns:a16="http://schemas.microsoft.com/office/drawing/2014/main" id="{281ACA3B-37E3-4AB0-814D-A054C9B4A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13938252"/>
          <a:ext cx="1630950" cy="1095374"/>
        </a:xfrm>
        <a:prstGeom prst="rect">
          <a:avLst/>
        </a:prstGeom>
      </xdr:spPr>
    </xdr:pic>
    <xdr:clientData/>
  </xdr:oneCellAnchor>
  <xdr:oneCellAnchor>
    <xdr:from>
      <xdr:col>2</xdr:col>
      <xdr:colOff>31750</xdr:colOff>
      <xdr:row>66</xdr:row>
      <xdr:rowOff>25401</xdr:rowOff>
    </xdr:from>
    <xdr:ext cx="1618427" cy="1082675"/>
    <xdr:pic>
      <xdr:nvPicPr>
        <xdr:cNvPr id="40" name="Picture 39">
          <a:extLst>
            <a:ext uri="{FF2B5EF4-FFF2-40B4-BE49-F238E27FC236}">
              <a16:creationId xmlns:a16="http://schemas.microsoft.com/office/drawing/2014/main" id="{4D65492F-F00D-48C2-91A3-86E691700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5" y="15093951"/>
          <a:ext cx="1618427" cy="1082675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67</xdr:row>
      <xdr:rowOff>15876</xdr:rowOff>
    </xdr:from>
    <xdr:ext cx="1666340" cy="1117600"/>
    <xdr:pic>
      <xdr:nvPicPr>
        <xdr:cNvPr id="43" name="Picture 42">
          <a:extLst>
            <a:ext uri="{FF2B5EF4-FFF2-40B4-BE49-F238E27FC236}">
              <a16:creationId xmlns:a16="http://schemas.microsoft.com/office/drawing/2014/main" id="{47842F16-3CC1-4A0E-A3F9-1C5D4B819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16224251"/>
          <a:ext cx="1666340" cy="111760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68</xdr:row>
      <xdr:rowOff>0</xdr:rowOff>
    </xdr:from>
    <xdr:ext cx="1669670" cy="1114425"/>
    <xdr:pic>
      <xdr:nvPicPr>
        <xdr:cNvPr id="45" name="Picture 44">
          <a:extLst>
            <a:ext uri="{FF2B5EF4-FFF2-40B4-BE49-F238E27FC236}">
              <a16:creationId xmlns:a16="http://schemas.microsoft.com/office/drawing/2014/main" id="{8C8F0B96-DA12-4C13-9DAA-07A7689C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17351375"/>
          <a:ext cx="1669670" cy="1114425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69</xdr:row>
      <xdr:rowOff>0</xdr:rowOff>
    </xdr:from>
    <xdr:ext cx="1693917" cy="1130300"/>
    <xdr:pic>
      <xdr:nvPicPr>
        <xdr:cNvPr id="47" name="Picture 46">
          <a:extLst>
            <a:ext uri="{FF2B5EF4-FFF2-40B4-BE49-F238E27FC236}">
              <a16:creationId xmlns:a16="http://schemas.microsoft.com/office/drawing/2014/main" id="{15CA9363-3A5A-4DF0-835D-15ACEA02F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18494375"/>
          <a:ext cx="1693917" cy="1130300"/>
        </a:xfrm>
        <a:prstGeom prst="rect">
          <a:avLst/>
        </a:prstGeom>
      </xdr:spPr>
    </xdr:pic>
    <xdr:clientData/>
  </xdr:oneCellAnchor>
  <xdr:twoCellAnchor>
    <xdr:from>
      <xdr:col>2</xdr:col>
      <xdr:colOff>1</xdr:colOff>
      <xdr:row>70</xdr:row>
      <xdr:rowOff>1</xdr:rowOff>
    </xdr:from>
    <xdr:to>
      <xdr:col>2</xdr:col>
      <xdr:colOff>1664042</xdr:colOff>
      <xdr:row>70</xdr:row>
      <xdr:rowOff>1114426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1959549-5BBF-4E86-B6B3-2165E9451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19637376"/>
          <a:ext cx="1664041" cy="11144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71</xdr:row>
      <xdr:rowOff>0</xdr:rowOff>
    </xdr:from>
    <xdr:to>
      <xdr:col>3</xdr:col>
      <xdr:colOff>22041</xdr:colOff>
      <xdr:row>71</xdr:row>
      <xdr:rowOff>1130300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2EEE29C-AD38-4B87-A559-032B02505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20780375"/>
          <a:ext cx="1694208" cy="113030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72</xdr:row>
      <xdr:rowOff>15875</xdr:rowOff>
    </xdr:from>
    <xdr:to>
      <xdr:col>2</xdr:col>
      <xdr:colOff>1647825</xdr:colOff>
      <xdr:row>72</xdr:row>
      <xdr:rowOff>1115356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F2ACB64-5F38-4FB0-80D4-484B50BD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5" y="21939250"/>
          <a:ext cx="1631950" cy="1099481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73</xdr:row>
      <xdr:rowOff>15876</xdr:rowOff>
    </xdr:from>
    <xdr:to>
      <xdr:col>3</xdr:col>
      <xdr:colOff>12588</xdr:colOff>
      <xdr:row>73</xdr:row>
      <xdr:rowOff>1130300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001A36F-1988-42BD-8C01-961FA8E6A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23082251"/>
          <a:ext cx="1668879" cy="1114424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55</xdr:row>
      <xdr:rowOff>63500</xdr:rowOff>
    </xdr:from>
    <xdr:to>
      <xdr:col>2</xdr:col>
      <xdr:colOff>1645773</xdr:colOff>
      <xdr:row>56</xdr:row>
      <xdr:rowOff>19050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1A522796-16C3-0391-0BC7-B117ED54D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6" y="53054250"/>
          <a:ext cx="1617197" cy="1098550"/>
        </a:xfrm>
        <a:prstGeom prst="rect">
          <a:avLst/>
        </a:prstGeom>
      </xdr:spPr>
    </xdr:pic>
    <xdr:clientData/>
  </xdr:twoCellAnchor>
  <xdr:twoCellAnchor>
    <xdr:from>
      <xdr:col>2</xdr:col>
      <xdr:colOff>104776</xdr:colOff>
      <xdr:row>56</xdr:row>
      <xdr:rowOff>76200</xdr:rowOff>
    </xdr:from>
    <xdr:to>
      <xdr:col>2</xdr:col>
      <xdr:colOff>1663700</xdr:colOff>
      <xdr:row>56</xdr:row>
      <xdr:rowOff>1121431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4110C988-8A37-4952-AB34-E7F383013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776" y="54209950"/>
          <a:ext cx="1558924" cy="1045231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57</xdr:row>
      <xdr:rowOff>47626</xdr:rowOff>
    </xdr:from>
    <xdr:to>
      <xdr:col>2</xdr:col>
      <xdr:colOff>1665919</xdr:colOff>
      <xdr:row>58</xdr:row>
      <xdr:rowOff>15876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5E0ACB6-690C-27A8-77BA-73B4BCE1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55324376"/>
          <a:ext cx="1665918" cy="1111250"/>
        </a:xfrm>
        <a:prstGeom prst="rect">
          <a:avLst/>
        </a:prstGeom>
      </xdr:spPr>
    </xdr:pic>
    <xdr:clientData/>
  </xdr:twoCellAnchor>
  <xdr:twoCellAnchor>
    <xdr:from>
      <xdr:col>2</xdr:col>
      <xdr:colOff>15877</xdr:colOff>
      <xdr:row>58</xdr:row>
      <xdr:rowOff>76200</xdr:rowOff>
    </xdr:from>
    <xdr:to>
      <xdr:col>2</xdr:col>
      <xdr:colOff>1667265</xdr:colOff>
      <xdr:row>59</xdr:row>
      <xdr:rowOff>15875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CBAD19B5-D0E9-88FC-DA32-6D7451995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7" y="56495950"/>
          <a:ext cx="1651388" cy="1082675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59</xdr:row>
      <xdr:rowOff>73025</xdr:rowOff>
    </xdr:from>
    <xdr:to>
      <xdr:col>3</xdr:col>
      <xdr:colOff>12804</xdr:colOff>
      <xdr:row>60</xdr:row>
      <xdr:rowOff>57150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DCB9D5A-EF41-9B2C-6239-2C2CF02B8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5" y="57635775"/>
          <a:ext cx="1669096" cy="1127125"/>
        </a:xfrm>
        <a:prstGeom prst="rect">
          <a:avLst/>
        </a:prstGeom>
      </xdr:spPr>
    </xdr:pic>
    <xdr:clientData/>
  </xdr:twoCellAnchor>
  <xdr:twoCellAnchor>
    <xdr:from>
      <xdr:col>1</xdr:col>
      <xdr:colOff>244475</xdr:colOff>
      <xdr:row>60</xdr:row>
      <xdr:rowOff>9525</xdr:rowOff>
    </xdr:from>
    <xdr:to>
      <xdr:col>2</xdr:col>
      <xdr:colOff>1630851</xdr:colOff>
      <xdr:row>60</xdr:row>
      <xdr:rowOff>1114425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7D03FBE6-4D36-25FB-7855-75F3D10B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475" y="59578875"/>
          <a:ext cx="1653076" cy="1104900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62</xdr:row>
      <xdr:rowOff>73025</xdr:rowOff>
    </xdr:from>
    <xdr:to>
      <xdr:col>3</xdr:col>
      <xdr:colOff>20817</xdr:colOff>
      <xdr:row>63</xdr:row>
      <xdr:rowOff>57150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7AC04A9B-457D-16E8-8FD7-6EF94BCFF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60382150"/>
          <a:ext cx="1692983" cy="1127125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63</xdr:row>
      <xdr:rowOff>76200</xdr:rowOff>
    </xdr:from>
    <xdr:to>
      <xdr:col>3</xdr:col>
      <xdr:colOff>12990</xdr:colOff>
      <xdr:row>64</xdr:row>
      <xdr:rowOff>57150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43B9AB96-18AA-2D29-0C13-4E94FF43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61528325"/>
          <a:ext cx="1669281" cy="1123950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64</xdr:row>
      <xdr:rowOff>63500</xdr:rowOff>
    </xdr:from>
    <xdr:to>
      <xdr:col>2</xdr:col>
      <xdr:colOff>1666876</xdr:colOff>
      <xdr:row>65</xdr:row>
      <xdr:rowOff>22139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55F2E2D-EA73-BE87-B8E4-49E066C4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62658625"/>
          <a:ext cx="1651000" cy="1101639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65</xdr:row>
      <xdr:rowOff>63502</xdr:rowOff>
    </xdr:from>
    <xdr:to>
      <xdr:col>2</xdr:col>
      <xdr:colOff>1646826</xdr:colOff>
      <xdr:row>66</xdr:row>
      <xdr:rowOff>15876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FD1B152-CA9A-C44F-FC50-0B36119D5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6" y="63801627"/>
          <a:ext cx="1630950" cy="1095374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66</xdr:row>
      <xdr:rowOff>76201</xdr:rowOff>
    </xdr:from>
    <xdr:to>
      <xdr:col>2</xdr:col>
      <xdr:colOff>1647002</xdr:colOff>
      <xdr:row>67</xdr:row>
      <xdr:rowOff>15876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427A478D-D599-C1E2-22C4-C4A137E2C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5" y="64957326"/>
          <a:ext cx="1618427" cy="108267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67</xdr:row>
      <xdr:rowOff>63501</xdr:rowOff>
    </xdr:from>
    <xdr:to>
      <xdr:col>2</xdr:col>
      <xdr:colOff>1666341</xdr:colOff>
      <xdr:row>68</xdr:row>
      <xdr:rowOff>38101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CCD4C23-E14A-3D4C-1396-367CFD5B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66087626"/>
          <a:ext cx="1666340" cy="1117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68</xdr:row>
      <xdr:rowOff>47625</xdr:rowOff>
    </xdr:from>
    <xdr:to>
      <xdr:col>2</xdr:col>
      <xdr:colOff>1669670</xdr:colOff>
      <xdr:row>69</xdr:row>
      <xdr:rowOff>19050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167D35FE-46F3-0E14-742A-3C9DF025B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" y="67214750"/>
          <a:ext cx="1669670" cy="111442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69</xdr:row>
      <xdr:rowOff>47625</xdr:rowOff>
    </xdr:from>
    <xdr:to>
      <xdr:col>3</xdr:col>
      <xdr:colOff>21751</xdr:colOff>
      <xdr:row>70</xdr:row>
      <xdr:rowOff>34925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CF7CE2D3-0BAC-5E53-46B5-E55B7323C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68357750"/>
          <a:ext cx="1693917" cy="11303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1089025</xdr:colOff>
      <xdr:row>0</xdr:row>
      <xdr:rowOff>377825</xdr:rowOff>
    </xdr:from>
    <xdr:to>
      <xdr:col>3</xdr:col>
      <xdr:colOff>668401</xdr:colOff>
      <xdr:row>4</xdr:row>
      <xdr:rowOff>188976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B2E7B09B-EF04-F647-F818-D9764B9E2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4025" y="377825"/>
          <a:ext cx="1265936" cy="1112901"/>
        </a:xfrm>
        <a:prstGeom prst="rect">
          <a:avLst/>
        </a:prstGeom>
      </xdr:spPr>
    </xdr:pic>
    <xdr:clientData/>
  </xdr:twoCellAnchor>
  <xdr:twoCellAnchor editAs="oneCell">
    <xdr:from>
      <xdr:col>23</xdr:col>
      <xdr:colOff>148167</xdr:colOff>
      <xdr:row>0</xdr:row>
      <xdr:rowOff>211667</xdr:rowOff>
    </xdr:from>
    <xdr:to>
      <xdr:col>26</xdr:col>
      <xdr:colOff>910167</xdr:colOff>
      <xdr:row>4</xdr:row>
      <xdr:rowOff>227911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6FB6A0B6-6C8E-8546-ABA1-CB9179587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2796500" y="211667"/>
          <a:ext cx="4064000" cy="13074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172155</xdr:colOff>
      <xdr:row>0</xdr:row>
      <xdr:rowOff>28222</xdr:rowOff>
    </xdr:from>
    <xdr:to>
      <xdr:col>4</xdr:col>
      <xdr:colOff>28574</xdr:colOff>
      <xdr:row>1</xdr:row>
      <xdr:rowOff>234597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2B2B95-69E2-0040-8846-FBDD43EE2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1155" y="28222"/>
          <a:ext cx="1676752" cy="5732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379789</xdr:colOff>
      <xdr:row>1</xdr:row>
      <xdr:rowOff>35239</xdr:rowOff>
    </xdr:from>
    <xdr:to>
      <xdr:col>6</xdr:col>
      <xdr:colOff>15162</xdr:colOff>
      <xdr:row>4</xdr:row>
      <xdr:rowOff>144722</xdr:rowOff>
    </xdr:to>
    <xdr:pic>
      <xdr:nvPicPr>
        <xdr:cNvPr id="2" name="Picture 122">
          <a:extLst>
            <a:ext uri="{FF2B5EF4-FFF2-40B4-BE49-F238E27FC236}">
              <a16:creationId xmlns:a16="http://schemas.microsoft.com/office/drawing/2014/main" id="{DF420E28-1591-0F48-9F09-C61226EFC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425" y="450875"/>
          <a:ext cx="3687127" cy="1110763"/>
        </a:xfrm>
        <a:prstGeom prst="rect">
          <a:avLst/>
        </a:prstGeom>
      </xdr:spPr>
    </xdr:pic>
    <xdr:clientData/>
  </xdr:twoCellAnchor>
  <xdr:twoCellAnchor>
    <xdr:from>
      <xdr:col>2</xdr:col>
      <xdr:colOff>318498</xdr:colOff>
      <xdr:row>10</xdr:row>
      <xdr:rowOff>480414</xdr:rowOff>
    </xdr:from>
    <xdr:to>
      <xdr:col>2</xdr:col>
      <xdr:colOff>1309007</xdr:colOff>
      <xdr:row>11</xdr:row>
      <xdr:rowOff>492693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B181A96E-42D8-4567-AF88-A354C7E6B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1665" y="13370914"/>
          <a:ext cx="990509" cy="520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418194</xdr:colOff>
      <xdr:row>10</xdr:row>
      <xdr:rowOff>50839</xdr:rowOff>
    </xdr:from>
    <xdr:to>
      <xdr:col>2</xdr:col>
      <xdr:colOff>1246561</xdr:colOff>
      <xdr:row>11</xdr:row>
      <xdr:rowOff>96763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A101EF73-426A-41BC-BAB3-2AA8EA86B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1361" y="12941339"/>
          <a:ext cx="828367" cy="55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136072</xdr:colOff>
      <xdr:row>24</xdr:row>
      <xdr:rowOff>68036</xdr:rowOff>
    </xdr:from>
    <xdr:to>
      <xdr:col>2</xdr:col>
      <xdr:colOff>1660072</xdr:colOff>
      <xdr:row>24</xdr:row>
      <xdr:rowOff>1084399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5369FBBB-9B59-D9E2-0B8C-C33D57F05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8893" y="4871357"/>
          <a:ext cx="1524000" cy="1016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25</xdr:row>
      <xdr:rowOff>0</xdr:rowOff>
    </xdr:from>
    <xdr:to>
      <xdr:col>2</xdr:col>
      <xdr:colOff>1632276</xdr:colOff>
      <xdr:row>25</xdr:row>
      <xdr:rowOff>1088572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7A3A06B8-6C02-D614-4C57-22D2D3806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2" y="5946321"/>
          <a:ext cx="1632275" cy="1088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2</xdr:col>
      <xdr:colOff>1598944</xdr:colOff>
      <xdr:row>26</xdr:row>
      <xdr:rowOff>1069200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29CD9A0F-B8F4-EC34-B420-231F998AE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1" y="7089321"/>
          <a:ext cx="1598944" cy="106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27</xdr:row>
      <xdr:rowOff>0</xdr:rowOff>
    </xdr:from>
    <xdr:to>
      <xdr:col>2</xdr:col>
      <xdr:colOff>1646465</xdr:colOff>
      <xdr:row>27</xdr:row>
      <xdr:rowOff>1105878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523133F9-32FE-C8B4-00B6-0BBBF312E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2" y="8232321"/>
          <a:ext cx="1646464" cy="1105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435427</xdr:colOff>
      <xdr:row>28</xdr:row>
      <xdr:rowOff>0</xdr:rowOff>
    </xdr:from>
    <xdr:to>
      <xdr:col>3</xdr:col>
      <xdr:colOff>22039</xdr:colOff>
      <xdr:row>29</xdr:row>
      <xdr:rowOff>0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87AA60C7-64CD-298F-5480-3681BF88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0" y="9375321"/>
          <a:ext cx="169571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1648066</xdr:colOff>
      <xdr:row>29</xdr:row>
      <xdr:rowOff>1115786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DE5A5146-A9A0-C2B4-160F-2FFFA5A26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1" y="10518321"/>
          <a:ext cx="1648066" cy="1115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435427</xdr:colOff>
      <xdr:row>30</xdr:row>
      <xdr:rowOff>0</xdr:rowOff>
    </xdr:from>
    <xdr:to>
      <xdr:col>2</xdr:col>
      <xdr:colOff>1646464</xdr:colOff>
      <xdr:row>30</xdr:row>
      <xdr:rowOff>1119604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49AFA8ED-96C0-DA3D-76B7-28185A559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0" y="11661321"/>
          <a:ext cx="1646465" cy="1119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2</xdr:col>
      <xdr:colOff>1565488</xdr:colOff>
      <xdr:row>31</xdr:row>
      <xdr:rowOff>1069200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98CF1184-328F-4D71-7639-16D396E35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821" y="12804321"/>
          <a:ext cx="1565488" cy="106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25400</xdr:colOff>
      <xdr:row>13</xdr:row>
      <xdr:rowOff>46565</xdr:rowOff>
    </xdr:from>
    <xdr:to>
      <xdr:col>2</xdr:col>
      <xdr:colOff>1629834</xdr:colOff>
      <xdr:row>13</xdr:row>
      <xdr:rowOff>1121457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AE2CAD-D911-4304-3A32-0861B21B3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567" y="4809065"/>
          <a:ext cx="1604434" cy="1074892"/>
        </a:xfrm>
        <a:prstGeom prst="rect">
          <a:avLst/>
        </a:prstGeom>
      </xdr:spPr>
    </xdr:pic>
    <xdr:clientData/>
  </xdr:twoCellAnchor>
  <xdr:twoCellAnchor>
    <xdr:from>
      <xdr:col>2</xdr:col>
      <xdr:colOff>42333</xdr:colOff>
      <xdr:row>14</xdr:row>
      <xdr:rowOff>63501</xdr:rowOff>
    </xdr:from>
    <xdr:to>
      <xdr:col>2</xdr:col>
      <xdr:colOff>1608667</xdr:colOff>
      <xdr:row>14</xdr:row>
      <xdr:rowOff>1107724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949E72-6BF2-281C-042F-2C3F30F0D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5969001"/>
          <a:ext cx="1566334" cy="1044223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16</xdr:row>
      <xdr:rowOff>63500</xdr:rowOff>
    </xdr:from>
    <xdr:to>
      <xdr:col>2</xdr:col>
      <xdr:colOff>1587502</xdr:colOff>
      <xdr:row>16</xdr:row>
      <xdr:rowOff>1037168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9035D6C-B4E0-0FDB-F0D5-0D860A4F7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67" y="8255000"/>
          <a:ext cx="1460502" cy="973668"/>
        </a:xfrm>
        <a:prstGeom prst="rect">
          <a:avLst/>
        </a:prstGeom>
      </xdr:spPr>
    </xdr:pic>
    <xdr:clientData/>
  </xdr:twoCellAnchor>
  <xdr:twoCellAnchor>
    <xdr:from>
      <xdr:col>2</xdr:col>
      <xdr:colOff>42332</xdr:colOff>
      <xdr:row>15</xdr:row>
      <xdr:rowOff>63498</xdr:rowOff>
    </xdr:from>
    <xdr:to>
      <xdr:col>2</xdr:col>
      <xdr:colOff>1566335</xdr:colOff>
      <xdr:row>15</xdr:row>
      <xdr:rowOff>1079500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479FAD-0ADE-A64F-578C-E48863A7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99" y="7111998"/>
          <a:ext cx="1524003" cy="1016002"/>
        </a:xfrm>
        <a:prstGeom prst="rect">
          <a:avLst/>
        </a:prstGeom>
      </xdr:spPr>
    </xdr:pic>
    <xdr:clientData/>
  </xdr:twoCellAnchor>
  <xdr:twoCellAnchor>
    <xdr:from>
      <xdr:col>2</xdr:col>
      <xdr:colOff>21167</xdr:colOff>
      <xdr:row>17</xdr:row>
      <xdr:rowOff>42331</xdr:rowOff>
    </xdr:from>
    <xdr:to>
      <xdr:col>2</xdr:col>
      <xdr:colOff>1608666</xdr:colOff>
      <xdr:row>17</xdr:row>
      <xdr:rowOff>1100664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6B09BD4-C170-4C1B-53CC-E538841AA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34" y="9376831"/>
          <a:ext cx="1587499" cy="1058333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18</xdr:row>
      <xdr:rowOff>148167</xdr:rowOff>
    </xdr:from>
    <xdr:to>
      <xdr:col>2</xdr:col>
      <xdr:colOff>1644137</xdr:colOff>
      <xdr:row>18</xdr:row>
      <xdr:rowOff>910168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C429D87-1843-AC14-B1F9-6DBF16AAA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67" y="10625667"/>
          <a:ext cx="1580637" cy="762001"/>
        </a:xfrm>
        <a:prstGeom prst="rect">
          <a:avLst/>
        </a:prstGeom>
      </xdr:spPr>
    </xdr:pic>
    <xdr:clientData/>
  </xdr:twoCellAnchor>
  <xdr:twoCellAnchor>
    <xdr:from>
      <xdr:col>2</xdr:col>
      <xdr:colOff>84664</xdr:colOff>
      <xdr:row>19</xdr:row>
      <xdr:rowOff>63497</xdr:rowOff>
    </xdr:from>
    <xdr:to>
      <xdr:col>2</xdr:col>
      <xdr:colOff>1629833</xdr:colOff>
      <xdr:row>19</xdr:row>
      <xdr:rowOff>1093609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B3815B-10A2-4202-2869-ADD6F1EEB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831" y="11683997"/>
          <a:ext cx="1545169" cy="1030112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20</xdr:row>
      <xdr:rowOff>63500</xdr:rowOff>
    </xdr:from>
    <xdr:to>
      <xdr:col>2</xdr:col>
      <xdr:colOff>1608667</xdr:colOff>
      <xdr:row>20</xdr:row>
      <xdr:rowOff>1079500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E635F7F-8145-D860-6BB3-75A169F5F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834" y="12827000"/>
          <a:ext cx="1524000" cy="1016000"/>
        </a:xfrm>
        <a:prstGeom prst="rect">
          <a:avLst/>
        </a:prstGeom>
      </xdr:spPr>
    </xdr:pic>
    <xdr:clientData/>
  </xdr:twoCellAnchor>
  <xdr:twoCellAnchor>
    <xdr:from>
      <xdr:col>2</xdr:col>
      <xdr:colOff>42333</xdr:colOff>
      <xdr:row>21</xdr:row>
      <xdr:rowOff>42333</xdr:rowOff>
    </xdr:from>
    <xdr:to>
      <xdr:col>2</xdr:col>
      <xdr:colOff>1629833</xdr:colOff>
      <xdr:row>21</xdr:row>
      <xdr:rowOff>1100666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9452D72-1837-B01A-8031-C3421357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3948833"/>
          <a:ext cx="1587500" cy="1058333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22</xdr:row>
      <xdr:rowOff>63501</xdr:rowOff>
    </xdr:from>
    <xdr:to>
      <xdr:col>2</xdr:col>
      <xdr:colOff>1619249</xdr:colOff>
      <xdr:row>22</xdr:row>
      <xdr:rowOff>1100667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0698930-84D4-B2AC-DEC6-35A37B246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67" y="15113001"/>
          <a:ext cx="1555749" cy="1037166"/>
        </a:xfrm>
        <a:prstGeom prst="rect">
          <a:avLst/>
        </a:prstGeom>
      </xdr:spPr>
    </xdr:pic>
    <xdr:clientData/>
  </xdr:twoCellAnchor>
  <xdr:twoCellAnchor>
    <xdr:from>
      <xdr:col>2</xdr:col>
      <xdr:colOff>42333</xdr:colOff>
      <xdr:row>23</xdr:row>
      <xdr:rowOff>63500</xdr:rowOff>
    </xdr:from>
    <xdr:to>
      <xdr:col>2</xdr:col>
      <xdr:colOff>1566333</xdr:colOff>
      <xdr:row>23</xdr:row>
      <xdr:rowOff>1079500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5F3650E-A9E5-6F8D-E686-C09F6B807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6256000"/>
          <a:ext cx="1524000" cy="1016000"/>
        </a:xfrm>
        <a:prstGeom prst="rect">
          <a:avLst/>
        </a:prstGeom>
      </xdr:spPr>
    </xdr:pic>
    <xdr:clientData/>
  </xdr:twoCellAnchor>
  <xdr:twoCellAnchor editAs="oneCell">
    <xdr:from>
      <xdr:col>21</xdr:col>
      <xdr:colOff>508000</xdr:colOff>
      <xdr:row>0</xdr:row>
      <xdr:rowOff>148166</xdr:rowOff>
    </xdr:from>
    <xdr:to>
      <xdr:col>25</xdr:col>
      <xdr:colOff>762000</xdr:colOff>
      <xdr:row>4</xdr:row>
      <xdr:rowOff>37410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8E30BE59-F9B0-6E44-B057-9AB35741B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139833" y="148166"/>
          <a:ext cx="4064000" cy="13074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0</xdr:rowOff>
    </xdr:from>
    <xdr:to>
      <xdr:col>4</xdr:col>
      <xdr:colOff>510540</xdr:colOff>
      <xdr:row>1</xdr:row>
      <xdr:rowOff>206375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F5679B-F64F-9B47-B133-B523E43F8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0"/>
          <a:ext cx="1678940" cy="574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theme="0" tint="-4.9989318521683403E-2"/>
  </sheetPr>
  <dimension ref="A1:AA68"/>
  <sheetViews>
    <sheetView showGridLines="0" showRowColHeaders="0" tabSelected="1" zoomScale="93" zoomScaleNormal="93" workbookViewId="0">
      <selection activeCell="L10" sqref="L10"/>
    </sheetView>
  </sheetViews>
  <sheetFormatPr baseColWidth="10" defaultColWidth="11" defaultRowHeight="16"/>
  <cols>
    <col min="1" max="1" width="2.5" style="28" customWidth="1"/>
    <col min="2" max="2" width="15.33203125" style="28" customWidth="1"/>
    <col min="3" max="3" width="12.6640625" style="28" customWidth="1"/>
    <col min="4" max="4" width="13.5" style="28" customWidth="1"/>
    <col min="5" max="5" width="14.83203125" style="28" customWidth="1"/>
    <col min="6" max="6" width="13.1640625" style="28" customWidth="1"/>
    <col min="7" max="7" width="12.6640625" style="28" customWidth="1"/>
    <col min="8" max="8" width="13.6640625" style="28" customWidth="1"/>
    <col min="9" max="9" width="11.83203125" style="28" customWidth="1"/>
    <col min="10" max="10" width="13.1640625" style="28" bestFit="1" customWidth="1"/>
    <col min="11" max="11" width="11.83203125" style="28" customWidth="1"/>
    <col min="12" max="12" width="13" style="28" customWidth="1"/>
    <col min="13" max="13" width="11.1640625" style="28" customWidth="1"/>
    <col min="14" max="16" width="11" style="28"/>
    <col min="17" max="24" width="11.5" style="28" customWidth="1"/>
    <col min="25" max="16384" width="11" style="28"/>
  </cols>
  <sheetData>
    <row r="1" spans="1:12">
      <c r="A1"/>
      <c r="B1"/>
      <c r="C1"/>
      <c r="D1"/>
      <c r="E1"/>
      <c r="F1"/>
      <c r="G1"/>
      <c r="H1"/>
      <c r="I1"/>
      <c r="J1"/>
      <c r="K1"/>
      <c r="L1"/>
    </row>
    <row r="2" spans="1:12">
      <c r="A2"/>
      <c r="B2"/>
      <c r="C2"/>
      <c r="D2"/>
      <c r="E2"/>
      <c r="F2" s="37"/>
      <c r="G2" s="37"/>
      <c r="H2" s="37" t="s">
        <v>513</v>
      </c>
      <c r="I2" s="37"/>
      <c r="J2"/>
      <c r="K2" s="37"/>
      <c r="L2"/>
    </row>
    <row r="3" spans="1:12">
      <c r="A3"/>
      <c r="B3"/>
      <c r="C3"/>
      <c r="D3"/>
      <c r="E3"/>
      <c r="F3" t="s">
        <v>22</v>
      </c>
      <c r="G3"/>
      <c r="H3"/>
      <c r="I3"/>
      <c r="J3"/>
      <c r="K3"/>
      <c r="L3"/>
    </row>
    <row r="4" spans="1:12">
      <c r="A4"/>
      <c r="B4"/>
      <c r="C4"/>
      <c r="D4"/>
      <c r="E4"/>
      <c r="F4"/>
      <c r="G4"/>
      <c r="H4"/>
      <c r="I4"/>
      <c r="J4"/>
      <c r="K4"/>
      <c r="L4"/>
    </row>
    <row r="5" spans="1:12">
      <c r="A5"/>
      <c r="B5"/>
      <c r="C5"/>
      <c r="D5"/>
      <c r="E5" s="34" t="s">
        <v>357</v>
      </c>
      <c r="F5"/>
      <c r="G5"/>
      <c r="H5"/>
      <c r="I5" t="s">
        <v>514</v>
      </c>
      <c r="J5"/>
      <c r="K5"/>
      <c r="L5"/>
    </row>
    <row r="6" spans="1:12" ht="65.25" customHeight="1">
      <c r="A6"/>
      <c r="B6" s="388" t="s">
        <v>48</v>
      </c>
      <c r="C6"/>
      <c r="D6"/>
      <c r="E6" s="990"/>
      <c r="F6" s="990"/>
      <c r="G6" s="990"/>
      <c r="H6" s="990"/>
      <c r="I6" s="975"/>
      <c r="J6" s="976"/>
      <c r="K6"/>
      <c r="L6" s="36"/>
    </row>
    <row r="7" spans="1:12" ht="20.5" customHeight="1">
      <c r="A7"/>
      <c r="B7"/>
      <c r="C7"/>
      <c r="D7"/>
      <c r="E7" s="34" t="s">
        <v>23</v>
      </c>
      <c r="F7"/>
      <c r="G7"/>
      <c r="H7"/>
      <c r="I7" s="192"/>
      <c r="J7"/>
      <c r="K7"/>
      <c r="L7"/>
    </row>
    <row r="8" spans="1:12">
      <c r="A8"/>
      <c r="B8"/>
      <c r="C8"/>
      <c r="D8"/>
      <c r="E8" s="991"/>
      <c r="F8" s="991"/>
      <c r="G8" s="991"/>
      <c r="H8" s="991"/>
      <c r="I8" s="577"/>
      <c r="J8" s="564"/>
      <c r="K8"/>
      <c r="L8"/>
    </row>
    <row r="9" spans="1:12">
      <c r="A9"/>
      <c r="B9"/>
      <c r="C9"/>
      <c r="D9"/>
      <c r="E9" s="991"/>
      <c r="F9" s="991"/>
      <c r="G9" s="991"/>
      <c r="H9" s="991"/>
      <c r="I9" s="577"/>
      <c r="J9" s="564"/>
      <c r="K9"/>
      <c r="L9"/>
    </row>
    <row r="10" spans="1:12">
      <c r="A10"/>
      <c r="B10"/>
      <c r="C10"/>
      <c r="D10"/>
      <c r="E10" s="991"/>
      <c r="F10" s="991"/>
      <c r="G10" s="991"/>
      <c r="H10" s="991"/>
      <c r="I10" s="577"/>
      <c r="J10" s="564"/>
      <c r="K10"/>
      <c r="L10"/>
    </row>
    <row r="11" spans="1:12">
      <c r="A11"/>
      <c r="B11"/>
      <c r="C11"/>
      <c r="D11"/>
      <c r="E11" s="991"/>
      <c r="F11" s="991"/>
      <c r="G11" s="991"/>
      <c r="H11" s="991"/>
      <c r="I11" s="577"/>
      <c r="J11" s="564"/>
      <c r="K11"/>
      <c r="L11"/>
    </row>
    <row r="12" spans="1:12">
      <c r="A12"/>
      <c r="B12" s="37" t="s">
        <v>18</v>
      </c>
      <c r="C12" s="389"/>
      <c r="D12" s="390" t="s">
        <v>19</v>
      </c>
      <c r="E12"/>
      <c r="F12"/>
      <c r="G12"/>
      <c r="H12"/>
      <c r="I12" s="192"/>
      <c r="J12"/>
      <c r="K12"/>
      <c r="L12"/>
    </row>
    <row r="13" spans="1:12">
      <c r="A13"/>
      <c r="B13"/>
      <c r="C13"/>
      <c r="D13"/>
      <c r="E13"/>
      <c r="F13"/>
      <c r="G13"/>
      <c r="H13"/>
      <c r="I13"/>
      <c r="J13"/>
      <c r="K13"/>
      <c r="L13"/>
    </row>
    <row r="14" spans="1:12">
      <c r="A14"/>
      <c r="B14"/>
      <c r="C14"/>
      <c r="D14"/>
      <c r="E14"/>
      <c r="F14"/>
      <c r="G14"/>
      <c r="H14"/>
      <c r="I14"/>
      <c r="J14"/>
      <c r="K14"/>
      <c r="L14"/>
    </row>
    <row r="15" spans="1:12">
      <c r="A15"/>
      <c r="B15"/>
      <c r="C15" s="20"/>
      <c r="D15" s="20"/>
      <c r="E15" s="20" t="s">
        <v>20</v>
      </c>
      <c r="F15" s="20" t="s">
        <v>118</v>
      </c>
      <c r="G15" s="989" t="s">
        <v>0</v>
      </c>
      <c r="H15" s="989"/>
      <c r="I15" s="735" t="s">
        <v>307</v>
      </c>
      <c r="J15" s="580"/>
      <c r="K15" s="566"/>
      <c r="L15" s="379"/>
    </row>
    <row r="16" spans="1:12" s="29" customFormat="1" ht="23.25" customHeight="1">
      <c r="A16" s="18"/>
      <c r="B16" s="18"/>
      <c r="C16" s="18"/>
      <c r="D16" s="17" t="s">
        <v>431</v>
      </c>
      <c r="E16" s="18">
        <f>'Lynx WOODEN HOLDS'!AA7</f>
        <v>0</v>
      </c>
      <c r="F16" s="391">
        <f>'Lynx WOODEN HOLDS'!L3</f>
        <v>0</v>
      </c>
      <c r="G16" s="985">
        <f>'Lynx WOODEN HOLDS'!L1</f>
        <v>0</v>
      </c>
      <c r="H16" s="985"/>
      <c r="I16" s="736">
        <f>'Lynx WOODEN HOLDS'!AC2</f>
        <v>0</v>
      </c>
      <c r="J16" s="578"/>
      <c r="K16" s="567"/>
      <c r="L16" s="18"/>
    </row>
    <row r="17" spans="1:27" s="29" customFormat="1" ht="23.25" customHeight="1">
      <c r="A17" s="18"/>
      <c r="B17" s="18"/>
      <c r="C17" s="18"/>
      <c r="D17" s="17" t="s">
        <v>308</v>
      </c>
      <c r="E17" s="18">
        <f>SUM('Lynx PLYWOOD'!AB7)</f>
        <v>0</v>
      </c>
      <c r="F17" s="391">
        <f>'Lynx PLYWOOD'!M3</f>
        <v>0</v>
      </c>
      <c r="G17" s="984">
        <f>'Lynx PLYWOOD'!M1</f>
        <v>0</v>
      </c>
      <c r="H17" s="984"/>
      <c r="I17" s="736">
        <f>'Lynx PLYWOOD'!AD2</f>
        <v>0</v>
      </c>
      <c r="J17" s="578"/>
      <c r="K17" s="567"/>
      <c r="L17" s="18"/>
    </row>
    <row r="18" spans="1:27" s="29" customFormat="1" ht="23.25" customHeight="1">
      <c r="A18" s="18"/>
      <c r="B18" s="18"/>
      <c r="C18" s="18"/>
      <c r="D18" s="17" t="s">
        <v>309</v>
      </c>
      <c r="E18" s="18">
        <f>SUM('Lynx GRP'!AD7)</f>
        <v>0</v>
      </c>
      <c r="F18" s="391">
        <f>'Lynx GRP'!K3</f>
        <v>0</v>
      </c>
      <c r="G18" s="984">
        <f>'Lynx GRP'!K1</f>
        <v>0</v>
      </c>
      <c r="H18" s="984"/>
      <c r="I18" s="736">
        <f>'Lynx GRP'!AF2</f>
        <v>0</v>
      </c>
      <c r="J18" s="578"/>
      <c r="K18" s="567"/>
      <c r="L18" s="18"/>
    </row>
    <row r="19" spans="1:27" s="29" customFormat="1" ht="23.25" customHeight="1">
      <c r="A19" s="18"/>
      <c r="B19" s="18"/>
      <c r="C19" s="18"/>
      <c r="D19" s="17" t="s">
        <v>432</v>
      </c>
      <c r="E19" s="18">
        <f>'Lynx PE'!AE7</f>
        <v>0</v>
      </c>
      <c r="F19" s="391">
        <f>SUM('Lynx PE'!AM11:AM35)</f>
        <v>0</v>
      </c>
      <c r="G19" s="694"/>
      <c r="H19" s="694">
        <f>SUM('Lynx PE'!AE11:AE32)</f>
        <v>0</v>
      </c>
      <c r="I19" s="736">
        <f>'Lynx PE'!AG2</f>
        <v>0</v>
      </c>
      <c r="J19" s="578"/>
      <c r="K19" s="567"/>
      <c r="L19" s="18"/>
    </row>
    <row r="20" spans="1:27" s="29" customFormat="1" ht="23.25" customHeight="1">
      <c r="A20" s="18"/>
      <c r="B20" s="18"/>
      <c r="C20" s="18"/>
      <c r="D20" s="17" t="s">
        <v>310</v>
      </c>
      <c r="E20" s="18">
        <f>SUM('Lynx PU'!U7)</f>
        <v>0</v>
      </c>
      <c r="F20" s="391">
        <f>SUM('Lynx PU'!J3)</f>
        <v>0</v>
      </c>
      <c r="G20" s="984">
        <f>'Lynx PU'!J1</f>
        <v>0</v>
      </c>
      <c r="H20" s="984"/>
      <c r="I20" s="736">
        <f>'Lynx PU'!Z7</f>
        <v>0</v>
      </c>
      <c r="J20" s="578"/>
      <c r="K20" s="426"/>
      <c r="L20" s="18"/>
    </row>
    <row r="21" spans="1:27" s="29" customFormat="1" ht="23.25" customHeight="1">
      <c r="A21" s="18"/>
      <c r="B21" s="18"/>
      <c r="C21" s="18"/>
      <c r="D21" s="17" t="s">
        <v>341</v>
      </c>
      <c r="E21" s="18">
        <f>'LYNX accessories'!G3</f>
        <v>0</v>
      </c>
      <c r="F21" s="391"/>
      <c r="G21" s="986">
        <f>'LYNX accessories'!G2</f>
        <v>0</v>
      </c>
      <c r="H21" s="986"/>
      <c r="I21" s="736"/>
      <c r="J21" s="578"/>
      <c r="K21" s="426"/>
      <c r="L21" s="18"/>
    </row>
    <row r="22" spans="1:27" s="29" customFormat="1" ht="23.25" customHeight="1">
      <c r="A22" s="18"/>
      <c r="B22" s="18"/>
      <c r="C22" s="106"/>
      <c r="D22" s="392" t="s">
        <v>9</v>
      </c>
      <c r="E22" s="106">
        <f>SUM(E16:E21)</f>
        <v>0</v>
      </c>
      <c r="F22" s="393">
        <f>SUM(F16:F21)</f>
        <v>0</v>
      </c>
      <c r="G22" s="985">
        <f>SUM(G16:H21)</f>
        <v>0</v>
      </c>
      <c r="H22" s="985"/>
      <c r="I22" s="737">
        <f>SUM(I16:I21)</f>
        <v>0</v>
      </c>
      <c r="J22" s="568"/>
      <c r="K22" s="18"/>
      <c r="L22" s="394"/>
    </row>
    <row r="23" spans="1:27" s="29" customFormat="1" ht="23.25" customHeight="1">
      <c r="A23" s="18"/>
      <c r="B23" s="18"/>
      <c r="C23" s="18"/>
      <c r="D23" s="35" t="str">
        <f>"DISCOUNT "&amp;C12&amp;" %"</f>
        <v>DISCOUNT  %</v>
      </c>
      <c r="E23" s="18"/>
      <c r="F23" s="18"/>
      <c r="G23" s="986">
        <f>G22*C12/100</f>
        <v>0</v>
      </c>
      <c r="H23" s="986"/>
      <c r="I23" s="738"/>
      <c r="J23" s="568"/>
      <c r="K23" s="18"/>
      <c r="L23" s="18"/>
    </row>
    <row r="24" spans="1:27" s="29" customFormat="1" ht="23.25" customHeight="1">
      <c r="A24" s="18"/>
      <c r="B24" s="18"/>
      <c r="C24" s="395"/>
      <c r="D24" s="396" t="s">
        <v>119</v>
      </c>
      <c r="E24" s="397"/>
      <c r="F24" s="398"/>
      <c r="G24" s="987">
        <f>G22-G23</f>
        <v>0</v>
      </c>
      <c r="H24" s="987"/>
      <c r="I24" s="398"/>
      <c r="J24" s="579"/>
      <c r="K24" s="565"/>
      <c r="L24" s="565"/>
    </row>
    <row r="25" spans="1:27" s="29" customFormat="1" ht="23.25" customHeight="1">
      <c r="A25" s="18"/>
      <c r="B25" s="18"/>
      <c r="C25" s="150"/>
      <c r="D25" s="150"/>
      <c r="E25" s="150"/>
      <c r="F25" s="399"/>
      <c r="G25" s="399"/>
      <c r="H25" s="150"/>
      <c r="I25" s="150"/>
      <c r="J25" s="150"/>
      <c r="K25" s="18"/>
      <c r="L25" s="18"/>
    </row>
    <row r="26" spans="1:27" s="29" customFormat="1" ht="23.25" customHeight="1">
      <c r="A26" s="18"/>
      <c r="B26" s="18"/>
      <c r="C26" s="150"/>
      <c r="D26" s="150"/>
      <c r="E26" s="150"/>
      <c r="F26" s="399"/>
      <c r="G26" s="399"/>
      <c r="H26" s="150"/>
      <c r="I26" s="150"/>
      <c r="J26" s="150"/>
      <c r="K26" s="18"/>
      <c r="L26" s="18"/>
    </row>
    <row r="27" spans="1:27" s="18" customFormat="1" ht="34" customHeight="1">
      <c r="B27" s="988" t="s">
        <v>299</v>
      </c>
      <c r="C27" s="876" t="str">
        <f>'Lynx GRP'!L8</f>
        <v>BLACK
RAL 9005</v>
      </c>
      <c r="D27" s="877" t="str">
        <f>'Lynx GRP'!M8</f>
        <v>WHITE</v>
      </c>
      <c r="E27" s="878" t="str">
        <f>'Lynx GRP'!N8</f>
        <v xml:space="preserve">RED
RAL 3000 </v>
      </c>
      <c r="F27" s="879" t="str">
        <f>'Lynx GRP'!O8</f>
        <v xml:space="preserve">YELLOW
RAL 1018 </v>
      </c>
      <c r="G27" s="880" t="str">
        <f>'Lynx GRP'!P8</f>
        <v>BLUE
RAL 5015</v>
      </c>
      <c r="H27" s="890" t="str">
        <f>'Lynx GRP'!Q8</f>
        <v>BRIGHT
GREEN
RAL 6018</v>
      </c>
      <c r="I27" s="881" t="str">
        <f>'Lynx GRP'!R8</f>
        <v>PURE GREEN 
RAL 6037</v>
      </c>
      <c r="J27" s="889" t="str">
        <f>'Lynx GRP'!S8</f>
        <v>APRICOT
ORANGE 
RAL 1033</v>
      </c>
      <c r="K27" s="888" t="str">
        <f>'Lynx GRP'!T8</f>
        <v>DEEP ORANGE          
RAL 2011</v>
      </c>
      <c r="L27" s="882" t="str">
        <f>'Lynx GRP'!U8</f>
        <v>PINK
RAL 4003</v>
      </c>
      <c r="M27" s="883" t="str">
        <f>'Lynx GRP'!V8</f>
        <v>GREY  
RAL 7001</v>
      </c>
      <c r="N27" s="884" t="str">
        <f>'Lynx GRP'!W8</f>
        <v>PURPLE
S4050-R60B/M</v>
      </c>
      <c r="O27" s="885" t="str">
        <f>'Lynx GRP'!X8</f>
        <v>MINT   
RAL 6027</v>
      </c>
      <c r="P27" s="886" t="str">
        <f>'Lynx GRP'!Y8</f>
        <v>DEEP ROSE 
RAL 4008</v>
      </c>
      <c r="Q27" s="887" t="s">
        <v>288</v>
      </c>
      <c r="R27" s="891" t="str">
        <f>'Lynx GRP'!Z8</f>
        <v>FLUORO PINK</v>
      </c>
      <c r="S27" s="892" t="str">
        <f>'Lynx GRP'!AA8</f>
        <v>FLUORO ORANGE</v>
      </c>
      <c r="T27" s="893" t="str">
        <f>'Lynx GRP'!AB8</f>
        <v>FLUORO YELLOW</v>
      </c>
      <c r="U27" s="894" t="str">
        <f>'Lynx GRP'!AC8</f>
        <v>FLUORO GREEN</v>
      </c>
      <c r="V27" s="402"/>
      <c r="W27" s="402"/>
      <c r="X27" s="402"/>
      <c r="Y27" s="402"/>
      <c r="Z27" s="409"/>
      <c r="AA27" s="402"/>
    </row>
    <row r="28" spans="1:27" s="18" customFormat="1" ht="15.5" customHeight="1">
      <c r="B28" s="981"/>
      <c r="C28" s="403">
        <f>'Lynx PLYWOOD'!N7+'Lynx GRP'!L7+'Lynx PU'!K7+'Lynx WOODEN HOLDS'!M7+'Lynx PE'!L7</f>
        <v>0</v>
      </c>
      <c r="D28" s="403">
        <f>'Lynx PLYWOOD'!O7+'Lynx GRP'!M7+'Lynx PU'!L7+'Lynx WOODEN HOLDS'!N7+'Lynx PE'!M7</f>
        <v>0</v>
      </c>
      <c r="E28" s="403">
        <f>'Lynx PLYWOOD'!P7+'Lynx GRP'!N7+'Lynx PU'!M7+'Lynx WOODEN HOLDS'!O7+'Lynx PE'!N7</f>
        <v>0</v>
      </c>
      <c r="F28" s="403">
        <f>'Lynx PLYWOOD'!Q7+'Lynx GRP'!O7+'Lynx PU'!N7+'Lynx WOODEN HOLDS'!P7+'Lynx PE'!O7</f>
        <v>0</v>
      </c>
      <c r="G28" s="403">
        <f>'Lynx PLYWOOD'!R7+'Lynx GRP'!P7+'Lynx PU'!O7+'Lynx WOODEN HOLDS'!Q7+'Lynx PE'!P7</f>
        <v>0</v>
      </c>
      <c r="H28" s="403">
        <f>'Lynx PLYWOOD'!S7+'Lynx GRP'!Q7+'Lynx PU'!P7+'Lynx WOODEN HOLDS'!R7+'Lynx PE'!Q7</f>
        <v>0</v>
      </c>
      <c r="I28" s="403">
        <f>'Lynx PLYWOOD'!T7+'Lynx GRP'!R7+'Lynx WOODEN HOLDS'!S7+'Lynx PE'!R7</f>
        <v>0</v>
      </c>
      <c r="J28" s="403">
        <f>'Lynx PLYWOOD'!U7+'Lynx GRP'!S7+'Lynx WOODEN HOLDS'!T7+'Lynx PE'!S7</f>
        <v>0</v>
      </c>
      <c r="K28" s="403">
        <f>'Lynx PLYWOOD'!V7+'Lynx GRP'!T7+'Lynx WOODEN HOLDS'!U7+'Lynx PE'!T7</f>
        <v>0</v>
      </c>
      <c r="L28" s="403">
        <f>'Lynx PLYWOOD'!W7+'Lynx GRP'!U7+'Lynx PU'!Q7+'Lynx WOODEN HOLDS'!V7+'Lynx PE'!U7</f>
        <v>0</v>
      </c>
      <c r="M28" s="403">
        <f>'Lynx PLYWOOD'!X7+'Lynx GRP'!V7+'Lynx WOODEN HOLDS'!W7+'Lynx PE'!V7</f>
        <v>0</v>
      </c>
      <c r="N28" s="403">
        <f>'Lynx PLYWOOD'!Y7+'Lynx GRP'!W7+'Lynx PU'!R7+'Lynx WOODEN HOLDS'!X7+'Lynx PE'!W7</f>
        <v>0</v>
      </c>
      <c r="O28" s="403">
        <f>'Lynx PLYWOOD'!Z7+'Lynx GRP'!X7+'Lynx PU'!S7+'Lynx WOODEN HOLDS'!Y7+'Lynx PE'!X7</f>
        <v>0</v>
      </c>
      <c r="P28" s="403">
        <f>'Lynx PLYWOOD'!AA7+'Lynx GRP'!Y7+'Lynx WOODEN HOLDS'!Z7+'Lynx PE'!Y7</f>
        <v>0</v>
      </c>
      <c r="Q28" s="371">
        <f>'Lynx PU'!T7+'Lynx PE'!Z7</f>
        <v>0</v>
      </c>
      <c r="R28" s="371">
        <f>'Lynx GRP'!Z7+'Lynx PE'!AA7</f>
        <v>0</v>
      </c>
      <c r="S28" s="371">
        <f>'Lynx GRP'!AA7+'Lynx PE'!AB7</f>
        <v>0</v>
      </c>
      <c r="T28" s="371">
        <f>'Lynx GRP'!AB7+'Lynx PE'!AC7</f>
        <v>0</v>
      </c>
      <c r="U28" s="371">
        <f>'Lynx GRP'!AC7+'Lynx PE'!AD7</f>
        <v>0</v>
      </c>
      <c r="V28" s="147"/>
      <c r="W28" s="147"/>
      <c r="X28" s="147"/>
      <c r="Y28" s="147"/>
      <c r="Z28" s="147"/>
      <c r="AA28" s="147"/>
    </row>
    <row r="29" spans="1:27" s="18" customFormat="1" ht="11" customHeight="1">
      <c r="B29" s="143"/>
    </row>
    <row r="30" spans="1:27" s="18" customFormat="1" ht="15.5" customHeight="1">
      <c r="B30" s="979" t="s">
        <v>300</v>
      </c>
      <c r="C30" s="182" t="s">
        <v>301</v>
      </c>
      <c r="D30" s="20" t="s">
        <v>302</v>
      </c>
      <c r="E30" s="18" t="s">
        <v>399</v>
      </c>
    </row>
    <row r="31" spans="1:27" s="18" customFormat="1" ht="15.5" customHeight="1">
      <c r="B31" s="979"/>
      <c r="C31" s="371">
        <f>SUM('Lynx PLYWOOD'!BM7+'Lynx GRP'!BW7+'Lynx PU'!BM7+'Lynx PE'!CD7)</f>
        <v>0</v>
      </c>
      <c r="D31" s="371">
        <f>SUM('Lynx PLYWOOD'!BN7+'Lynx GRP'!BX7+'Lynx PU'!BN7+'Lynx PE'!CE7)</f>
        <v>0</v>
      </c>
      <c r="E31" s="371">
        <f>'Lynx WOODEN HOLDS'!BM7</f>
        <v>0</v>
      </c>
    </row>
    <row r="32" spans="1:27" s="18" customFormat="1" ht="12" customHeight="1">
      <c r="B32" s="143"/>
    </row>
    <row r="33" spans="2:27" s="18" customFormat="1" ht="15.5" customHeight="1">
      <c r="B33" s="982" t="s">
        <v>403</v>
      </c>
      <c r="C33" s="182" t="s">
        <v>314</v>
      </c>
      <c r="D33" s="20" t="s">
        <v>304</v>
      </c>
      <c r="E33" s="20" t="s">
        <v>186</v>
      </c>
      <c r="F33" s="20" t="s">
        <v>185</v>
      </c>
      <c r="G33" s="20" t="s">
        <v>50</v>
      </c>
      <c r="H33" s="20" t="s">
        <v>132</v>
      </c>
      <c r="I33" s="20" t="s">
        <v>131</v>
      </c>
      <c r="J33" s="20" t="s">
        <v>315</v>
      </c>
    </row>
    <row r="34" spans="2:27" s="18" customFormat="1" ht="15.5" customHeight="1">
      <c r="B34" s="980"/>
      <c r="C34" s="371">
        <f>'Lynx WOODEN HOLDS'!BC7</f>
        <v>0</v>
      </c>
      <c r="D34" s="371">
        <f>'Lynx WOODEN HOLDS'!BD7</f>
        <v>0</v>
      </c>
      <c r="E34" s="371">
        <f>'Lynx WOODEN HOLDS'!BE7</f>
        <v>0</v>
      </c>
      <c r="F34" s="371">
        <f>'Lynx WOODEN HOLDS'!BF7</f>
        <v>0</v>
      </c>
      <c r="G34" s="371">
        <f>'Lynx WOODEN HOLDS'!BG7</f>
        <v>0</v>
      </c>
      <c r="H34" s="371">
        <f>'Lynx WOODEN HOLDS'!BH7</f>
        <v>0</v>
      </c>
      <c r="I34" s="371">
        <f>'Lynx WOODEN HOLDS'!BI7</f>
        <v>0</v>
      </c>
      <c r="J34" s="371">
        <f>'Lynx WOODEN HOLDS'!BJ7</f>
        <v>0</v>
      </c>
      <c r="K34" s="241"/>
    </row>
    <row r="35" spans="2:27" s="18" customFormat="1" ht="12" customHeight="1">
      <c r="B35" s="143"/>
    </row>
    <row r="36" spans="2:27" s="18" customFormat="1" ht="15.5" customHeight="1">
      <c r="B36" s="980" t="s">
        <v>328</v>
      </c>
      <c r="C36" s="182" t="s">
        <v>314</v>
      </c>
      <c r="D36" s="20" t="s">
        <v>304</v>
      </c>
      <c r="E36" s="20" t="s">
        <v>186</v>
      </c>
      <c r="F36" s="20" t="s">
        <v>185</v>
      </c>
      <c r="G36" s="20" t="s">
        <v>50</v>
      </c>
      <c r="H36" s="20" t="s">
        <v>132</v>
      </c>
      <c r="I36" s="20" t="s">
        <v>131</v>
      </c>
      <c r="J36" s="20" t="s">
        <v>315</v>
      </c>
    </row>
    <row r="37" spans="2:27" s="18" customFormat="1" ht="15.5" customHeight="1">
      <c r="B37" s="980"/>
      <c r="C37" s="371">
        <f>'Lynx PLYWOOD'!BD7</f>
        <v>0</v>
      </c>
      <c r="D37" s="371">
        <f>'Lynx PLYWOOD'!BE7</f>
        <v>0</v>
      </c>
      <c r="E37" s="371">
        <f>'Lynx PLYWOOD'!BF7</f>
        <v>0</v>
      </c>
      <c r="F37" s="371">
        <f>'Lynx PLYWOOD'!BG7</f>
        <v>0</v>
      </c>
      <c r="G37" s="371">
        <f>'Lynx PLYWOOD'!BH7</f>
        <v>0</v>
      </c>
      <c r="H37" s="371">
        <f>'Lynx PLYWOOD'!BI7</f>
        <v>0</v>
      </c>
      <c r="I37" s="371">
        <f>'Lynx PLYWOOD'!BJ7</f>
        <v>0</v>
      </c>
      <c r="J37" s="533">
        <f>'Lynx PLYWOOD'!BK7</f>
        <v>0</v>
      </c>
      <c r="K37" s="241"/>
    </row>
    <row r="38" spans="2:27" s="18" customFormat="1" ht="15.5" customHeight="1">
      <c r="B38" s="143"/>
    </row>
    <row r="39" spans="2:27" s="18" customFormat="1" ht="15.5" customHeight="1">
      <c r="B39" s="978" t="s">
        <v>316</v>
      </c>
      <c r="C39" s="182" t="s">
        <v>314</v>
      </c>
      <c r="D39" s="20" t="s">
        <v>304</v>
      </c>
      <c r="E39" s="20" t="s">
        <v>186</v>
      </c>
      <c r="F39" s="20" t="s">
        <v>185</v>
      </c>
      <c r="G39" s="20" t="s">
        <v>50</v>
      </c>
      <c r="H39" s="20" t="s">
        <v>132</v>
      </c>
      <c r="I39" s="20" t="s">
        <v>131</v>
      </c>
      <c r="J39" s="20" t="s">
        <v>315</v>
      </c>
    </row>
    <row r="40" spans="2:27" s="18" customFormat="1" ht="15.5" customHeight="1">
      <c r="B40" s="978"/>
      <c r="C40" s="371">
        <f>'Lynx GRP'!BN7</f>
        <v>0</v>
      </c>
      <c r="D40" s="371">
        <f>'Lynx GRP'!BO7</f>
        <v>0</v>
      </c>
      <c r="E40" s="371">
        <f>'Lynx GRP'!BP7</f>
        <v>0</v>
      </c>
      <c r="F40" s="371">
        <f>'Lynx GRP'!BQ7</f>
        <v>0</v>
      </c>
      <c r="G40" s="371">
        <f>'Lynx GRP'!BR7</f>
        <v>0</v>
      </c>
      <c r="H40" s="371">
        <f>'Lynx GRP'!BS7</f>
        <v>0</v>
      </c>
      <c r="I40" s="371">
        <f>'Lynx GRP'!BT7</f>
        <v>0</v>
      </c>
      <c r="J40" s="533">
        <f>'Lynx GRP'!BU7</f>
        <v>0</v>
      </c>
      <c r="K40" s="241"/>
    </row>
    <row r="41" spans="2:27" s="18" customFormat="1" ht="15.5" customHeight="1">
      <c r="B41" s="408"/>
    </row>
    <row r="42" spans="2:27" s="18" customFormat="1" ht="15.5" customHeight="1">
      <c r="B42" s="983" t="s">
        <v>433</v>
      </c>
      <c r="C42" s="182" t="s">
        <v>314</v>
      </c>
      <c r="D42" s="20" t="s">
        <v>304</v>
      </c>
      <c r="E42" s="20" t="s">
        <v>186</v>
      </c>
      <c r="F42" s="20" t="s">
        <v>185</v>
      </c>
      <c r="G42" s="20" t="s">
        <v>50</v>
      </c>
      <c r="H42" s="20" t="s">
        <v>132</v>
      </c>
      <c r="I42" s="20" t="s">
        <v>131</v>
      </c>
      <c r="J42" s="20" t="s">
        <v>315</v>
      </c>
    </row>
    <row r="43" spans="2:27" s="18" customFormat="1" ht="15.5" customHeight="1">
      <c r="B43" s="978"/>
      <c r="C43" s="371">
        <f>'Lynx PE'!BU7</f>
        <v>0</v>
      </c>
      <c r="D43" s="371">
        <f>'Lynx PE'!BV7</f>
        <v>0</v>
      </c>
      <c r="E43" s="371">
        <f>'Lynx PE'!BW7</f>
        <v>0</v>
      </c>
      <c r="F43" s="371">
        <f>'Lynx PE'!BX7</f>
        <v>0</v>
      </c>
      <c r="G43" s="371">
        <f>'Lynx PE'!BY7</f>
        <v>0</v>
      </c>
      <c r="H43" s="371">
        <f>'Lynx PE'!BZ7</f>
        <v>0</v>
      </c>
      <c r="I43" s="371">
        <f>'Lynx PE'!CA7</f>
        <v>0</v>
      </c>
      <c r="J43" s="371">
        <f>'Lynx PE'!CB7</f>
        <v>0</v>
      </c>
    </row>
    <row r="44" spans="2:27" s="18" customFormat="1" ht="15.5" customHeight="1">
      <c r="B44" s="408"/>
    </row>
    <row r="45" spans="2:27" s="18" customFormat="1" ht="15.5" customHeight="1">
      <c r="B45" s="978" t="s">
        <v>327</v>
      </c>
      <c r="C45" s="182" t="s">
        <v>314</v>
      </c>
      <c r="D45" s="20" t="s">
        <v>304</v>
      </c>
      <c r="E45" s="20" t="s">
        <v>186</v>
      </c>
      <c r="F45" s="20" t="s">
        <v>185</v>
      </c>
      <c r="G45" s="20" t="s">
        <v>50</v>
      </c>
      <c r="H45" s="20" t="s">
        <v>132</v>
      </c>
      <c r="I45" s="20" t="s">
        <v>131</v>
      </c>
      <c r="J45" s="20" t="s">
        <v>315</v>
      </c>
    </row>
    <row r="46" spans="2:27" s="18" customFormat="1" ht="15.5" customHeight="1">
      <c r="B46" s="978"/>
      <c r="C46" s="371">
        <f>'Lynx PU'!BD7</f>
        <v>0</v>
      </c>
      <c r="D46" s="371">
        <f>'Lynx PU'!BE7</f>
        <v>0</v>
      </c>
      <c r="E46" s="371">
        <f>'Lynx PU'!BF7</f>
        <v>0</v>
      </c>
      <c r="F46" s="371">
        <f>'Lynx PU'!BG7</f>
        <v>0</v>
      </c>
      <c r="G46" s="371">
        <f>'Lynx PU'!BH7</f>
        <v>0</v>
      </c>
      <c r="H46" s="371">
        <f>'Lynx PU'!BI7</f>
        <v>0</v>
      </c>
      <c r="I46" s="371">
        <f>'Lynx PU'!BJ7</f>
        <v>0</v>
      </c>
      <c r="J46" s="533">
        <f>'Lynx PU'!BK7</f>
        <v>0</v>
      </c>
      <c r="K46" s="241"/>
    </row>
    <row r="47" spans="2:27" s="18" customFormat="1" ht="15.5" customHeight="1"/>
    <row r="48" spans="2:27" customFormat="1" ht="15.5" customHeight="1">
      <c r="B48" s="977" t="s">
        <v>303</v>
      </c>
      <c r="C48" s="182" t="s">
        <v>134</v>
      </c>
      <c r="D48" s="20" t="s">
        <v>317</v>
      </c>
      <c r="E48" s="20" t="s">
        <v>318</v>
      </c>
      <c r="F48" s="20" t="s">
        <v>137</v>
      </c>
      <c r="G48" s="20" t="s">
        <v>157</v>
      </c>
      <c r="H48" s="20" t="s">
        <v>135</v>
      </c>
      <c r="I48" s="20" t="s">
        <v>265</v>
      </c>
      <c r="J48" s="20" t="s">
        <v>319</v>
      </c>
      <c r="K48" s="20" t="s">
        <v>320</v>
      </c>
      <c r="L48" s="20" t="s">
        <v>321</v>
      </c>
      <c r="M48" s="20" t="s">
        <v>322</v>
      </c>
      <c r="N48" s="20" t="s">
        <v>323</v>
      </c>
      <c r="O48" s="404" t="s">
        <v>268</v>
      </c>
      <c r="P48" s="405" t="s">
        <v>324</v>
      </c>
      <c r="Q48" s="405" t="s">
        <v>266</v>
      </c>
      <c r="R48" s="405" t="s">
        <v>270</v>
      </c>
      <c r="S48" s="405" t="s">
        <v>269</v>
      </c>
      <c r="T48" s="405" t="s">
        <v>267</v>
      </c>
      <c r="U48" s="405" t="s">
        <v>136</v>
      </c>
      <c r="V48" s="405" t="s">
        <v>405</v>
      </c>
      <c r="W48" s="20" t="s">
        <v>315</v>
      </c>
      <c r="X48" s="18"/>
      <c r="Y48" s="18"/>
      <c r="Z48" s="18"/>
      <c r="AA48" s="18"/>
    </row>
    <row r="49" spans="1:27" customFormat="1" ht="15.5" customHeight="1">
      <c r="B49" s="977"/>
      <c r="C49" s="371">
        <f>SUM('Lynx WOODEN HOLDS'!BO7+'Lynx PLYWOOD'!BP7+'Lynx GRP'!BZ7+'Lynx PU'!BP7+'Lynx PE'!CG7)</f>
        <v>0</v>
      </c>
      <c r="D49" s="371">
        <f>SUM('Lynx WOODEN HOLDS'!BP7+'Lynx PLYWOOD'!BQ7+'Lynx GRP'!CA7+'Lynx PU'!BQ7+'Lynx PE'!CH7)</f>
        <v>0</v>
      </c>
      <c r="E49" s="371">
        <f>SUM('Lynx WOODEN HOLDS'!BQ7+'Lynx PLYWOOD'!BR7+'Lynx GRP'!CB7+'Lynx PU'!BR7+'Lynx PE'!CI7)</f>
        <v>0</v>
      </c>
      <c r="F49" s="371">
        <f>SUM('Lynx WOODEN HOLDS'!BR7+'Lynx PLYWOOD'!BS7+'Lynx GRP'!CC7+'Lynx PU'!BS7+'Lynx PE'!CJ7)</f>
        <v>0</v>
      </c>
      <c r="G49" s="371">
        <f>SUM('Lynx WOODEN HOLDS'!BS7+'Lynx PLYWOOD'!BT7+'Lynx GRP'!CD7+'Lynx PU'!BT7)</f>
        <v>0</v>
      </c>
      <c r="H49" s="371">
        <f>SUM('Lynx WOODEN HOLDS'!BT7+'Lynx PLYWOOD'!BU7+'Lynx GRP'!CE7+'Lynx PU'!BU7+'Lynx PE'!CK7)</f>
        <v>0</v>
      </c>
      <c r="I49" s="371">
        <f>SUM('Lynx WOODEN HOLDS'!BU7+'Lynx PLYWOOD'!BV7+'Lynx GRP'!CF7+'Lynx PU'!BV7+'Lynx PE'!CL7)</f>
        <v>0</v>
      </c>
      <c r="J49" s="371">
        <f>SUM('Lynx WOODEN HOLDS'!BV7+'Lynx PLYWOOD'!BW7+'Lynx GRP'!CG7+'Lynx PU'!BW7+'Lynx PE'!CM7)</f>
        <v>0</v>
      </c>
      <c r="K49" s="371">
        <f>SUM('Lynx WOODEN HOLDS'!BW7+'Lynx PLYWOOD'!BX7+'Lynx GRP'!CH7+'Lynx PU'!BX7+'Lynx PE'!CN7)</f>
        <v>0</v>
      </c>
      <c r="L49" s="371">
        <f>SUM('Lynx WOODEN HOLDS'!BX7+'Lynx PLYWOOD'!BY7+'Lynx GRP'!CI7+'Lynx PU'!BY7+'Lynx PE'!CO7)</f>
        <v>0</v>
      </c>
      <c r="M49" s="371">
        <f>SUM('Lynx WOODEN HOLDS'!BY7+'Lynx PLYWOOD'!BZ7+'Lynx GRP'!CJ7+'Lynx PU'!BZ7+'Lynx PE'!CP7)</f>
        <v>0</v>
      </c>
      <c r="N49" s="371">
        <f>SUM('Lynx WOODEN HOLDS'!BZ7+'Lynx PLYWOOD'!CA7+'Lynx PU'!CA7)</f>
        <v>0</v>
      </c>
      <c r="O49" s="371">
        <f>SUM('Lynx WOODEN HOLDS'!CA7+'Lynx PLYWOOD'!CB7+'Lynx PU'!CB7)</f>
        <v>0</v>
      </c>
      <c r="P49" s="371">
        <f>SUM('Lynx WOODEN HOLDS'!CB7+'Lynx PLYWOOD'!CC7+'Lynx GRP'!CK7+'Lynx PU'!CC7)</f>
        <v>0</v>
      </c>
      <c r="Q49" s="371">
        <f>SUM('Lynx WOODEN HOLDS'!CC7+'Lynx PLYWOOD'!CD7+'Lynx PU'!CD7)</f>
        <v>0</v>
      </c>
      <c r="R49" s="371">
        <f>SUM('Lynx WOODEN HOLDS'!CD7+'Lynx PLYWOOD'!CE7+'Lynx GRP'!CL7+'Lynx PU'!CE7)</f>
        <v>0</v>
      </c>
      <c r="S49" s="371">
        <f>SUM('Lynx WOODEN HOLDS'!CE7+'Lynx PLYWOOD'!CF7+'Lynx GRP'!CM7+'Lynx PU'!CF7)</f>
        <v>0</v>
      </c>
      <c r="T49" s="371">
        <f>SUM('Lynx WOODEN HOLDS'!CF7+'Lynx PLYWOOD'!CG7+'Lynx PU'!CG7)</f>
        <v>0</v>
      </c>
      <c r="U49" s="371">
        <f>SUM('Lynx WOODEN HOLDS'!CG7+'Lynx PLYWOOD'!CH7+'Lynx GRP'!CN7+'Lynx PU'!CH7+'Lynx PE'!CQ7)</f>
        <v>0</v>
      </c>
      <c r="V49" s="371">
        <f>SUM('Lynx WOODEN HOLDS'!CH7+'Lynx PLYWOOD'!CI7+'Lynx PU'!CI7)</f>
        <v>0</v>
      </c>
      <c r="W49" s="371">
        <f>SUM('Lynx WOODEN HOLDS'!CI7+'Lynx PLYWOOD'!CJ7+'Lynx GRP'!CO7+'Lynx PU'!CJ7+'Lynx PE'!CR7)</f>
        <v>0</v>
      </c>
      <c r="X49" s="241"/>
      <c r="Y49" s="18"/>
      <c r="Z49" s="18"/>
      <c r="AA49" s="18"/>
    </row>
    <row r="50" spans="1:27" customFormat="1" ht="15.5" customHeight="1">
      <c r="B50" s="143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</row>
    <row r="51" spans="1:27" customFormat="1" ht="15.5" customHeight="1">
      <c r="B51" s="979" t="s">
        <v>325</v>
      </c>
      <c r="C51" s="406" t="s">
        <v>219</v>
      </c>
      <c r="D51" s="407" t="s">
        <v>220</v>
      </c>
      <c r="E51" s="407" t="s">
        <v>223</v>
      </c>
      <c r="F51" s="319"/>
      <c r="G51" s="319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</row>
    <row r="52" spans="1:27" customFormat="1" ht="15.5" customHeight="1">
      <c r="B52" s="981"/>
      <c r="C52" s="371">
        <f>SUM('Lynx PLYWOOD'!AZ7+'Lynx GRP'!BH8+'Lynx PU'!AP8+'Lynx WOODEN HOLDS'!AY7+'Lynx PE'!BI8)</f>
        <v>0</v>
      </c>
      <c r="D52" s="371">
        <f>SUM('Lynx PLYWOOD'!BA7+'Lynx GRP'!BJ8+'Lynx PU'!AR8+'Lynx WOODEN HOLDS'!AZ7+'Lynx PE'!BK8)</f>
        <v>0</v>
      </c>
      <c r="E52" s="533">
        <f>'Lynx PU'!AT8</f>
        <v>0</v>
      </c>
      <c r="F52" s="241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</row>
    <row r="53" spans="1:27" customFormat="1" ht="15.5" customHeight="1">
      <c r="B53" s="319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</row>
    <row r="54" spans="1:27" customFormat="1" ht="15.5" customHeight="1">
      <c r="B54" s="977" t="s">
        <v>326</v>
      </c>
      <c r="C54" s="406" t="s">
        <v>221</v>
      </c>
      <c r="D54" s="407" t="s">
        <v>222</v>
      </c>
      <c r="E54" s="407" t="s">
        <v>219</v>
      </c>
      <c r="F54" s="407" t="s">
        <v>220</v>
      </c>
      <c r="G54" s="319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</row>
    <row r="55" spans="1:27" customFormat="1" ht="15.5" customHeight="1">
      <c r="B55" s="977"/>
      <c r="C55" s="371"/>
      <c r="D55" s="371">
        <f>'Lynx PU'!AX8+'Lynx PE'!BO8</f>
        <v>0</v>
      </c>
      <c r="E55" s="533">
        <f>'Lynx PU'!AZ8+'Lynx PE'!BQ8</f>
        <v>0</v>
      </c>
      <c r="F55" s="371">
        <f>'Lynx PU'!BB8+'Lynx PE'!BS8</f>
        <v>0</v>
      </c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</row>
    <row r="56" spans="1:27" ht="18" customHeight="1">
      <c r="A56"/>
      <c r="B56"/>
      <c r="C56"/>
      <c r="D56"/>
      <c r="E56"/>
    </row>
    <row r="57" spans="1:27">
      <c r="A57"/>
      <c r="B57"/>
      <c r="C57"/>
      <c r="D57"/>
      <c r="E57"/>
    </row>
    <row r="58" spans="1:27">
      <c r="A58"/>
      <c r="B58" t="s">
        <v>298</v>
      </c>
      <c r="C58"/>
      <c r="D58"/>
      <c r="E58"/>
    </row>
    <row r="59" spans="1:27">
      <c r="A59"/>
      <c r="B59" t="s">
        <v>32</v>
      </c>
      <c r="C59"/>
      <c r="D59"/>
      <c r="E59"/>
    </row>
    <row r="60" spans="1:27">
      <c r="A60"/>
      <c r="B60" t="s">
        <v>33</v>
      </c>
      <c r="C60"/>
      <c r="D60"/>
      <c r="E60"/>
    </row>
    <row r="61" spans="1:27">
      <c r="A61"/>
      <c r="B61" t="s">
        <v>34</v>
      </c>
      <c r="C61"/>
      <c r="D61"/>
      <c r="E61"/>
    </row>
    <row r="62" spans="1:27">
      <c r="A62"/>
      <c r="B62" t="s">
        <v>35</v>
      </c>
      <c r="C62"/>
      <c r="D62"/>
      <c r="E62"/>
    </row>
    <row r="63" spans="1:27">
      <c r="A63"/>
      <c r="B63" t="s">
        <v>36</v>
      </c>
      <c r="C63"/>
      <c r="D63"/>
      <c r="E63"/>
    </row>
    <row r="64" spans="1:27">
      <c r="A64"/>
      <c r="B64"/>
      <c r="C64"/>
      <c r="D64"/>
      <c r="E64"/>
    </row>
    <row r="65" spans="1:5">
      <c r="A65"/>
      <c r="B65" t="s">
        <v>37</v>
      </c>
      <c r="C65"/>
      <c r="D65"/>
      <c r="E65"/>
    </row>
    <row r="66" spans="1:5">
      <c r="A66"/>
      <c r="B66" t="s">
        <v>38</v>
      </c>
      <c r="C66"/>
      <c r="D66"/>
      <c r="E66"/>
    </row>
    <row r="67" spans="1:5">
      <c r="A67"/>
      <c r="B67"/>
      <c r="C67"/>
      <c r="D67"/>
      <c r="E67"/>
    </row>
    <row r="68" spans="1:5">
      <c r="A68"/>
      <c r="B68"/>
      <c r="C68"/>
      <c r="D68"/>
      <c r="E68"/>
    </row>
  </sheetData>
  <sheetProtection algorithmName="SHA-512" hashValue="DylFA2cxDzJJ/jlLatP5SHBL7ZlWOF2JCqrCW11Tf0bdJceLAJVO7IA4bHbI8BmE6H5oCsjdMsD8pdOGRQXS7w==" saltValue="30focuYLeGBAfY1cyAWkAQ==" spinCount="100000" sheet="1" objects="1" scenarios="1" sort="0" autoFilter="0"/>
  <mergeCells count="22">
    <mergeCell ref="G15:H15"/>
    <mergeCell ref="G17:H17"/>
    <mergeCell ref="G18:H18"/>
    <mergeCell ref="E6:H6"/>
    <mergeCell ref="E8:H11"/>
    <mergeCell ref="G16:H16"/>
    <mergeCell ref="I6:J6"/>
    <mergeCell ref="B54:B55"/>
    <mergeCell ref="B45:B46"/>
    <mergeCell ref="B30:B31"/>
    <mergeCell ref="B36:B37"/>
    <mergeCell ref="B39:B40"/>
    <mergeCell ref="B48:B49"/>
    <mergeCell ref="B51:B52"/>
    <mergeCell ref="B33:B34"/>
    <mergeCell ref="B42:B43"/>
    <mergeCell ref="G20:H20"/>
    <mergeCell ref="G22:H22"/>
    <mergeCell ref="G23:H23"/>
    <mergeCell ref="G24:H24"/>
    <mergeCell ref="B27:B28"/>
    <mergeCell ref="G21:H21"/>
  </mergeCells>
  <phoneticPr fontId="11" type="noConversion"/>
  <pageMargins left="0.75" right="0.75" top="1" bottom="1" header="0.5" footer="0.5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theme="0" tint="-4.9989318521683403E-2"/>
    <pageSetUpPr fitToPage="1"/>
  </sheetPr>
  <dimension ref="A1:CK81"/>
  <sheetViews>
    <sheetView showGridLines="0" showRowColHeaders="0" zoomScale="60" zoomScaleNormal="60" zoomScaleSheetLayoutView="70" zoomScalePageLayoutView="75" workbookViewId="0">
      <pane ySplit="7" topLeftCell="A8" activePane="bottomLeft" state="frozen"/>
      <selection pane="bottomLeft" activeCell="N3" sqref="N3"/>
    </sheetView>
  </sheetViews>
  <sheetFormatPr baseColWidth="10" defaultColWidth="11" defaultRowHeight="19"/>
  <cols>
    <col min="1" max="1" width="4.83203125" customWidth="1"/>
    <col min="2" max="2" width="3.5" style="137" customWidth="1"/>
    <col min="3" max="3" width="20.1640625" customWidth="1"/>
    <col min="4" max="4" width="13.5" style="136" bestFit="1" customWidth="1"/>
    <col min="5" max="5" width="5.5" style="60" customWidth="1"/>
    <col min="6" max="6" width="10.5" style="234" customWidth="1"/>
    <col min="7" max="7" width="7.33203125" style="60" customWidth="1"/>
    <col min="8" max="8" width="10" style="60" customWidth="1"/>
    <col min="9" max="9" width="10.5" style="60" customWidth="1"/>
    <col min="10" max="10" width="15.1640625" style="102" customWidth="1"/>
    <col min="11" max="11" width="13.1640625" style="18" customWidth="1"/>
    <col min="12" max="20" width="12.5" style="18" customWidth="1"/>
    <col min="21" max="21" width="18.1640625" style="15" customWidth="1"/>
    <col min="22" max="22" width="11.1640625" style="138" customWidth="1"/>
    <col min="23" max="23" width="11.5" customWidth="1"/>
    <col min="24" max="24" width="11.5" style="192" customWidth="1"/>
    <col min="25" max="25" width="11" customWidth="1"/>
    <col min="26" max="26" width="12.1640625" customWidth="1"/>
    <col min="27" max="27" width="11" hidden="1" customWidth="1"/>
    <col min="28" max="28" width="6.5" style="417" hidden="1" customWidth="1"/>
    <col min="29" max="29" width="8.33203125" style="380" hidden="1" customWidth="1"/>
    <col min="30" max="30" width="5.83203125" style="65" hidden="1" customWidth="1"/>
    <col min="31" max="31" width="5.83203125" style="62" hidden="1" customWidth="1"/>
    <col min="32" max="32" width="5.83203125" style="66" hidden="1" customWidth="1"/>
    <col min="33" max="33" width="5.83203125" style="67" hidden="1" customWidth="1"/>
    <col min="34" max="34" width="5.83203125" style="519" hidden="1" customWidth="1"/>
    <col min="35" max="35" width="5.83203125" style="529" hidden="1" customWidth="1"/>
    <col min="36" max="36" width="5.83203125" style="454" hidden="1" customWidth="1"/>
    <col min="37" max="37" width="5.83203125" style="498" hidden="1" customWidth="1"/>
    <col min="38" max="38" width="5.83203125" style="524" hidden="1" customWidth="1"/>
    <col min="39" max="39" width="5.83203125" style="237" hidden="1" customWidth="1"/>
    <col min="40" max="40" width="10" style="959" hidden="1" customWidth="1"/>
    <col min="41" max="41" width="7.6640625" style="841" hidden="1" customWidth="1"/>
    <col min="42" max="42" width="7.6640625" style="102" hidden="1" customWidth="1"/>
    <col min="43" max="43" width="8.83203125" style="841" hidden="1" customWidth="1"/>
    <col min="44" max="44" width="8.83203125" style="102" hidden="1" customWidth="1"/>
    <col min="45" max="45" width="8.33203125" style="841" hidden="1" customWidth="1"/>
    <col min="46" max="46" width="8.33203125" style="102" hidden="1" customWidth="1"/>
    <col min="47" max="47" width="8.33203125" style="841" hidden="1" customWidth="1"/>
    <col min="48" max="48" width="8.33203125" style="102" hidden="1" customWidth="1"/>
    <col min="49" max="49" width="8.33203125" style="841" hidden="1" customWidth="1"/>
    <col min="50" max="50" width="8.33203125" style="102" hidden="1" customWidth="1"/>
    <col min="51" max="51" width="8.33203125" style="841" hidden="1" customWidth="1"/>
    <col min="52" max="52" width="8.33203125" style="102" hidden="1" customWidth="1"/>
    <col min="53" max="53" width="11" style="971" hidden="1" customWidth="1"/>
    <col min="54" max="54" width="11" hidden="1" customWidth="1"/>
    <col min="55" max="55" width="1.5" style="865" hidden="1" customWidth="1"/>
    <col min="56" max="87" width="11" hidden="1" customWidth="1"/>
    <col min="88" max="88" width="10.83203125" hidden="1" customWidth="1"/>
    <col min="89" max="89" width="11" hidden="1" customWidth="1"/>
    <col min="90" max="91" width="11" customWidth="1"/>
  </cols>
  <sheetData>
    <row r="1" spans="1:89" ht="29.5" customHeight="1">
      <c r="F1" s="232"/>
      <c r="I1" s="350" t="s">
        <v>164</v>
      </c>
      <c r="J1" s="1008">
        <f>SUM(U11:U28)</f>
        <v>0</v>
      </c>
      <c r="K1" s="1008"/>
      <c r="L1" s="574" t="s">
        <v>6</v>
      </c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</row>
    <row r="2" spans="1:89" ht="27.5" customHeight="1">
      <c r="C2" s="1042" t="s">
        <v>332</v>
      </c>
      <c r="F2" s="232"/>
      <c r="I2" s="229" t="s">
        <v>165</v>
      </c>
      <c r="J2" s="995">
        <f>SUM(K11:T28)</f>
        <v>0</v>
      </c>
      <c r="K2" s="995"/>
      <c r="L2" s="351"/>
      <c r="N2" s="412"/>
      <c r="O2" s="412"/>
      <c r="P2" s="412"/>
      <c r="Q2" s="412"/>
      <c r="R2" s="412"/>
      <c r="S2" s="412"/>
      <c r="T2" s="412"/>
      <c r="U2" s="1043" t="s">
        <v>436</v>
      </c>
      <c r="V2" s="1043"/>
      <c r="W2" s="739">
        <f>Z7</f>
        <v>0</v>
      </c>
      <c r="X2" s="412"/>
      <c r="Y2" s="412"/>
      <c r="Z2" s="412"/>
      <c r="AA2" s="412"/>
    </row>
    <row r="3" spans="1:89" ht="24.5" customHeight="1">
      <c r="C3" s="1042"/>
      <c r="F3" s="232"/>
      <c r="I3" s="229" t="s">
        <v>9</v>
      </c>
      <c r="J3" s="996">
        <f>SUM(AC11:AC28)</f>
        <v>0</v>
      </c>
      <c r="K3" s="996"/>
      <c r="L3" s="173" t="s">
        <v>4</v>
      </c>
      <c r="N3" s="412"/>
      <c r="O3" s="412"/>
      <c r="P3" s="412"/>
      <c r="Q3" s="412"/>
      <c r="R3" s="412"/>
      <c r="S3" s="412"/>
      <c r="T3" s="412"/>
      <c r="U3" s="412"/>
      <c r="V3" s="412"/>
      <c r="W3" s="412"/>
      <c r="X3" s="412"/>
      <c r="Y3" s="412"/>
      <c r="Z3" s="412"/>
      <c r="AA3" s="412"/>
      <c r="CK3" s="992" t="s">
        <v>114</v>
      </c>
    </row>
    <row r="4" spans="1:89" ht="23.25" customHeight="1">
      <c r="C4" s="1042"/>
      <c r="F4" s="232"/>
      <c r="J4" s="229"/>
      <c r="K4" s="172"/>
      <c r="L4" s="173"/>
      <c r="N4"/>
      <c r="O4"/>
      <c r="P4"/>
      <c r="Q4"/>
      <c r="R4"/>
      <c r="S4"/>
      <c r="T4"/>
      <c r="CK4" s="993"/>
    </row>
    <row r="5" spans="1:89">
      <c r="C5" s="1042"/>
      <c r="F5" s="232"/>
      <c r="J5" s="82"/>
      <c r="K5" s="72"/>
      <c r="L5" s="175"/>
      <c r="M5" s="72"/>
      <c r="N5" s="60"/>
      <c r="O5" s="60"/>
      <c r="P5" s="60"/>
      <c r="Q5" s="60"/>
      <c r="R5" s="60"/>
      <c r="S5" s="60"/>
      <c r="T5" s="60"/>
      <c r="U5" s="176" t="s">
        <v>216</v>
      </c>
      <c r="CK5" s="994"/>
    </row>
    <row r="6" spans="1:89" hidden="1">
      <c r="F6" s="232"/>
      <c r="K6" s="72"/>
      <c r="L6" s="72"/>
      <c r="M6" s="72"/>
      <c r="N6" s="72"/>
      <c r="O6" s="72"/>
      <c r="P6" s="72"/>
      <c r="Q6" s="72"/>
      <c r="R6" s="72"/>
      <c r="S6" s="72"/>
      <c r="T6" s="72"/>
      <c r="U6" s="177"/>
    </row>
    <row r="7" spans="1:89" ht="26">
      <c r="B7" s="139"/>
      <c r="D7" s="73"/>
      <c r="E7" s="73"/>
      <c r="F7" s="230"/>
      <c r="H7" s="72"/>
      <c r="I7" s="72"/>
      <c r="J7" s="174" t="s">
        <v>215</v>
      </c>
      <c r="K7" s="178">
        <f>SUM(AD11:AD28)</f>
        <v>0</v>
      </c>
      <c r="L7" s="178">
        <f t="shared" ref="L7:R7" si="0">SUM(AE11:AE28)</f>
        <v>0</v>
      </c>
      <c r="M7" s="178">
        <f t="shared" si="0"/>
        <v>0</v>
      </c>
      <c r="N7" s="178">
        <f t="shared" si="0"/>
        <v>0</v>
      </c>
      <c r="O7" s="178">
        <f t="shared" si="0"/>
        <v>0</v>
      </c>
      <c r="P7" s="178">
        <f t="shared" si="0"/>
        <v>0</v>
      </c>
      <c r="Q7" s="178">
        <f t="shared" si="0"/>
        <v>0</v>
      </c>
      <c r="R7" s="178">
        <f t="shared" si="0"/>
        <v>0</v>
      </c>
      <c r="S7" s="178">
        <f>SUM(AL11:AL28)</f>
        <v>0</v>
      </c>
      <c r="T7" s="178">
        <f>SUM(AM11:AM28)</f>
        <v>0</v>
      </c>
      <c r="U7" s="220">
        <f>SUM(K7:T7)</f>
        <v>0</v>
      </c>
      <c r="V7" s="140"/>
      <c r="W7" s="141"/>
      <c r="X7" s="414"/>
      <c r="Y7" s="180" t="s">
        <v>112</v>
      </c>
      <c r="Z7" s="179">
        <f>SUM(Z11:Z28)</f>
        <v>0</v>
      </c>
      <c r="AB7" s="418"/>
      <c r="AC7" s="381"/>
      <c r="AD7" s="95"/>
      <c r="AE7" s="74"/>
      <c r="AF7" s="96"/>
      <c r="AG7" s="97"/>
      <c r="AH7" s="520"/>
      <c r="AI7" s="530"/>
      <c r="AJ7" s="455"/>
      <c r="AK7" s="499"/>
      <c r="AL7" s="525"/>
      <c r="AM7" s="238"/>
      <c r="AN7" s="960"/>
      <c r="AO7" s="966"/>
      <c r="AP7" s="765"/>
      <c r="AQ7" s="966"/>
      <c r="AR7" s="765"/>
      <c r="AS7" s="966"/>
      <c r="AT7" s="765"/>
      <c r="AU7" s="966"/>
      <c r="AV7" s="765"/>
      <c r="AW7" s="966"/>
      <c r="AX7" s="765"/>
      <c r="AY7" s="966"/>
      <c r="AZ7" s="765"/>
      <c r="BA7" s="966"/>
      <c r="BB7" s="765"/>
      <c r="BC7" s="323"/>
      <c r="BD7" s="18">
        <f>SUM(BD17:BD206)</f>
        <v>0</v>
      </c>
      <c r="BE7" s="18">
        <f>SUM(BE11:BE206)</f>
        <v>0</v>
      </c>
      <c r="BF7" s="18">
        <f t="shared" ref="BF7:BK7" si="1">SUM(BF17:BF206)</f>
        <v>0</v>
      </c>
      <c r="BG7" s="18">
        <f t="shared" si="1"/>
        <v>0</v>
      </c>
      <c r="BH7" s="18">
        <f t="shared" si="1"/>
        <v>0</v>
      </c>
      <c r="BI7" s="18">
        <f t="shared" si="1"/>
        <v>0</v>
      </c>
      <c r="BJ7" s="18">
        <f t="shared" si="1"/>
        <v>0</v>
      </c>
      <c r="BK7" s="18">
        <f t="shared" si="1"/>
        <v>0</v>
      </c>
      <c r="BL7" s="18"/>
      <c r="BM7" s="18">
        <f>SUM(BM10:BM206)</f>
        <v>0</v>
      </c>
      <c r="BN7" s="18">
        <f>SUM(BN10:BN206)</f>
        <v>0</v>
      </c>
      <c r="BO7" s="18"/>
      <c r="BP7" s="18">
        <f>SUM(BP10:BP206)</f>
        <v>0</v>
      </c>
      <c r="BQ7" s="18">
        <f t="shared" ref="BQ7:CJ7" si="2">SUM(BQ10:BQ206)</f>
        <v>0</v>
      </c>
      <c r="BR7" s="18">
        <f t="shared" si="2"/>
        <v>0</v>
      </c>
      <c r="BS7" s="18">
        <f t="shared" si="2"/>
        <v>0</v>
      </c>
      <c r="BT7" s="18">
        <f t="shared" si="2"/>
        <v>0</v>
      </c>
      <c r="BU7" s="18">
        <f t="shared" si="2"/>
        <v>0</v>
      </c>
      <c r="BV7" s="18">
        <f t="shared" si="2"/>
        <v>0</v>
      </c>
      <c r="BW7" s="18">
        <f t="shared" si="2"/>
        <v>0</v>
      </c>
      <c r="BX7" s="18">
        <f t="shared" si="2"/>
        <v>0</v>
      </c>
      <c r="BY7" s="18">
        <f t="shared" si="2"/>
        <v>0</v>
      </c>
      <c r="BZ7" s="18">
        <f t="shared" si="2"/>
        <v>0</v>
      </c>
      <c r="CA7" s="18">
        <f t="shared" si="2"/>
        <v>0</v>
      </c>
      <c r="CB7" s="18">
        <f t="shared" si="2"/>
        <v>0</v>
      </c>
      <c r="CC7" s="18">
        <f t="shared" si="2"/>
        <v>0</v>
      </c>
      <c r="CD7" s="18">
        <f t="shared" si="2"/>
        <v>0</v>
      </c>
      <c r="CE7" s="18">
        <f t="shared" si="2"/>
        <v>0</v>
      </c>
      <c r="CF7" s="18">
        <f t="shared" si="2"/>
        <v>0</v>
      </c>
      <c r="CG7" s="18">
        <f t="shared" si="2"/>
        <v>0</v>
      </c>
      <c r="CH7" s="18">
        <f t="shared" si="2"/>
        <v>0</v>
      </c>
      <c r="CI7" s="18">
        <f t="shared" si="2"/>
        <v>0</v>
      </c>
      <c r="CJ7" s="18">
        <f t="shared" si="2"/>
        <v>0</v>
      </c>
    </row>
    <row r="8" spans="1:89" s="18" customFormat="1" ht="68.5" customHeight="1">
      <c r="B8" s="411" t="s">
        <v>7</v>
      </c>
      <c r="C8" s="204"/>
      <c r="D8" s="130" t="s">
        <v>194</v>
      </c>
      <c r="E8" s="401" t="s">
        <v>313</v>
      </c>
      <c r="F8" s="416" t="s">
        <v>192</v>
      </c>
      <c r="G8" s="130" t="s">
        <v>193</v>
      </c>
      <c r="H8" s="132" t="s">
        <v>190</v>
      </c>
      <c r="I8" s="130" t="s">
        <v>187</v>
      </c>
      <c r="J8" s="974" t="s">
        <v>188</v>
      </c>
      <c r="K8" s="329" t="s">
        <v>281</v>
      </c>
      <c r="L8" s="330" t="s">
        <v>24</v>
      </c>
      <c r="M8" s="331" t="s">
        <v>282</v>
      </c>
      <c r="N8" s="332" t="s">
        <v>283</v>
      </c>
      <c r="O8" s="333" t="s">
        <v>284</v>
      </c>
      <c r="P8" s="334" t="s">
        <v>340</v>
      </c>
      <c r="Q8" s="335" t="s">
        <v>285</v>
      </c>
      <c r="R8" s="336" t="s">
        <v>286</v>
      </c>
      <c r="S8" s="337" t="s">
        <v>287</v>
      </c>
      <c r="T8" s="338" t="s">
        <v>288</v>
      </c>
      <c r="U8" s="378" t="s">
        <v>9</v>
      </c>
      <c r="V8" s="372" t="s">
        <v>10</v>
      </c>
      <c r="W8" s="373" t="s">
        <v>7</v>
      </c>
      <c r="X8" s="415"/>
      <c r="Y8" s="146" t="s">
        <v>113</v>
      </c>
      <c r="Z8" s="146" t="s">
        <v>114</v>
      </c>
      <c r="AB8" s="517" t="s">
        <v>4</v>
      </c>
      <c r="AC8" s="518" t="s">
        <v>5</v>
      </c>
      <c r="AD8" s="434" t="s">
        <v>1</v>
      </c>
      <c r="AE8" s="410" t="s">
        <v>2</v>
      </c>
      <c r="AF8" s="433" t="s">
        <v>8</v>
      </c>
      <c r="AG8" s="435" t="s">
        <v>21</v>
      </c>
      <c r="AH8" s="521" t="s">
        <v>3</v>
      </c>
      <c r="AI8" s="531" t="s">
        <v>11</v>
      </c>
      <c r="AJ8" s="456" t="s">
        <v>12</v>
      </c>
      <c r="AK8" s="523" t="s">
        <v>14</v>
      </c>
      <c r="AL8" s="526" t="s">
        <v>78</v>
      </c>
      <c r="AM8" s="348" t="s">
        <v>271</v>
      </c>
      <c r="AN8" s="961" t="s">
        <v>116</v>
      </c>
      <c r="AO8" s="967" t="s">
        <v>226</v>
      </c>
      <c r="AP8" s="958">
        <f>SUM(AP11:AP28)</f>
        <v>0</v>
      </c>
      <c r="AQ8" s="967" t="s">
        <v>225</v>
      </c>
      <c r="AR8" s="958">
        <f>SUM(AR11:AR28)</f>
        <v>0</v>
      </c>
      <c r="AS8" s="967" t="s">
        <v>224</v>
      </c>
      <c r="AT8" s="958">
        <f>SUM(AT11:AT28)</f>
        <v>0</v>
      </c>
      <c r="AU8" s="967" t="s">
        <v>207</v>
      </c>
      <c r="AV8" s="958">
        <f>SUM(AV11:AV28)</f>
        <v>0</v>
      </c>
      <c r="AW8" s="967" t="s">
        <v>208</v>
      </c>
      <c r="AX8" s="958">
        <f>SUM(AX11:AX28)</f>
        <v>0</v>
      </c>
      <c r="AY8" s="967" t="s">
        <v>209</v>
      </c>
      <c r="AZ8" s="958">
        <f>SUM(AZ11:AZ28)</f>
        <v>0</v>
      </c>
      <c r="BA8" s="967" t="s">
        <v>523</v>
      </c>
      <c r="BB8" s="958">
        <f>SUM(BB11:BB28)</f>
        <v>0</v>
      </c>
      <c r="BC8" s="256"/>
      <c r="BD8" s="534" t="s">
        <v>314</v>
      </c>
      <c r="BE8" s="534" t="s">
        <v>304</v>
      </c>
      <c r="BF8" s="534" t="s">
        <v>186</v>
      </c>
      <c r="BG8" s="534" t="s">
        <v>185</v>
      </c>
      <c r="BH8" s="534" t="s">
        <v>50</v>
      </c>
      <c r="BI8" s="534" t="s">
        <v>132</v>
      </c>
      <c r="BJ8" s="534" t="s">
        <v>131</v>
      </c>
      <c r="BK8" s="534" t="s">
        <v>315</v>
      </c>
      <c r="BL8" s="44"/>
      <c r="BM8" s="534" t="s">
        <v>301</v>
      </c>
      <c r="BN8" s="534" t="s">
        <v>302</v>
      </c>
      <c r="BO8" s="150"/>
      <c r="BP8" s="663" t="s">
        <v>134</v>
      </c>
      <c r="BQ8" s="664" t="s">
        <v>317</v>
      </c>
      <c r="BR8" s="664" t="s">
        <v>318</v>
      </c>
      <c r="BS8" s="664" t="s">
        <v>137</v>
      </c>
      <c r="BT8" s="664" t="s">
        <v>157</v>
      </c>
      <c r="BU8" s="664" t="s">
        <v>135</v>
      </c>
      <c r="BV8" s="664" t="s">
        <v>265</v>
      </c>
      <c r="BW8" s="664" t="s">
        <v>319</v>
      </c>
      <c r="BX8" s="664" t="s">
        <v>320</v>
      </c>
      <c r="BY8" s="664" t="s">
        <v>321</v>
      </c>
      <c r="BZ8" s="664" t="s">
        <v>322</v>
      </c>
      <c r="CA8" s="664" t="s">
        <v>323</v>
      </c>
      <c r="CB8" s="665" t="s">
        <v>268</v>
      </c>
      <c r="CC8" s="665" t="s">
        <v>324</v>
      </c>
      <c r="CD8" s="665" t="s">
        <v>266</v>
      </c>
      <c r="CE8" s="665" t="s">
        <v>270</v>
      </c>
      <c r="CF8" s="665" t="s">
        <v>269</v>
      </c>
      <c r="CG8" s="665" t="s">
        <v>267</v>
      </c>
      <c r="CH8" s="665" t="s">
        <v>136</v>
      </c>
      <c r="CI8" s="535"/>
      <c r="CJ8" s="534" t="s">
        <v>315</v>
      </c>
    </row>
    <row r="9" spans="1:89" s="147" customFormat="1" ht="30" hidden="1" customHeight="1">
      <c r="B9" s="213"/>
      <c r="D9" s="64"/>
      <c r="E9" s="64"/>
      <c r="F9" s="230"/>
      <c r="G9" s="64"/>
      <c r="H9" s="215"/>
      <c r="I9" s="64"/>
      <c r="J9" s="230"/>
      <c r="K9" s="219" t="s">
        <v>227</v>
      </c>
      <c r="L9" s="219" t="s">
        <v>228</v>
      </c>
      <c r="M9" s="219" t="s">
        <v>229</v>
      </c>
      <c r="N9" s="219" t="s">
        <v>230</v>
      </c>
      <c r="O9" s="219" t="s">
        <v>231</v>
      </c>
      <c r="P9" s="219" t="s">
        <v>232</v>
      </c>
      <c r="Q9" s="219" t="s">
        <v>235</v>
      </c>
      <c r="R9" s="219" t="s">
        <v>262</v>
      </c>
      <c r="S9" s="219" t="s">
        <v>261</v>
      </c>
      <c r="T9" s="219" t="s">
        <v>272</v>
      </c>
      <c r="V9" s="199"/>
      <c r="W9" s="216"/>
      <c r="X9" s="216"/>
      <c r="Y9" s="217"/>
      <c r="Z9" s="217"/>
      <c r="AB9" s="420"/>
      <c r="AC9" s="117"/>
      <c r="AD9" s="77"/>
      <c r="AE9" s="63"/>
      <c r="AF9" s="78"/>
      <c r="AG9" s="71"/>
      <c r="AH9" s="522"/>
      <c r="AI9" s="532"/>
      <c r="AJ9" s="457"/>
      <c r="AK9" s="500"/>
      <c r="AL9" s="527"/>
      <c r="AM9" s="239"/>
      <c r="AN9" s="962"/>
      <c r="AO9" s="844"/>
      <c r="AP9" s="233"/>
      <c r="AQ9" s="844"/>
      <c r="AR9" s="233"/>
      <c r="AS9" s="844"/>
      <c r="AT9" s="233"/>
      <c r="AU9" s="844"/>
      <c r="AV9" s="233"/>
      <c r="AW9" s="844"/>
      <c r="AX9" s="233"/>
      <c r="AY9" s="844"/>
      <c r="AZ9" s="233"/>
      <c r="BA9" s="968"/>
      <c r="BB9" s="18"/>
      <c r="BC9" s="866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</row>
    <row r="10" spans="1:89" s="699" customFormat="1" ht="30" customHeight="1">
      <c r="A10" s="147"/>
      <c r="B10" s="213"/>
      <c r="C10" s="150"/>
      <c r="D10" s="723" t="s">
        <v>425</v>
      </c>
      <c r="E10" s="723"/>
      <c r="F10" s="723"/>
      <c r="G10" s="723"/>
      <c r="H10" s="723"/>
      <c r="I10" s="723"/>
      <c r="J10" s="723"/>
      <c r="K10" s="697"/>
      <c r="L10" s="697"/>
      <c r="M10" s="697"/>
      <c r="N10" s="697"/>
      <c r="O10" s="697"/>
      <c r="P10" s="697"/>
      <c r="Q10" s="697"/>
      <c r="R10" s="697"/>
      <c r="S10" s="698"/>
      <c r="T10" s="697"/>
      <c r="U10" s="147"/>
      <c r="V10" s="216"/>
      <c r="W10" s="199"/>
      <c r="Y10" s="700"/>
      <c r="Z10" s="700"/>
      <c r="AB10" s="701"/>
      <c r="AC10" s="702"/>
      <c r="AD10" s="703"/>
      <c r="AE10" s="147"/>
      <c r="AF10" s="704"/>
      <c r="AG10" s="704"/>
      <c r="AH10" s="704"/>
      <c r="AI10" s="704"/>
      <c r="AJ10" s="619"/>
      <c r="AK10" s="402"/>
      <c r="AL10" s="705"/>
      <c r="AM10" s="706"/>
      <c r="AN10" s="963"/>
      <c r="AO10" s="968"/>
      <c r="AP10" s="18"/>
      <c r="AQ10" s="968"/>
      <c r="AR10" s="18"/>
      <c r="AS10" s="968"/>
      <c r="AT10" s="18"/>
      <c r="AU10" s="968"/>
      <c r="AV10" s="18"/>
      <c r="AW10" s="968"/>
      <c r="AX10" s="18"/>
      <c r="AY10" s="968"/>
      <c r="AZ10" s="18"/>
      <c r="BA10" s="968"/>
      <c r="BB10" s="18"/>
      <c r="BC10" s="866"/>
      <c r="BD10" s="702"/>
      <c r="BE10" s="702"/>
      <c r="BF10" s="702"/>
      <c r="BG10" s="702"/>
      <c r="BI10" s="18">
        <f>IF(G10="XS",IF(SUM(K10:T10)&gt;0,SUM(K10:T10),0),0)*H10</f>
        <v>0</v>
      </c>
      <c r="BJ10" s="18">
        <f>IF(G10="XS",IF(SUM(L10:U10)&gt;0,SUM(L10:U10),0),0)*I10</f>
        <v>0</v>
      </c>
      <c r="BK10" s="18">
        <v>0</v>
      </c>
      <c r="BL10" s="18">
        <f>IF(D10="XS",IF(SUM(N10:W10)&gt;0,SUM(N10:W10),0),0)*K10</f>
        <v>0</v>
      </c>
      <c r="BM10" s="18">
        <f t="shared" ref="BM10:BO12" si="3">IF(K10="XS",IF(SUM(O10:X10)&gt;0,SUM(O10:X10),0),0)*L10</f>
        <v>0</v>
      </c>
      <c r="BN10" s="18">
        <f t="shared" si="3"/>
        <v>0</v>
      </c>
      <c r="BO10" s="18">
        <f t="shared" si="3"/>
        <v>0</v>
      </c>
      <c r="BP10" s="18">
        <f t="shared" ref="BP10:BP15" si="4">IF(F10="sloper",IF(SUM(K10:T10)&gt;0,SUM(K10:T10),0),0)*H10</f>
        <v>0</v>
      </c>
      <c r="BQ10" s="18">
        <f t="shared" ref="BQ10:BQ15" si="5">IF(F10="footholds",IF(SUM(K10:T10)&gt;0,SUM(K10:T10),0),0)*H10</f>
        <v>0</v>
      </c>
      <c r="BR10" s="18">
        <f t="shared" ref="BR10:BR15" si="6">IF(F10="micros",IF(SUM(K10:T10)&gt;0,SUM(K10:T10),0),0)*H10</f>
        <v>0</v>
      </c>
      <c r="BS10" s="18">
        <f t="shared" ref="BS10:BS15" si="7">IF(F10="jug",IF(SUM(K10:T10)&gt;0,SUM(K10:T10),0),0)*H10</f>
        <v>0</v>
      </c>
      <c r="BT10" s="18">
        <f t="shared" ref="BT10:BT15" si="8">IF(F10="ledge",IF(SUM(K10:T10)&gt;0,SUM(K10:T10),0),0)*H10</f>
        <v>0</v>
      </c>
      <c r="BU10" s="18">
        <f>IF(F10="edge",IF(SUM(K10:T10)&gt;0,SUM(K10:T10),0),0)*H10</f>
        <v>0</v>
      </c>
      <c r="BV10" s="18">
        <f>IF(F10="footholds",IF(SUM(K10:T10)&gt;0,SUM(K10:T10),0),0)*H10</f>
        <v>0</v>
      </c>
      <c r="BW10" s="18">
        <f>IF(F10="micros",IF(SUM(K10:T10)&gt;0,SUM(K10:T10),0),0)*H10</f>
        <v>0</v>
      </c>
      <c r="BX10" s="18">
        <f>IF(F10="jug",IF(SUM(K10:T10)&gt;0,SUM(K10:T10),0),0)*H10</f>
        <v>0</v>
      </c>
      <c r="BY10" s="18">
        <f>IF(F10="ledge",IF(SUM(K10:T10)&gt;0,SUM(K10:T10),0),0)*H10</f>
        <v>0</v>
      </c>
      <c r="BZ10" s="18">
        <f>IF(F10="edge",IF(SUM(K10:T10)&gt;0,SUM(K10:T10),0),0)*H10</f>
        <v>0</v>
      </c>
      <c r="CA10" s="18">
        <f>IF(F10="crimp",IF(SUM(K10:T10)&gt;0,SUM(K10:T10),0),0)*H10</f>
        <v>0</v>
      </c>
      <c r="CB10" s="18">
        <f>IF(F10="incut",IF(SUM(K10:T10)&gt;0,SUM(K10:T10),0),0)*H10</f>
        <v>0</v>
      </c>
      <c r="CC10" s="18">
        <f>IF(F10="dish",IF(SUM(K10:T10)&gt;0,SUM(K10:T10),0),0)*H10</f>
        <v>0</v>
      </c>
      <c r="CD10" s="18">
        <f>IF(F10="pinch",IF(SUM(K10:T10)&gt;0,SUM(K10:T10),0),0)*H10</f>
        <v>0</v>
      </c>
      <c r="CE10" s="18">
        <f>IF(F10="pocket",IF(SUM(K10:T10)&gt;0,SUM(K10:T10),0),0)*H10</f>
        <v>0</v>
      </c>
      <c r="CF10" s="18">
        <f>IF(F10="insert",IF(SUM(K10:T10)&gt;0,SUM(K10:T10),0),0)*H10</f>
        <v>0</v>
      </c>
      <c r="CG10" s="18">
        <f>IF(F10="feature",IF(SUM(K10:T10)&gt;0,SUM(K10:T10),0),0)*H10</f>
        <v>0</v>
      </c>
      <c r="CH10" s="18">
        <f>IF(F10="scoop",IF(SUM(K10:T10)&gt;0,SUM(K10:T10),0),0)*H10</f>
        <v>0</v>
      </c>
      <c r="CI10" s="18">
        <f>IF(F10="positive",IF(SUM(K10:T10)&gt;0,SUM(K10:T10),0),0)*H10</f>
        <v>0</v>
      </c>
      <c r="CJ10" s="18">
        <f>IF(F10="various",IF(SUM(K10:T10)&gt;0,SUM(K10:T10),0),0)*H10</f>
        <v>0</v>
      </c>
      <c r="CK10" s="147"/>
    </row>
    <row r="11" spans="1:89" s="699" customFormat="1" ht="40" customHeight="1">
      <c r="A11" s="147"/>
      <c r="B11" s="374"/>
      <c r="C11" s="108"/>
      <c r="D11" s="728" t="s">
        <v>426</v>
      </c>
      <c r="E11" s="708" t="s">
        <v>427</v>
      </c>
      <c r="F11" s="709" t="s">
        <v>137</v>
      </c>
      <c r="G11" s="709" t="s">
        <v>304</v>
      </c>
      <c r="H11" s="106">
        <v>6</v>
      </c>
      <c r="I11" s="709" t="s">
        <v>414</v>
      </c>
      <c r="J11" s="729">
        <v>105.36900000000001</v>
      </c>
      <c r="K11" s="710"/>
      <c r="L11" s="711"/>
      <c r="M11" s="710"/>
      <c r="N11" s="711"/>
      <c r="O11" s="710"/>
      <c r="P11" s="711"/>
      <c r="Q11" s="710"/>
      <c r="R11" s="711"/>
      <c r="S11" s="154"/>
      <c r="T11" s="712"/>
      <c r="U11" s="605">
        <f>SUM(K11:T11)*J11</f>
        <v>0</v>
      </c>
      <c r="V11" s="713" t="str">
        <f>IF(SUM(K11:T11)&gt;0,"Yes","No")</f>
        <v>No</v>
      </c>
      <c r="W11" s="714" t="str">
        <f>IF(B11="New","Yes","No")</f>
        <v>No</v>
      </c>
      <c r="Y11" s="155">
        <v>1</v>
      </c>
      <c r="Z11" s="156">
        <f>SUM(K11:T11)*Y11</f>
        <v>0</v>
      </c>
      <c r="AB11" s="701">
        <v>2.4</v>
      </c>
      <c r="AC11" s="715">
        <f>SUM(K11:T11)*AB11</f>
        <v>0</v>
      </c>
      <c r="AD11" s="77">
        <f>H11*K11</f>
        <v>0</v>
      </c>
      <c r="AE11" s="63">
        <f>H11*L11</f>
        <v>0</v>
      </c>
      <c r="AF11" s="78">
        <f>H11*M11</f>
        <v>0</v>
      </c>
      <c r="AG11" s="71">
        <f>H11*N11</f>
        <v>0</v>
      </c>
      <c r="AH11" s="522">
        <f>H11*O11</f>
        <v>0</v>
      </c>
      <c r="AI11" s="532">
        <f>H11*P11</f>
        <v>0</v>
      </c>
      <c r="AJ11" s="457">
        <f>H11*Q11</f>
        <v>0</v>
      </c>
      <c r="AK11" s="500">
        <f>H11*R11</f>
        <v>0</v>
      </c>
      <c r="AL11" s="528">
        <f>H11*S11</f>
        <v>0</v>
      </c>
      <c r="AM11" s="240">
        <f>H11*T11</f>
        <v>0</v>
      </c>
      <c r="AN11" s="963">
        <v>1</v>
      </c>
      <c r="AO11" s="968">
        <v>12</v>
      </c>
      <c r="AP11" s="18">
        <f>SUM(K11:T11)*AO11</f>
        <v>0</v>
      </c>
      <c r="AQ11" s="968"/>
      <c r="AR11" s="18">
        <f>SUM(K11:T11)*AQ11</f>
        <v>0</v>
      </c>
      <c r="AS11" s="968"/>
      <c r="AT11" s="18">
        <f>SUM(K11:T11)*AS11</f>
        <v>0</v>
      </c>
      <c r="AU11" s="968"/>
      <c r="AV11" s="18">
        <f>SUM(K11:T11)*AU11</f>
        <v>0</v>
      </c>
      <c r="AW11" s="968"/>
      <c r="AX11" s="18">
        <f>SUM(K11:T11)*AW11</f>
        <v>0</v>
      </c>
      <c r="AY11" s="968"/>
      <c r="AZ11" s="18">
        <f>SUM(K11:T11)*AY11</f>
        <v>0</v>
      </c>
      <c r="BA11" s="968">
        <v>6</v>
      </c>
      <c r="BB11" s="18">
        <f>SUM(K11:T11)*BA11</f>
        <v>0</v>
      </c>
      <c r="BC11" s="866"/>
      <c r="BD11" s="18">
        <f>IF(G11="XS",IF(SUM(K11:T11)&gt;0,SUM(K11:T11),0),0)*H11</f>
        <v>0</v>
      </c>
      <c r="BE11" s="18">
        <f>IF(G11="S",IF(SUM(K11:T11)&gt;0,SUM(K11:T11),0),0)*H11</f>
        <v>0</v>
      </c>
      <c r="BF11" s="18">
        <f>IF(G11="M",IF(SUM(K11:T11)&gt;0,SUM(K11:T11),0),0)*H11</f>
        <v>0</v>
      </c>
      <c r="BG11" s="18">
        <f>IF(G11="L",IF(SUM(K11:T11)&gt;0,SUM(K11:T11),0),0)*H11</f>
        <v>0</v>
      </c>
      <c r="BH11" s="18">
        <f>IF(G11="XL",IF(SUM(K11:T11)&gt;0,SUM(K11:T11),0),0)*H11</f>
        <v>0</v>
      </c>
      <c r="BI11" s="18">
        <f>IF(G11="XS",IF(SUM(K11:T11)&gt;0,SUM(K11:T11),0),0)*H11</f>
        <v>0</v>
      </c>
      <c r="BJ11" s="18">
        <v>0</v>
      </c>
      <c r="BK11" s="18">
        <f>IF(I11="XS",IF(SUM(M11:V11)&gt;0,SUM(M11:V11),0),0)*J11</f>
        <v>0</v>
      </c>
      <c r="BL11" s="18">
        <f>IF(J11="XS",IF(SUM(N11:W11)&gt;0,SUM(N11:W11),0),0)*K11</f>
        <v>0</v>
      </c>
      <c r="BM11" s="18">
        <f t="shared" si="3"/>
        <v>0</v>
      </c>
      <c r="BN11" s="18">
        <f>SUM(K11:T11)*H11</f>
        <v>0</v>
      </c>
      <c r="BO11" s="18">
        <f t="shared" si="3"/>
        <v>0</v>
      </c>
      <c r="BP11" s="18">
        <f t="shared" si="4"/>
        <v>0</v>
      </c>
      <c r="BQ11" s="18">
        <f t="shared" si="5"/>
        <v>0</v>
      </c>
      <c r="BR11" s="18">
        <f t="shared" si="6"/>
        <v>0</v>
      </c>
      <c r="BS11" s="18">
        <f t="shared" si="7"/>
        <v>0</v>
      </c>
      <c r="BT11" s="18">
        <f t="shared" si="8"/>
        <v>0</v>
      </c>
      <c r="BU11" s="18">
        <f>IF(F11="edge",IF(SUM(K11:T11)&gt;0,SUM(K11:T11),0),0)*H11</f>
        <v>0</v>
      </c>
      <c r="BV11" s="18">
        <f>IF(F11="footholds",IF(SUM(K11:T11)&gt;0,SUM(K11:T11),0),0)*H11</f>
        <v>0</v>
      </c>
      <c r="BW11" s="18">
        <f>IF(F11="micros",IF(SUM(K11:T11)&gt;0,SUM(K11:T11),0),0)*H11</f>
        <v>0</v>
      </c>
      <c r="BX11" s="18">
        <f>IF(F11="dish",IF(SUM(K11:T11)&gt;0,SUM(K11:T11),0),0)*H11</f>
        <v>0</v>
      </c>
      <c r="BY11" s="18">
        <f>IF(F11="ledge",IF(SUM(K11:T11)&gt;0,SUM(K11:T11),0),0)*H11</f>
        <v>0</v>
      </c>
      <c r="BZ11" s="18">
        <f>IF(F11="edge",IF(SUM(K11:T11)&gt;0,SUM(K11:T11),0),0)*H11</f>
        <v>0</v>
      </c>
      <c r="CA11" s="18">
        <f>IF(F11="crimp",IF(SUM(K11:T11)&gt;0,SUM(K11:T11),0),0)*H11</f>
        <v>0</v>
      </c>
      <c r="CB11" s="18">
        <f>IF(F11="incut",IF(SUM(K11:T11)&gt;0,SUM(K11:T11),0),0)*H11</f>
        <v>0</v>
      </c>
      <c r="CC11" s="18">
        <f>IF(F11="dish",IF(SUM(K11:T11)&gt;0,SUM(K11:T11),0),0)*H11</f>
        <v>0</v>
      </c>
      <c r="CD11" s="18">
        <f>IF(F11="pinch",IF(SUM(K11:T11)&gt;0,SUM(K11:T11),0),0)*H11</f>
        <v>0</v>
      </c>
      <c r="CE11" s="18">
        <f>IF(F11="pocket",IF(SUM(K11:T11)&gt;0,SUM(K11:T11),0),0)*H11</f>
        <v>0</v>
      </c>
      <c r="CF11" s="18">
        <f>IF(F11="insert",IF(SUM(K11:T11)&gt;0,SUM(K11:T11),0),0)*H11</f>
        <v>0</v>
      </c>
      <c r="CG11" s="18">
        <f>IF(F11="feature",IF(SUM(K11:T11)&gt;0,SUM(K11:T11),0),0)*H11</f>
        <v>0</v>
      </c>
      <c r="CH11" s="18">
        <f>IF(F11="scoop",IF(SUM(K11:T11)&gt;0,SUM(K11:T11),0),0)*H11</f>
        <v>0</v>
      </c>
      <c r="CI11" s="18">
        <f>IF(F11="positive",IF(SUM(K11:T11)&gt;0,SUM(K11:T11),0),0)*H11</f>
        <v>0</v>
      </c>
      <c r="CJ11" s="18">
        <f>IF(F11="various",IF(SUM(K11:T11)&gt;0,SUM(K11:T11),0),0)*H11</f>
        <v>0</v>
      </c>
      <c r="CK11" s="147"/>
    </row>
    <row r="12" spans="1:89" s="699" customFormat="1" ht="40" customHeight="1">
      <c r="A12" s="147"/>
      <c r="B12" s="375"/>
      <c r="C12" s="19"/>
      <c r="D12" s="325" t="s">
        <v>428</v>
      </c>
      <c r="E12" s="716"/>
      <c r="F12" s="717" t="s">
        <v>317</v>
      </c>
      <c r="G12" s="717" t="s">
        <v>304</v>
      </c>
      <c r="H12" s="718">
        <v>10</v>
      </c>
      <c r="I12" s="717" t="s">
        <v>414</v>
      </c>
      <c r="J12" s="730">
        <v>73.64500000000001</v>
      </c>
      <c r="K12" s="169"/>
      <c r="L12" s="168"/>
      <c r="M12" s="169"/>
      <c r="N12" s="168"/>
      <c r="O12" s="169"/>
      <c r="P12" s="168"/>
      <c r="Q12" s="169"/>
      <c r="R12" s="168"/>
      <c r="S12" s="169"/>
      <c r="T12" s="719"/>
      <c r="U12" s="720">
        <f t="shared" ref="U12:U28" si="9">SUM(K12:T12)*J12</f>
        <v>0</v>
      </c>
      <c r="V12" s="720" t="str">
        <f>IF(SUM(K12:T12)&gt;0,"Yes","No")</f>
        <v>No</v>
      </c>
      <c r="W12" s="721" t="str">
        <f>IF(B12="New","Yes","No")</f>
        <v>No</v>
      </c>
      <c r="Y12" s="170">
        <v>1</v>
      </c>
      <c r="Z12" s="171">
        <f>Y12*SUM(K12:T12)</f>
        <v>0</v>
      </c>
      <c r="AB12" s="701">
        <v>0.85</v>
      </c>
      <c r="AC12" s="715">
        <f>SUM(K12:T12)*AB12</f>
        <v>0</v>
      </c>
      <c r="AD12" s="77">
        <f>H12*K12</f>
        <v>0</v>
      </c>
      <c r="AE12" s="63">
        <f>H12*L12</f>
        <v>0</v>
      </c>
      <c r="AF12" s="78">
        <f>H12*M12</f>
        <v>0</v>
      </c>
      <c r="AG12" s="71">
        <f>H12*N12</f>
        <v>0</v>
      </c>
      <c r="AH12" s="522">
        <f>H12*O12</f>
        <v>0</v>
      </c>
      <c r="AI12" s="532">
        <f>H12*P12</f>
        <v>0</v>
      </c>
      <c r="AJ12" s="457">
        <f>H12*Q12</f>
        <v>0</v>
      </c>
      <c r="AK12" s="500">
        <f>H12*R12</f>
        <v>0</v>
      </c>
      <c r="AL12" s="528">
        <f>H12*S12</f>
        <v>0</v>
      </c>
      <c r="AM12" s="240">
        <f>H12*T12</f>
        <v>0</v>
      </c>
      <c r="AN12" s="963">
        <v>1</v>
      </c>
      <c r="AO12" s="968">
        <v>20</v>
      </c>
      <c r="AP12" s="18">
        <f t="shared" ref="AP12:AP28" si="10">SUM(K12:T12)*AO12</f>
        <v>0</v>
      </c>
      <c r="AQ12" s="968"/>
      <c r="AR12" s="18">
        <f t="shared" ref="AR12:AR28" si="11">SUM(K12:T12)*AQ12</f>
        <v>0</v>
      </c>
      <c r="AS12" s="968"/>
      <c r="AT12" s="18">
        <f t="shared" ref="AT12:AT28" si="12">SUM(K12:T12)*AS12</f>
        <v>0</v>
      </c>
      <c r="AU12" s="968"/>
      <c r="AV12" s="18">
        <f t="shared" ref="AV12:AV28" si="13">SUM(K12:T12)*AU12</f>
        <v>0</v>
      </c>
      <c r="AW12" s="968">
        <v>10</v>
      </c>
      <c r="AX12" s="18">
        <f t="shared" ref="AX12:AX28" si="14">SUM(K12:T12)*AW12</f>
        <v>0</v>
      </c>
      <c r="AY12" s="968"/>
      <c r="AZ12" s="18">
        <f t="shared" ref="AZ12:AZ28" si="15">SUM(K12:T12)*AY12</f>
        <v>0</v>
      </c>
      <c r="BA12" s="968"/>
      <c r="BB12" s="18">
        <f t="shared" ref="BB12:BB28" si="16">SUM(K12:T12)*BA12</f>
        <v>0</v>
      </c>
      <c r="BC12" s="866"/>
      <c r="BD12" s="18">
        <f>IF(G12="XS",IF(SUM(K12:T12)&gt;0,SUM(K12:T12),0),0)*H12</f>
        <v>0</v>
      </c>
      <c r="BE12" s="18">
        <f>IF(G12="S",IF(SUM(K12:T12)&gt;0,SUM(K12:T12),0),0)*H12</f>
        <v>0</v>
      </c>
      <c r="BF12" s="18">
        <f>IF(G12="M",IF(SUM(K12:T12)&gt;0,SUM(K12:T12),0),0)*H12</f>
        <v>0</v>
      </c>
      <c r="BG12" s="18">
        <f>IF(G12="L",IF(SUM(K12:T12)&gt;0,SUM(K12:T12),0),0)*H12</f>
        <v>0</v>
      </c>
      <c r="BH12" s="18">
        <f>IF(G12="XL",IF(SUM(K12:T12)&gt;0,SUM(K12:T12),0),0)*H12</f>
        <v>0</v>
      </c>
      <c r="BI12" s="18">
        <f>IF(G12="XS",IF(SUM(K12:T12)&gt;0,SUM(K12:T12),0),0)*H12</f>
        <v>0</v>
      </c>
      <c r="BJ12" s="18">
        <v>0</v>
      </c>
      <c r="BK12" s="18">
        <f>IF(I12="XS",IF(SUM(M12:V12)&gt;0,SUM(M12:V12),0),0)*J12</f>
        <v>0</v>
      </c>
      <c r="BL12" s="18">
        <f>IF(J12="XS",IF(SUM(N12:W12)&gt;0,SUM(N12:W12),0),0)*K12</f>
        <v>0</v>
      </c>
      <c r="BM12" s="18">
        <f>SUM(K12:T12)*H12</f>
        <v>0</v>
      </c>
      <c r="BN12" s="18">
        <f t="shared" si="3"/>
        <v>0</v>
      </c>
      <c r="BO12" s="18">
        <f t="shared" si="3"/>
        <v>0</v>
      </c>
      <c r="BP12" s="18">
        <f t="shared" si="4"/>
        <v>0</v>
      </c>
      <c r="BQ12" s="18">
        <f t="shared" si="5"/>
        <v>0</v>
      </c>
      <c r="BR12" s="18">
        <f t="shared" si="6"/>
        <v>0</v>
      </c>
      <c r="BS12" s="18">
        <f t="shared" si="7"/>
        <v>0</v>
      </c>
      <c r="BT12" s="18">
        <f t="shared" si="8"/>
        <v>0</v>
      </c>
      <c r="BU12" s="18">
        <f>IF(F12="edge",IF(SUM(K12:T12)&gt;0,SUM(K12:T12),0),0)*H12</f>
        <v>0</v>
      </c>
      <c r="BV12" s="18">
        <f>IF(F12="crimps",IF(SUM(K12:T12)&gt;0,SUM(K12:T12),0),0)*H12</f>
        <v>0</v>
      </c>
      <c r="BW12" s="18">
        <f>IF(F12="micros",IF(SUM(K12:T12)&gt;0,SUM(K12:T12),0),0)*H12</f>
        <v>0</v>
      </c>
      <c r="BX12" s="18">
        <f>IF(F12="jug",IF(SUM(K12:T12)&gt;0,SUM(K12:T12),0),0)*H12</f>
        <v>0</v>
      </c>
      <c r="BY12" s="18">
        <f>IF(F12="ledge",IF(SUM(K12:T12)&gt;0,SUM(K12:T12),0),0)*H12</f>
        <v>0</v>
      </c>
      <c r="BZ12" s="18">
        <f>IF(F12="edge",IF(SUM(K12:T12)&gt;0,SUM(K12:T12),0),0)*H12</f>
        <v>0</v>
      </c>
      <c r="CA12" s="18">
        <f>IF(F12="crimp",IF(SUM(K12:T12)&gt;0,SUM(K12:T12),0),0)*H12</f>
        <v>0</v>
      </c>
      <c r="CB12" s="18">
        <f>IF(F12="incut",IF(SUM(K12:T12)&gt;0,SUM(K12:T12),0),0)*H12</f>
        <v>0</v>
      </c>
      <c r="CC12" s="18">
        <f>IF(F12="dish",IF(SUM(K12:T12)&gt;0,SUM(K12:T12),0),0)*H12</f>
        <v>0</v>
      </c>
      <c r="CD12" s="18">
        <f>IF(F12="pinch",IF(SUM(K12:T12)&gt;0,SUM(K12:T12),0),0)*H12</f>
        <v>0</v>
      </c>
      <c r="CE12" s="18">
        <f>IF(F12="pocket",IF(SUM(K12:T12)&gt;0,SUM(K12:T12),0),0)*H12</f>
        <v>0</v>
      </c>
      <c r="CF12" s="18">
        <f>IF(F12="insert",IF(SUM(K12:T12)&gt;0,SUM(K12:T12),0),0)*H12</f>
        <v>0</v>
      </c>
      <c r="CG12" s="18">
        <f>IF(F12="feature",IF(SUM(K12:T12)&gt;0,SUM(K12:T12),0),0)*H12</f>
        <v>0</v>
      </c>
      <c r="CH12" s="18">
        <f>IF(F12="scoop",IF(SUM(K12:T12)&gt;0,SUM(K12:T12),0),0)*H12</f>
        <v>0</v>
      </c>
      <c r="CI12" s="18">
        <f>IF(F12="positive",IF(SUM(K12:T12)&gt;0,SUM(K12:T12),0),0)*H12</f>
        <v>0</v>
      </c>
      <c r="CJ12" s="18">
        <f>IF(F12="various",IF(SUM(K12:T12)&gt;0,SUM(K12:T12),0),0)*H12</f>
        <v>0</v>
      </c>
      <c r="CK12" s="147"/>
    </row>
    <row r="13" spans="1:89" s="147" customFormat="1" ht="40" customHeight="1">
      <c r="B13" s="148"/>
      <c r="C13" s="93"/>
      <c r="D13" s="231" t="s">
        <v>410</v>
      </c>
      <c r="E13" s="75"/>
      <c r="F13" s="233"/>
      <c r="G13" s="64"/>
      <c r="H13" s="64"/>
      <c r="I13" s="64"/>
      <c r="J13" s="231"/>
      <c r="K13" s="149"/>
      <c r="U13" s="150">
        <f t="shared" si="9"/>
        <v>0</v>
      </c>
      <c r="V13" s="151" t="str">
        <f t="shared" ref="V13" si="17">IF(SUM(K13:R13)&gt;0,"Yes","No")</f>
        <v>No</v>
      </c>
      <c r="W13" s="150"/>
      <c r="X13" s="150"/>
      <c r="AA13" s="699"/>
      <c r="AB13" s="421"/>
      <c r="AC13" s="117"/>
      <c r="AD13" s="77">
        <f>H13*K13</f>
        <v>0</v>
      </c>
      <c r="AE13" s="63">
        <f>H13*L13</f>
        <v>0</v>
      </c>
      <c r="AF13" s="78">
        <f>H13*M13</f>
        <v>0</v>
      </c>
      <c r="AG13" s="71">
        <f>H13*N13</f>
        <v>0</v>
      </c>
      <c r="AH13" s="522">
        <f>H13*O13</f>
        <v>0</v>
      </c>
      <c r="AI13" s="532">
        <f>H13*P13</f>
        <v>0</v>
      </c>
      <c r="AJ13" s="457">
        <f>H13*Q13</f>
        <v>0</v>
      </c>
      <c r="AK13" s="500">
        <f>H13*R13</f>
        <v>0</v>
      </c>
      <c r="AL13" s="528">
        <f>H13*S13</f>
        <v>0</v>
      </c>
      <c r="AM13" s="240">
        <f>H13*T13</f>
        <v>0</v>
      </c>
      <c r="AN13" s="962"/>
      <c r="AO13" s="84"/>
      <c r="AP13" s="18">
        <f t="shared" si="10"/>
        <v>0</v>
      </c>
      <c r="AQ13" s="84"/>
      <c r="AR13" s="18">
        <f t="shared" si="11"/>
        <v>0</v>
      </c>
      <c r="AS13" s="84"/>
      <c r="AT13" s="18">
        <f t="shared" si="12"/>
        <v>0</v>
      </c>
      <c r="AU13" s="84"/>
      <c r="AV13" s="18">
        <f t="shared" si="13"/>
        <v>0</v>
      </c>
      <c r="AW13" s="84"/>
      <c r="AX13" s="18">
        <f t="shared" si="14"/>
        <v>0</v>
      </c>
      <c r="AY13" s="84"/>
      <c r="AZ13" s="18">
        <f t="shared" si="15"/>
        <v>0</v>
      </c>
      <c r="BA13" s="968"/>
      <c r="BB13" s="18">
        <f t="shared" si="16"/>
        <v>0</v>
      </c>
      <c r="BC13" s="866"/>
      <c r="BD13" s="18">
        <f>IF(G13="XS",IF(SUM(K13:T13)&gt;0,SUM(K13:T13),0),0)*H13</f>
        <v>0</v>
      </c>
      <c r="BE13" s="18">
        <f>IF(G13="S",IF(SUM(K13:T13)&gt;0,SUM(K13:T13),0),0)*H13</f>
        <v>0</v>
      </c>
      <c r="BF13" s="18">
        <f>IF(G13="M",IF(SUM(K13:T13)&gt;0,SUM(K13:T13),0),0)*H13</f>
        <v>0</v>
      </c>
      <c r="BG13" s="18">
        <f>IF(G13="L",IF(SUM(K13:T13)&gt;0,SUM(K13:T13),0),0)*H13</f>
        <v>0</v>
      </c>
      <c r="BH13" s="18">
        <f>IF(G13="XL",IF(SUM(K13:T13)&gt;0,SUM(K13:T13),0),0)*H13</f>
        <v>0</v>
      </c>
      <c r="BI13" s="36"/>
      <c r="BJ13" s="36"/>
      <c r="BK13" s="36"/>
      <c r="BL13" s="36"/>
      <c r="BM13" s="36"/>
      <c r="BN13" s="36"/>
      <c r="BO13" s="36"/>
      <c r="BP13" s="18">
        <f t="shared" si="4"/>
        <v>0</v>
      </c>
      <c r="BQ13" s="18">
        <f t="shared" si="5"/>
        <v>0</v>
      </c>
      <c r="BR13" s="18">
        <f t="shared" si="6"/>
        <v>0</v>
      </c>
      <c r="BS13" s="18">
        <f t="shared" si="7"/>
        <v>0</v>
      </c>
      <c r="BT13" s="18">
        <f t="shared" si="8"/>
        <v>0</v>
      </c>
    </row>
    <row r="14" spans="1:89" s="147" customFormat="1" ht="40" customHeight="1">
      <c r="B14" s="133"/>
      <c r="C14" s="317"/>
      <c r="D14" s="653" t="s">
        <v>401</v>
      </c>
      <c r="E14" s="101"/>
      <c r="F14" s="541"/>
      <c r="G14" s="94" t="s">
        <v>314</v>
      </c>
      <c r="H14" s="94">
        <v>30</v>
      </c>
      <c r="I14" s="94" t="s">
        <v>306</v>
      </c>
      <c r="J14" s="558">
        <v>23.792999999999999</v>
      </c>
      <c r="K14" s="152"/>
      <c r="L14" s="153"/>
      <c r="M14" s="154"/>
      <c r="N14" s="153"/>
      <c r="O14" s="154"/>
      <c r="P14" s="153"/>
      <c r="Q14" s="154"/>
      <c r="R14" s="153"/>
      <c r="S14" s="154"/>
      <c r="T14" s="153"/>
      <c r="U14" s="303">
        <f t="shared" si="9"/>
        <v>0</v>
      </c>
      <c r="V14" s="304" t="str">
        <f>IF(SUM(K14:T14)&gt;0,"Yes","No")</f>
        <v>No</v>
      </c>
      <c r="W14" s="305" t="str">
        <f>IF(B14="New","Yes","No")</f>
        <v>No</v>
      </c>
      <c r="X14" s="413"/>
      <c r="Y14" s="155">
        <v>1</v>
      </c>
      <c r="Z14" s="156">
        <f>Y14*K14+Y14*L14+Y14*M14+Y14*N14+Y14*O14+Y14*P14+Y14*Q14+Y14*R14+Y14*S14+Y14*T14</f>
        <v>0</v>
      </c>
      <c r="AA14" s="699"/>
      <c r="AB14" s="422">
        <v>0.06</v>
      </c>
      <c r="AC14" s="117">
        <f>SUM(K14:T14)*AB14</f>
        <v>0</v>
      </c>
      <c r="AD14" s="77">
        <f>H14*K14</f>
        <v>0</v>
      </c>
      <c r="AE14" s="63">
        <f>H14*L14</f>
        <v>0</v>
      </c>
      <c r="AF14" s="78">
        <f>H14*M14</f>
        <v>0</v>
      </c>
      <c r="AG14" s="71">
        <f>H14*N14</f>
        <v>0</v>
      </c>
      <c r="AH14" s="522">
        <f>H14*O14</f>
        <v>0</v>
      </c>
      <c r="AI14" s="532">
        <f>H14*P14</f>
        <v>0</v>
      </c>
      <c r="AJ14" s="457">
        <f>H14*Q14</f>
        <v>0</v>
      </c>
      <c r="AK14" s="500">
        <f>H14*R14</f>
        <v>0</v>
      </c>
      <c r="AL14" s="528">
        <f>H14*S14</f>
        <v>0</v>
      </c>
      <c r="AM14" s="240">
        <f>H14*T14</f>
        <v>0</v>
      </c>
      <c r="AN14" s="962">
        <v>1</v>
      </c>
      <c r="AO14" s="84">
        <v>30</v>
      </c>
      <c r="AP14" s="18">
        <f t="shared" si="10"/>
        <v>0</v>
      </c>
      <c r="AQ14" s="84"/>
      <c r="AR14" s="18">
        <f t="shared" si="11"/>
        <v>0</v>
      </c>
      <c r="AS14" s="84"/>
      <c r="AT14" s="18">
        <f t="shared" si="12"/>
        <v>0</v>
      </c>
      <c r="AU14" s="84"/>
      <c r="AV14" s="18">
        <f t="shared" si="13"/>
        <v>0</v>
      </c>
      <c r="AW14" s="84"/>
      <c r="AX14" s="18">
        <f t="shared" si="14"/>
        <v>0</v>
      </c>
      <c r="AY14" s="84"/>
      <c r="AZ14" s="18">
        <f t="shared" si="15"/>
        <v>0</v>
      </c>
      <c r="BA14" s="968"/>
      <c r="BB14" s="18">
        <f t="shared" si="16"/>
        <v>0</v>
      </c>
      <c r="BC14" s="866"/>
      <c r="BD14" s="18">
        <f>IF(G14="XS",IF(SUM(K14:T14)&gt;0,SUM(K14:T14),0),0)*H14</f>
        <v>0</v>
      </c>
      <c r="BE14" s="18">
        <f>IF(G14="S",IF(SUM(K14:T14)&gt;0,SUM(K14:T14),0),0)*H14</f>
        <v>0</v>
      </c>
      <c r="BF14" s="18">
        <f>IF(G14="M",IF(SUM(K14:T14)&gt;0,SUM(K14:T14),0),0)*H14</f>
        <v>0</v>
      </c>
      <c r="BG14" s="18">
        <f>IF(G14="L",IF(SUM(K14:T14)&gt;0,SUM(K14:T14),0),0)*H14</f>
        <v>0</v>
      </c>
      <c r="BH14" s="18">
        <f>IF(G14="XL",IF(SUM(K14:T14)&gt;0,SUM(K14:T14),0),0)*H14</f>
        <v>0</v>
      </c>
      <c r="BI14" s="18">
        <f>IF(G14="2XL",IF(SUM(K14:T14)&gt;0,SUM(K14:T14),0),0)*H14</f>
        <v>0</v>
      </c>
      <c r="BJ14" s="18">
        <f>IF(G14="3XL",IF(SUM(K14:T14)&gt;0,SUM(K14:T14),0),0)*H14</f>
        <v>0</v>
      </c>
      <c r="BK14" s="18">
        <f>IF(G14="various",IF(SUM(K14:T14)&gt;0,SUM(K14:T14),0),0)*H14</f>
        <v>0</v>
      </c>
      <c r="BL14" s="18"/>
      <c r="BM14" s="147">
        <f t="shared" ref="BM14:BM28" si="18">IF(E14="all tex.",IF(SUM(K14:T14)&gt;0,SUM(K14:T14),0),0)*H14</f>
        <v>0</v>
      </c>
      <c r="BN14" s="147">
        <f>IF(E14="Dual tex.",IF(SUM(K14:T14)&gt;0,SUM(K14:T14),0),0)*H14</f>
        <v>0</v>
      </c>
      <c r="BP14" s="18">
        <f t="shared" si="4"/>
        <v>0</v>
      </c>
      <c r="BQ14" s="18">
        <f t="shared" si="5"/>
        <v>0</v>
      </c>
      <c r="BR14" s="18">
        <f t="shared" si="6"/>
        <v>0</v>
      </c>
      <c r="BS14" s="18">
        <f t="shared" si="7"/>
        <v>0</v>
      </c>
      <c r="BT14" s="18">
        <f t="shared" si="8"/>
        <v>0</v>
      </c>
      <c r="BU14" s="18">
        <f>IF(F14="edge",IF(SUM(K14:T14)&gt;0,SUM(K14:T14),0),0)*H14</f>
        <v>0</v>
      </c>
      <c r="BV14" s="18">
        <f>IF(F14="crimp",IF(SUM(K14:T14)&gt;0,SUM(K14:T14),0),0)*H14</f>
        <v>0</v>
      </c>
      <c r="BW14" s="18">
        <f>IF(F14="incut",IF(SUM(K14:T14)&gt;0,SUM(K14:T14),0),0)*H14</f>
        <v>0</v>
      </c>
      <c r="BX14" s="18">
        <f>IF(F14="dish",IF(SUM(K14:T14)&gt;0,SUM(K14:T14),0),0)*H14</f>
        <v>0</v>
      </c>
      <c r="BY14" s="18">
        <f>IF(F14="pinch",IF(SUM(K14:T14)&gt;0,SUM(K14:T14),0),0)*H14</f>
        <v>0</v>
      </c>
      <c r="BZ14" s="18">
        <f>IF(F14="pocket",IF(SUM(K14:T14)&gt;0,SUM(K14:T14),0),0)*H14</f>
        <v>0</v>
      </c>
      <c r="CA14" s="18">
        <f>IF(F14="insert",IF(SUM(K14:T14)&gt;0,SUM(K14:T14),0),0)*H14</f>
        <v>0</v>
      </c>
      <c r="CB14" s="18">
        <f>IF(F14="feature",IF(SUM(K14:T14)&gt;0,SUM(K14:T14),0),0)*H14</f>
        <v>0</v>
      </c>
      <c r="CC14" s="18">
        <f>IF(F14="scoop",IF(SUM(K14:T14)&gt;0,SUM(K14:T14),0),0)*H14</f>
        <v>0</v>
      </c>
      <c r="CD14" s="18">
        <f>IF($F$17="arete",IF(SUM(K14:T14)&gt;0,SUM(K14:T14),0),0)*$H$17</f>
        <v>0</v>
      </c>
      <c r="CE14" s="18">
        <f>IF($F$17="flat rectangle",IF(SUM(K14:T14)&gt;0,SUM(K14:T14),0),0)*$H$17</f>
        <v>0</v>
      </c>
      <c r="CF14" s="18">
        <f>IF($F$17="pentagon",IF(SUM(K14:T14)&gt;0,SUM(K14:T14),0),0)*$H$17</f>
        <v>0</v>
      </c>
      <c r="CG14" s="18">
        <f>IF($F$17="pyramid",IF(SUM(K14:T14)&gt;0,SUM(K14:T14),0),0)*$H$17</f>
        <v>0</v>
      </c>
      <c r="CH14" s="18">
        <f>IF($F$17="positive",IF(SUM(K14:T14)&gt;0,SUM(K14:T14),0),0)*$H$17</f>
        <v>0</v>
      </c>
      <c r="CI14" s="18"/>
      <c r="CJ14" s="18">
        <f>IF(F14="various",IF(SUM(K14:T14)&gt;0,SUM(K14:T14),0),0)*H14</f>
        <v>0</v>
      </c>
      <c r="CK14" s="18"/>
    </row>
    <row r="15" spans="1:89" s="147" customFormat="1" ht="40" customHeight="1">
      <c r="B15" s="353"/>
      <c r="C15" s="679"/>
      <c r="D15" s="654" t="s">
        <v>402</v>
      </c>
      <c r="E15" s="680"/>
      <c r="F15" s="330"/>
      <c r="G15" s="86" t="s">
        <v>314</v>
      </c>
      <c r="H15" s="86">
        <v>100</v>
      </c>
      <c r="I15" s="86" t="s">
        <v>306</v>
      </c>
      <c r="J15" s="681">
        <v>74.778000000000006</v>
      </c>
      <c r="K15" s="682"/>
      <c r="L15" s="683"/>
      <c r="M15" s="684"/>
      <c r="N15" s="683"/>
      <c r="O15" s="684"/>
      <c r="P15" s="683"/>
      <c r="Q15" s="684"/>
      <c r="R15" s="683"/>
      <c r="S15" s="684"/>
      <c r="T15" s="683"/>
      <c r="U15" s="685">
        <f t="shared" si="9"/>
        <v>0</v>
      </c>
      <c r="V15" s="686" t="str">
        <f t="shared" ref="V15" si="19">IF(SUM(K15:T15)&gt;0,"Yes","No")</f>
        <v>No</v>
      </c>
      <c r="W15" s="687" t="str">
        <f>IF(B15="New","Yes","No")</f>
        <v>No</v>
      </c>
      <c r="X15" s="413"/>
      <c r="Y15" s="170">
        <v>3</v>
      </c>
      <c r="Z15" s="171">
        <f>Y15*K15+Y15*L15+Y15*M15+Y15*N15+Y15*O15+Y15*P15+Y15*Q15+Y15*R15+Y15*S15+Y15*T15</f>
        <v>0</v>
      </c>
      <c r="AA15" s="699"/>
      <c r="AB15" s="420">
        <v>0.2</v>
      </c>
      <c r="AC15" s="117">
        <f>SUM(K15:T15)*AB15</f>
        <v>0</v>
      </c>
      <c r="AD15" s="77">
        <f>H15*K15</f>
        <v>0</v>
      </c>
      <c r="AE15" s="63">
        <f>H15*L15</f>
        <v>0</v>
      </c>
      <c r="AF15" s="78">
        <f>H15*M15</f>
        <v>0</v>
      </c>
      <c r="AG15" s="71">
        <f>H15*N15</f>
        <v>0</v>
      </c>
      <c r="AH15" s="522">
        <f>H15*O15</f>
        <v>0</v>
      </c>
      <c r="AI15" s="532">
        <f>H15*P15</f>
        <v>0</v>
      </c>
      <c r="AJ15" s="457">
        <f>H15*Q15</f>
        <v>0</v>
      </c>
      <c r="AK15" s="500">
        <f>H15*R15</f>
        <v>0</v>
      </c>
      <c r="AL15" s="528">
        <f>H15*S15</f>
        <v>0</v>
      </c>
      <c r="AM15" s="240">
        <f>H15*T15</f>
        <v>0</v>
      </c>
      <c r="AN15" s="964">
        <v>3</v>
      </c>
      <c r="AO15" s="969">
        <v>100</v>
      </c>
      <c r="AP15" s="18">
        <f t="shared" si="10"/>
        <v>0</v>
      </c>
      <c r="AQ15" s="969"/>
      <c r="AR15" s="18">
        <f t="shared" si="11"/>
        <v>0</v>
      </c>
      <c r="AS15" s="969"/>
      <c r="AT15" s="18">
        <f t="shared" si="12"/>
        <v>0</v>
      </c>
      <c r="AU15" s="969"/>
      <c r="AV15" s="18">
        <f t="shared" si="13"/>
        <v>0</v>
      </c>
      <c r="AW15" s="969"/>
      <c r="AX15" s="18">
        <f t="shared" si="14"/>
        <v>0</v>
      </c>
      <c r="AY15" s="969"/>
      <c r="AZ15" s="18">
        <f t="shared" si="15"/>
        <v>0</v>
      </c>
      <c r="BA15" s="968"/>
      <c r="BB15" s="18">
        <f t="shared" si="16"/>
        <v>0</v>
      </c>
      <c r="BC15" s="866"/>
      <c r="BD15" s="18">
        <f>IF(G15="XS",IF(SUM(K15:T15)&gt;0,SUM(K15:T15),0),0)*H15</f>
        <v>0</v>
      </c>
      <c r="BE15" s="18">
        <f>IF(G15="S",IF(SUM(K15:T15)&gt;0,SUM(K15:T15),0),0)*H15</f>
        <v>0</v>
      </c>
      <c r="BF15" s="18">
        <f>IF(G15="M",IF(SUM(K15:T15)&gt;0,SUM(K15:T15),0),0)*H15</f>
        <v>0</v>
      </c>
      <c r="BG15" s="18">
        <f>IF(G15="L",IF(SUM(K15:T15)&gt;0,SUM(K15:T15),0),0)*H15</f>
        <v>0</v>
      </c>
      <c r="BH15" s="18">
        <f>IF(G15="XL",IF(SUM(K15:T15)&gt;0,SUM(K15:T15),0),0)*H15</f>
        <v>0</v>
      </c>
      <c r="BI15" s="18">
        <f>IF(G15="2XL",IF(SUM(K15:T15)&gt;0,SUM(K15:T15),0),0)*H15</f>
        <v>0</v>
      </c>
      <c r="BJ15" s="18">
        <f>IF(G15="3XL",IF(SUM(K15:T15)&gt;0,SUM(K15:T15),0),0)*H15</f>
        <v>0</v>
      </c>
      <c r="BK15" s="18">
        <f>IF(G15="various",IF(SUM(K15:T15)&gt;0,SUM(K15:T15),0),0)*H15</f>
        <v>0</v>
      </c>
      <c r="BL15" s="18"/>
      <c r="BM15" s="147">
        <f t="shared" si="18"/>
        <v>0</v>
      </c>
      <c r="BN15" s="147">
        <f>IF(E15="Dual tex.",IF(SUM(K15:T15)&gt;0,SUM(K15:T15),0),0)*H15</f>
        <v>0</v>
      </c>
      <c r="BP15" s="18">
        <f t="shared" si="4"/>
        <v>0</v>
      </c>
      <c r="BQ15" s="18">
        <f t="shared" si="5"/>
        <v>0</v>
      </c>
      <c r="BR15" s="18">
        <f t="shared" si="6"/>
        <v>0</v>
      </c>
      <c r="BS15" s="18">
        <f t="shared" si="7"/>
        <v>0</v>
      </c>
      <c r="BT15" s="18">
        <f t="shared" si="8"/>
        <v>0</v>
      </c>
      <c r="BU15" s="18">
        <f>IF(F15="edge",IF(SUM(K15:T15)&gt;0,SUM(K15:T15),0),0)*H15</f>
        <v>0</v>
      </c>
      <c r="BV15" s="18">
        <f>IF(F15="crimp",IF(SUM(K15:T15)&gt;0,SUM(K15:T15),0),0)*H15</f>
        <v>0</v>
      </c>
      <c r="BW15" s="18">
        <f>IF(F15="incut",IF(SUM(K15:T15)&gt;0,SUM(K15:T15),0),0)*H15</f>
        <v>0</v>
      </c>
      <c r="BX15" s="18">
        <f>IF(F15="dish",IF(SUM(K15:T15)&gt;0,SUM(K15:T15),0),0)*H15</f>
        <v>0</v>
      </c>
      <c r="BY15" s="18">
        <f>IF(F15="pinch",IF(SUM(K15:T15)&gt;0,SUM(K15:T15),0),0)*H15</f>
        <v>0</v>
      </c>
      <c r="BZ15" s="18">
        <f>IF(F15="pocket",IF(SUM(K15:T15)&gt;0,SUM(K15:T15),0),0)*H15</f>
        <v>0</v>
      </c>
      <c r="CA15" s="18">
        <f>IF(F15="insert",IF(SUM(K15:T15)&gt;0,SUM(K15:T15),0),0)*H15</f>
        <v>0</v>
      </c>
      <c r="CB15" s="18">
        <f>IF(F15="feature",IF(SUM(K15:T15)&gt;0,SUM(K15:T15),0),0)*H15</f>
        <v>0</v>
      </c>
      <c r="CC15" s="18">
        <f>IF(F15="scoop",IF(SUM(K15:T15)&gt;0,SUM(K15:T15),0),0)*H15</f>
        <v>0</v>
      </c>
      <c r="CD15" s="18">
        <f>IF(F15="positive",IF(SUM(K15:T15)&gt;0,SUM(K15:T15),0),0)*H15</f>
        <v>0</v>
      </c>
      <c r="CE15" s="18">
        <f t="shared" ref="CE15" si="20">IF($F$17="flat rectangle",IF(SUM(K15:T15)&gt;0,SUM(K15:T15),0),0)*$H$17</f>
        <v>0</v>
      </c>
      <c r="CF15" s="18">
        <f t="shared" ref="CF15" si="21">IF($F$17="pentagon",IF(SUM(K15:T15)&gt;0,SUM(K15:T15),0),0)*$H$17</f>
        <v>0</v>
      </c>
      <c r="CG15" s="18">
        <f t="shared" ref="CG15" si="22">IF($F$17="pyramid",IF(SUM(K15:T15)&gt;0,SUM(K15:T15),0),0)*$H$17</f>
        <v>0</v>
      </c>
      <c r="CH15" s="18">
        <f t="shared" ref="CH15" si="23">IF($F$17="positive",IF(SUM(K15:T15)&gt;0,SUM(K15:T15),0),0)*$H$17</f>
        <v>0</v>
      </c>
      <c r="CI15" s="18"/>
      <c r="CJ15" s="18">
        <f>IF(F15="various",IF(SUM(K15:T15)&gt;0,SUM(K15:T15),0),0)*H15</f>
        <v>0</v>
      </c>
      <c r="CK15" s="18"/>
    </row>
    <row r="16" spans="1:89" s="147" customFormat="1" ht="40" customHeight="1">
      <c r="B16" s="148"/>
      <c r="C16" s="93"/>
      <c r="D16" s="231" t="s">
        <v>133</v>
      </c>
      <c r="E16" s="75"/>
      <c r="F16" s="233"/>
      <c r="G16" s="64"/>
      <c r="H16" s="64"/>
      <c r="I16" s="64"/>
      <c r="J16" s="231"/>
      <c r="K16" s="149"/>
      <c r="U16" s="150">
        <f t="shared" si="9"/>
        <v>0</v>
      </c>
      <c r="V16" s="151" t="str">
        <f t="shared" ref="V16" si="24">IF(SUM(K16:R16)&gt;0,"Yes","No")</f>
        <v>No</v>
      </c>
      <c r="W16" s="150"/>
      <c r="X16" s="150"/>
      <c r="AA16" s="699"/>
      <c r="AB16" s="421"/>
      <c r="AC16" s="117"/>
      <c r="AD16" s="77"/>
      <c r="AE16" s="63"/>
      <c r="AF16" s="78"/>
      <c r="AG16" s="71"/>
      <c r="AH16" s="522"/>
      <c r="AI16" s="532"/>
      <c r="AJ16" s="457"/>
      <c r="AK16" s="500"/>
      <c r="AL16" s="528"/>
      <c r="AM16" s="240"/>
      <c r="AN16" s="962"/>
      <c r="AO16" s="84"/>
      <c r="AP16" s="18"/>
      <c r="AQ16" s="84"/>
      <c r="AR16" s="18">
        <f t="shared" si="11"/>
        <v>0</v>
      </c>
      <c r="AS16" s="84"/>
      <c r="AT16" s="18">
        <f t="shared" si="12"/>
        <v>0</v>
      </c>
      <c r="AU16" s="84"/>
      <c r="AV16" s="18">
        <f t="shared" si="13"/>
        <v>0</v>
      </c>
      <c r="AW16" s="84"/>
      <c r="AX16" s="18">
        <f t="shared" si="14"/>
        <v>0</v>
      </c>
      <c r="AY16" s="84"/>
      <c r="AZ16" s="18">
        <f t="shared" si="15"/>
        <v>0</v>
      </c>
      <c r="BA16" s="968"/>
      <c r="BB16" s="18">
        <f t="shared" si="16"/>
        <v>0</v>
      </c>
      <c r="BC16" s="866"/>
      <c r="BE16" s="36"/>
      <c r="BF16" s="36"/>
      <c r="BG16" s="36"/>
      <c r="BH16" s="36"/>
      <c r="BI16" s="36"/>
      <c r="BJ16" s="36"/>
      <c r="BK16" s="36"/>
      <c r="BL16" s="36"/>
      <c r="BM16" s="147">
        <f t="shared" si="18"/>
        <v>0</v>
      </c>
      <c r="BN16" s="36"/>
      <c r="BO16" s="36"/>
    </row>
    <row r="17" spans="2:89" s="147" customFormat="1" ht="90" customHeight="1">
      <c r="B17" s="133"/>
      <c r="C17" s="317"/>
      <c r="D17" s="320" t="s">
        <v>195</v>
      </c>
      <c r="E17" s="724" t="s">
        <v>421</v>
      </c>
      <c r="F17" s="541" t="s">
        <v>315</v>
      </c>
      <c r="G17" s="94" t="s">
        <v>186</v>
      </c>
      <c r="H17" s="94">
        <v>12</v>
      </c>
      <c r="I17" s="94" t="s">
        <v>306</v>
      </c>
      <c r="J17" s="558">
        <v>60.672150000000016</v>
      </c>
      <c r="K17" s="152"/>
      <c r="L17" s="153"/>
      <c r="M17" s="154"/>
      <c r="N17" s="153"/>
      <c r="O17" s="154"/>
      <c r="P17" s="153"/>
      <c r="Q17" s="154"/>
      <c r="R17" s="153"/>
      <c r="S17" s="154"/>
      <c r="T17" s="153"/>
      <c r="U17" s="303">
        <f t="shared" si="9"/>
        <v>0</v>
      </c>
      <c r="V17" s="304" t="str">
        <f>IF(SUM(K17:T17)&gt;0,"Yes","No")</f>
        <v>No</v>
      </c>
      <c r="W17" s="305" t="str">
        <f t="shared" ref="W17:W28" si="25">IF(B17="New","Yes","No")</f>
        <v>No</v>
      </c>
      <c r="X17" s="413"/>
      <c r="Y17" s="155">
        <v>1</v>
      </c>
      <c r="Z17" s="156">
        <f>Y17*K17+Y17*L17+Y17*M17+Y17*N17+Y17*O17+Y17*P17+Y17*Q17+Y17*R17+Y17*S17+Y17*T17</f>
        <v>0</v>
      </c>
      <c r="AA17" s="699"/>
      <c r="AB17" s="422">
        <v>0.23</v>
      </c>
      <c r="AC17" s="117">
        <f>SUM(K17:T17)*AB17</f>
        <v>0</v>
      </c>
      <c r="AD17" s="77">
        <f t="shared" ref="AD17:AD28" si="26">H17*K17</f>
        <v>0</v>
      </c>
      <c r="AE17" s="63">
        <f t="shared" ref="AE17:AE28" si="27">H17*L17</f>
        <v>0</v>
      </c>
      <c r="AF17" s="78">
        <f t="shared" ref="AF17:AF28" si="28">H17*M17</f>
        <v>0</v>
      </c>
      <c r="AG17" s="71">
        <f t="shared" ref="AG17:AG28" si="29">H17*N17</f>
        <v>0</v>
      </c>
      <c r="AH17" s="522">
        <f t="shared" ref="AH17:AH28" si="30">H17*O17</f>
        <v>0</v>
      </c>
      <c r="AI17" s="532">
        <f t="shared" ref="AI17:AI28" si="31">H17*P17</f>
        <v>0</v>
      </c>
      <c r="AJ17" s="457">
        <f t="shared" ref="AJ17:AJ28" si="32">H17*Q17</f>
        <v>0</v>
      </c>
      <c r="AK17" s="500">
        <f t="shared" ref="AK17:AK28" si="33">H17*R17</f>
        <v>0</v>
      </c>
      <c r="AL17" s="528">
        <f t="shared" ref="AL17:AL28" si="34">H17*S17</f>
        <v>0</v>
      </c>
      <c r="AM17" s="240">
        <f>H17*T17</f>
        <v>0</v>
      </c>
      <c r="AN17" s="962">
        <v>1</v>
      </c>
      <c r="AO17" s="84">
        <v>24</v>
      </c>
      <c r="AP17" s="18">
        <f t="shared" si="10"/>
        <v>0</v>
      </c>
      <c r="AQ17" s="84"/>
      <c r="AR17" s="18">
        <f t="shared" si="11"/>
        <v>0</v>
      </c>
      <c r="AS17" s="84"/>
      <c r="AT17" s="18">
        <f t="shared" si="12"/>
        <v>0</v>
      </c>
      <c r="AU17" s="84"/>
      <c r="AV17" s="18">
        <f t="shared" si="13"/>
        <v>0</v>
      </c>
      <c r="AW17" s="84"/>
      <c r="AX17" s="18">
        <f t="shared" si="14"/>
        <v>0</v>
      </c>
      <c r="AY17" s="84"/>
      <c r="AZ17" s="18">
        <f t="shared" si="15"/>
        <v>0</v>
      </c>
      <c r="BA17" s="968"/>
      <c r="BB17" s="18">
        <f t="shared" si="16"/>
        <v>0</v>
      </c>
      <c r="BC17" s="866"/>
      <c r="BD17" s="18">
        <f t="shared" ref="BD17:BD28" si="35">IF(G17="XS",IF(SUM(K17:T17)&gt;0,SUM(K17:T17),0),0)*H17</f>
        <v>0</v>
      </c>
      <c r="BE17" s="18">
        <f t="shared" ref="BE17:BE28" si="36">IF(G17="S",IF(SUM(K17:T17)&gt;0,SUM(K17:T17),0),0)*H17</f>
        <v>0</v>
      </c>
      <c r="BF17" s="18">
        <f t="shared" ref="BF17:BF28" si="37">IF(G17="M",IF(SUM(K17:T17)&gt;0,SUM(K17:T17),0),0)*H17</f>
        <v>0</v>
      </c>
      <c r="BG17" s="18">
        <f t="shared" ref="BG17:BG28" si="38">IF(G17="L",IF(SUM(K17:T17)&gt;0,SUM(K17:T17),0),0)*H17</f>
        <v>0</v>
      </c>
      <c r="BH17" s="18">
        <f t="shared" ref="BH17:BH28" si="39">IF(G17="XL",IF(SUM(K17:T17)&gt;0,SUM(K17:T17),0),0)*H17</f>
        <v>0</v>
      </c>
      <c r="BI17" s="18">
        <f t="shared" ref="BI17:BI28" si="40">IF(G17="2XL",IF(SUM(K17:T17)&gt;0,SUM(K17:T17),0),0)*H17</f>
        <v>0</v>
      </c>
      <c r="BJ17" s="18">
        <f t="shared" ref="BJ17:BJ28" si="41">IF(G17="3XL",IF(SUM(K17:T17)&gt;0,SUM(K17:T17),0),0)*H17</f>
        <v>0</v>
      </c>
      <c r="BK17" s="18">
        <f t="shared" ref="BK17:BK28" si="42">IF(G17="various",IF(SUM(K17:T17)&gt;0,SUM(K17:T17),0),0)*H17</f>
        <v>0</v>
      </c>
      <c r="BL17" s="18"/>
      <c r="BM17" s="147">
        <f t="shared" si="18"/>
        <v>0</v>
      </c>
      <c r="BN17" s="147">
        <f t="shared" ref="BN17:BN28" si="43">IF(E17="Dual tex.",IF(SUM(K17:T17)&gt;0,SUM(K17:T17),0),0)*H17</f>
        <v>0</v>
      </c>
      <c r="BP17" s="18">
        <f t="shared" ref="BP17:BP28" si="44">IF(F17="sloper",IF(SUM(K17:T17)&gt;0,SUM(K17:T17),0),0)*H17</f>
        <v>0</v>
      </c>
      <c r="BQ17" s="18">
        <f t="shared" ref="BQ17:BQ28" si="45">IF(F17="footholds",IF(SUM(K17:T17)&gt;0,SUM(K17:T17),0),0)*H17</f>
        <v>0</v>
      </c>
      <c r="BR17" s="18">
        <f t="shared" ref="BR17:BR28" si="46">IF(F17="micros",IF(SUM(K17:T17)&gt;0,SUM(K17:T17),0),0)*H17</f>
        <v>0</v>
      </c>
      <c r="BS17" s="18">
        <f t="shared" ref="BS17:BS28" si="47">IF(F17="jug",IF(SUM(K17:T17)&gt;0,SUM(K17:T17),0),0)*H17</f>
        <v>0</v>
      </c>
      <c r="BT17" s="18">
        <f t="shared" ref="BT17:BT28" si="48">IF(F17="ledge",IF(SUM(K17:T17)&gt;0,SUM(K17:T17),0),0)*H17</f>
        <v>0</v>
      </c>
      <c r="BU17" s="18">
        <f t="shared" ref="BU17:BU28" si="49">IF(F17="edge",IF(SUM(K17:T17)&gt;0,SUM(K17:T17),0),0)*H17</f>
        <v>0</v>
      </c>
      <c r="BV17" s="18">
        <f t="shared" ref="BV17:BV28" si="50">IF(F17="crimp",IF(SUM(K17:T17)&gt;0,SUM(K17:T17),0),0)*H17</f>
        <v>0</v>
      </c>
      <c r="BW17" s="18">
        <f t="shared" ref="BW17:BW28" si="51">IF(F17="incut",IF(SUM(K17:T17)&gt;0,SUM(K17:T17),0),0)*H17</f>
        <v>0</v>
      </c>
      <c r="BX17" s="18">
        <f t="shared" ref="BX17:BX28" si="52">IF(F17="dish",IF(SUM(K17:T17)&gt;0,SUM(K17:T17),0),0)*H17</f>
        <v>0</v>
      </c>
      <c r="BY17" s="18">
        <f t="shared" ref="BY17:BY28" si="53">IF(F17="pinch",IF(SUM(K17:T17)&gt;0,SUM(K17:T17),0),0)*H17</f>
        <v>0</v>
      </c>
      <c r="BZ17" s="18">
        <f t="shared" ref="BZ17:BZ28" si="54">IF(F17="pocket",IF(SUM(K17:T17)&gt;0,SUM(K17:T17),0),0)*H17</f>
        <v>0</v>
      </c>
      <c r="CA17" s="18">
        <f t="shared" ref="CA17:CA28" si="55">IF(F17="insert",IF(SUM(K17:T17)&gt;0,SUM(K17:T17),0),0)*H17</f>
        <v>0</v>
      </c>
      <c r="CB17" s="18">
        <f t="shared" ref="CB17:CB28" si="56">IF(F17="feature",IF(SUM(K17:T17)&gt;0,SUM(K17:T17),0),0)*H17</f>
        <v>0</v>
      </c>
      <c r="CC17" s="18">
        <f t="shared" ref="CC17:CC28" si="57">IF(F17="scoop",IF(SUM(K17:T17)&gt;0,SUM(K17:T17),0),0)*H17</f>
        <v>0</v>
      </c>
      <c r="CD17" s="18">
        <f>IF($F$17="arete",IF(SUM(K17:T17)&gt;0,SUM(K17:T17),0),0)*$H$17</f>
        <v>0</v>
      </c>
      <c r="CE17" s="18">
        <f>IF($F$17="flat rectangle",IF(SUM(K17:T17)&gt;0,SUM(K17:T17),0),0)*$H$17</f>
        <v>0</v>
      </c>
      <c r="CF17" s="18">
        <f>IF($F$17="pentagon",IF(SUM(K17:T17)&gt;0,SUM(K17:T17),0),0)*$H$17</f>
        <v>0</v>
      </c>
      <c r="CG17" s="18">
        <f>IF($F$17="pyramid",IF(SUM(K17:T17)&gt;0,SUM(K17:T17),0),0)*$H$17</f>
        <v>0</v>
      </c>
      <c r="CH17" s="18">
        <f>IF($F$17="positive",IF(SUM(K17:T17)&gt;0,SUM(K17:T17),0),0)*$H$17</f>
        <v>0</v>
      </c>
      <c r="CI17" s="18"/>
      <c r="CJ17" s="18">
        <f t="shared" ref="CJ17:CJ28" si="58">IF(F17="various",IF(SUM(K17:T17)&gt;0,SUM(K17:T17),0),0)*H17</f>
        <v>0</v>
      </c>
      <c r="CK17" s="18"/>
    </row>
    <row r="18" spans="2:89" s="147" customFormat="1" ht="90" customHeight="1">
      <c r="B18" s="352"/>
      <c r="C18" s="318"/>
      <c r="D18" s="323" t="s">
        <v>196</v>
      </c>
      <c r="E18" s="725" t="s">
        <v>421</v>
      </c>
      <c r="F18" s="114" t="s">
        <v>134</v>
      </c>
      <c r="G18" s="111" t="s">
        <v>186</v>
      </c>
      <c r="H18" s="111">
        <v>6</v>
      </c>
      <c r="I18" s="111" t="s">
        <v>306</v>
      </c>
      <c r="J18" s="552">
        <v>55.913550000000008</v>
      </c>
      <c r="K18" s="157"/>
      <c r="L18" s="158"/>
      <c r="M18" s="159"/>
      <c r="N18" s="158"/>
      <c r="O18" s="159"/>
      <c r="P18" s="158"/>
      <c r="Q18" s="159"/>
      <c r="R18" s="158"/>
      <c r="S18" s="159"/>
      <c r="T18" s="158"/>
      <c r="U18" s="286">
        <f t="shared" si="9"/>
        <v>0</v>
      </c>
      <c r="V18" s="284" t="str">
        <f>IF(SUM(K18:T18)&gt;0,"Yes","No")</f>
        <v>No</v>
      </c>
      <c r="W18" s="285" t="str">
        <f>IF(B18="New","Yes","No")</f>
        <v>No</v>
      </c>
      <c r="X18" s="413"/>
      <c r="Y18" s="160">
        <v>1</v>
      </c>
      <c r="Z18" s="161">
        <f t="shared" ref="Z18:Z27" si="59">Y18*K18+Y18*L18+Y18*M18+Y18*N18+Y18*O18+Y18*P18+Y18*Q18+Y18*R18+Y18*S18+Y18*T18</f>
        <v>0</v>
      </c>
      <c r="AA18" s="699"/>
      <c r="AB18" s="420">
        <v>0.16</v>
      </c>
      <c r="AC18" s="117">
        <f>SUM(K18:T18)*AB18</f>
        <v>0</v>
      </c>
      <c r="AD18" s="77">
        <f t="shared" si="26"/>
        <v>0</v>
      </c>
      <c r="AE18" s="63">
        <f t="shared" si="27"/>
        <v>0</v>
      </c>
      <c r="AF18" s="78">
        <f t="shared" si="28"/>
        <v>0</v>
      </c>
      <c r="AG18" s="71">
        <f t="shared" si="29"/>
        <v>0</v>
      </c>
      <c r="AH18" s="522">
        <f t="shared" si="30"/>
        <v>0</v>
      </c>
      <c r="AI18" s="532">
        <f t="shared" si="31"/>
        <v>0</v>
      </c>
      <c r="AJ18" s="457">
        <f t="shared" si="32"/>
        <v>0</v>
      </c>
      <c r="AK18" s="500">
        <f t="shared" si="33"/>
        <v>0</v>
      </c>
      <c r="AL18" s="528">
        <f t="shared" si="34"/>
        <v>0</v>
      </c>
      <c r="AM18" s="240">
        <f t="shared" ref="AM18:AM28" si="60">H18*T18</f>
        <v>0</v>
      </c>
      <c r="AN18" s="964">
        <v>1</v>
      </c>
      <c r="AO18" s="969">
        <v>12</v>
      </c>
      <c r="AP18" s="18">
        <f t="shared" si="10"/>
        <v>0</v>
      </c>
      <c r="AQ18" s="969"/>
      <c r="AR18" s="18">
        <f t="shared" si="11"/>
        <v>0</v>
      </c>
      <c r="AS18" s="969"/>
      <c r="AT18" s="18">
        <f t="shared" si="12"/>
        <v>0</v>
      </c>
      <c r="AU18" s="969"/>
      <c r="AV18" s="18">
        <f t="shared" si="13"/>
        <v>0</v>
      </c>
      <c r="AW18" s="969"/>
      <c r="AX18" s="18">
        <f t="shared" si="14"/>
        <v>0</v>
      </c>
      <c r="AY18" s="969"/>
      <c r="AZ18" s="18">
        <f t="shared" si="15"/>
        <v>0</v>
      </c>
      <c r="BA18" s="968"/>
      <c r="BB18" s="18">
        <f t="shared" si="16"/>
        <v>0</v>
      </c>
      <c r="BC18" s="866"/>
      <c r="BD18" s="18">
        <f t="shared" si="35"/>
        <v>0</v>
      </c>
      <c r="BE18" s="18">
        <f t="shared" si="36"/>
        <v>0</v>
      </c>
      <c r="BF18" s="18">
        <f t="shared" si="37"/>
        <v>0</v>
      </c>
      <c r="BG18" s="18">
        <f t="shared" si="38"/>
        <v>0</v>
      </c>
      <c r="BH18" s="18">
        <f t="shared" si="39"/>
        <v>0</v>
      </c>
      <c r="BI18" s="18">
        <f t="shared" si="40"/>
        <v>0</v>
      </c>
      <c r="BJ18" s="18">
        <f t="shared" si="41"/>
        <v>0</v>
      </c>
      <c r="BK18" s="18">
        <f t="shared" si="42"/>
        <v>0</v>
      </c>
      <c r="BL18" s="18"/>
      <c r="BM18" s="147">
        <f t="shared" si="18"/>
        <v>0</v>
      </c>
      <c r="BN18" s="147">
        <f t="shared" si="43"/>
        <v>0</v>
      </c>
      <c r="BP18" s="18">
        <f t="shared" si="44"/>
        <v>0</v>
      </c>
      <c r="BQ18" s="18">
        <f t="shared" si="45"/>
        <v>0</v>
      </c>
      <c r="BR18" s="18">
        <f t="shared" si="46"/>
        <v>0</v>
      </c>
      <c r="BS18" s="18">
        <f t="shared" si="47"/>
        <v>0</v>
      </c>
      <c r="BT18" s="18">
        <f t="shared" si="48"/>
        <v>0</v>
      </c>
      <c r="BU18" s="18">
        <f t="shared" si="49"/>
        <v>0</v>
      </c>
      <c r="BV18" s="18">
        <f t="shared" si="50"/>
        <v>0</v>
      </c>
      <c r="BW18" s="18">
        <f t="shared" si="51"/>
        <v>0</v>
      </c>
      <c r="BX18" s="18">
        <f t="shared" si="52"/>
        <v>0</v>
      </c>
      <c r="BY18" s="18">
        <f t="shared" si="53"/>
        <v>0</v>
      </c>
      <c r="BZ18" s="18">
        <f t="shared" si="54"/>
        <v>0</v>
      </c>
      <c r="CA18" s="18">
        <f t="shared" si="55"/>
        <v>0</v>
      </c>
      <c r="CB18" s="18">
        <f t="shared" si="56"/>
        <v>0</v>
      </c>
      <c r="CC18" s="18">
        <f t="shared" si="57"/>
        <v>0</v>
      </c>
      <c r="CD18" s="18">
        <f t="shared" ref="CD18:CD28" si="61">IF(F18="positive",IF(SUM(K18:T18)&gt;0,SUM(K18:T18),0),0)*H18</f>
        <v>0</v>
      </c>
      <c r="CE18" s="18">
        <f t="shared" ref="CE18:CE28" si="62">IF($F$17="flat rectangle",IF(SUM(K18:T18)&gt;0,SUM(K18:T18),0),0)*$H$17</f>
        <v>0</v>
      </c>
      <c r="CF18" s="18">
        <f t="shared" ref="CF18:CF28" si="63">IF($F$17="pentagon",IF(SUM(K18:T18)&gt;0,SUM(K18:T18),0),0)*$H$17</f>
        <v>0</v>
      </c>
      <c r="CG18" s="18">
        <f t="shared" ref="CG18:CG28" si="64">IF($F$17="pyramid",IF(SUM(K18:T18)&gt;0,SUM(K18:T18),0),0)*$H$17</f>
        <v>0</v>
      </c>
      <c r="CH18" s="18">
        <f t="shared" ref="CH18:CH28" si="65">IF($F$17="positive",IF(SUM(K18:T18)&gt;0,SUM(K18:T18),0),0)*$H$17</f>
        <v>0</v>
      </c>
      <c r="CI18" s="18"/>
      <c r="CJ18" s="18">
        <f t="shared" si="58"/>
        <v>0</v>
      </c>
      <c r="CK18" s="18"/>
    </row>
    <row r="19" spans="2:89" s="147" customFormat="1" ht="90" customHeight="1">
      <c r="B19" s="134"/>
      <c r="C19" s="318"/>
      <c r="D19" s="324" t="s">
        <v>197</v>
      </c>
      <c r="E19" s="726" t="s">
        <v>421</v>
      </c>
      <c r="F19" s="214" t="s">
        <v>135</v>
      </c>
      <c r="G19" s="76" t="s">
        <v>186</v>
      </c>
      <c r="H19" s="76">
        <v>7</v>
      </c>
      <c r="I19" s="76" t="s">
        <v>306</v>
      </c>
      <c r="J19" s="551">
        <v>59.482500000000009</v>
      </c>
      <c r="K19" s="162"/>
      <c r="L19" s="163"/>
      <c r="M19" s="164"/>
      <c r="N19" s="163"/>
      <c r="O19" s="164"/>
      <c r="P19" s="163"/>
      <c r="Q19" s="164"/>
      <c r="R19" s="163"/>
      <c r="S19" s="164"/>
      <c r="T19" s="163"/>
      <c r="U19" s="306">
        <f t="shared" si="9"/>
        <v>0</v>
      </c>
      <c r="V19" s="282" t="str">
        <f t="shared" ref="V19:V28" si="66">IF(SUM(K19:T19)&gt;0,"Yes","No")</f>
        <v>No</v>
      </c>
      <c r="W19" s="283" t="str">
        <f t="shared" si="25"/>
        <v>No</v>
      </c>
      <c r="X19" s="413"/>
      <c r="Y19" s="160">
        <v>1</v>
      </c>
      <c r="Z19" s="161">
        <f>Y19*K19+Y19*L19+Y19*M19+Y19*N19+Y19*O19+Y19*P19+Y19*Q19+Y19*R19+Y19*S19+Y19*T19</f>
        <v>0</v>
      </c>
      <c r="AA19" s="699"/>
      <c r="AB19" s="423">
        <v>0.23</v>
      </c>
      <c r="AC19" s="117">
        <f>SUM(K19:T19)*AB19</f>
        <v>0</v>
      </c>
      <c r="AD19" s="77">
        <f t="shared" si="26"/>
        <v>0</v>
      </c>
      <c r="AE19" s="63">
        <f t="shared" si="27"/>
        <v>0</v>
      </c>
      <c r="AF19" s="78">
        <f t="shared" si="28"/>
        <v>0</v>
      </c>
      <c r="AG19" s="71">
        <f t="shared" si="29"/>
        <v>0</v>
      </c>
      <c r="AH19" s="522">
        <f t="shared" si="30"/>
        <v>0</v>
      </c>
      <c r="AI19" s="532">
        <f t="shared" si="31"/>
        <v>0</v>
      </c>
      <c r="AJ19" s="457">
        <f t="shared" si="32"/>
        <v>0</v>
      </c>
      <c r="AK19" s="500">
        <f t="shared" si="33"/>
        <v>0</v>
      </c>
      <c r="AL19" s="528">
        <f t="shared" si="34"/>
        <v>0</v>
      </c>
      <c r="AM19" s="240">
        <f t="shared" si="60"/>
        <v>0</v>
      </c>
      <c r="AN19" s="962">
        <v>1</v>
      </c>
      <c r="AO19" s="84">
        <v>14</v>
      </c>
      <c r="AP19" s="18">
        <f t="shared" si="10"/>
        <v>0</v>
      </c>
      <c r="AQ19" s="84"/>
      <c r="AR19" s="18">
        <f t="shared" si="11"/>
        <v>0</v>
      </c>
      <c r="AS19" s="84"/>
      <c r="AT19" s="18">
        <f t="shared" si="12"/>
        <v>0</v>
      </c>
      <c r="AU19" s="84"/>
      <c r="AV19" s="18">
        <f t="shared" si="13"/>
        <v>0</v>
      </c>
      <c r="AW19" s="84"/>
      <c r="AX19" s="18">
        <f t="shared" si="14"/>
        <v>0</v>
      </c>
      <c r="AY19" s="84"/>
      <c r="AZ19" s="18">
        <f t="shared" si="15"/>
        <v>0</v>
      </c>
      <c r="BA19" s="968"/>
      <c r="BB19" s="18">
        <f t="shared" si="16"/>
        <v>0</v>
      </c>
      <c r="BC19" s="866"/>
      <c r="BD19" s="18">
        <f t="shared" si="35"/>
        <v>0</v>
      </c>
      <c r="BE19" s="18">
        <f t="shared" si="36"/>
        <v>0</v>
      </c>
      <c r="BF19" s="18">
        <f t="shared" si="37"/>
        <v>0</v>
      </c>
      <c r="BG19" s="18">
        <f t="shared" si="38"/>
        <v>0</v>
      </c>
      <c r="BH19" s="18">
        <f t="shared" si="39"/>
        <v>0</v>
      </c>
      <c r="BI19" s="18">
        <f t="shared" si="40"/>
        <v>0</v>
      </c>
      <c r="BJ19" s="18">
        <f t="shared" si="41"/>
        <v>0</v>
      </c>
      <c r="BK19" s="18">
        <f t="shared" si="42"/>
        <v>0</v>
      </c>
      <c r="BL19" s="18"/>
      <c r="BM19" s="147">
        <f t="shared" si="18"/>
        <v>0</v>
      </c>
      <c r="BN19" s="147">
        <f t="shared" si="43"/>
        <v>0</v>
      </c>
      <c r="BO19" s="18"/>
      <c r="BP19" s="18">
        <f t="shared" si="44"/>
        <v>0</v>
      </c>
      <c r="BQ19" s="18">
        <f t="shared" si="45"/>
        <v>0</v>
      </c>
      <c r="BR19" s="18">
        <f t="shared" si="46"/>
        <v>0</v>
      </c>
      <c r="BS19" s="18">
        <f t="shared" si="47"/>
        <v>0</v>
      </c>
      <c r="BT19" s="18">
        <f t="shared" si="48"/>
        <v>0</v>
      </c>
      <c r="BU19" s="18">
        <f t="shared" si="49"/>
        <v>0</v>
      </c>
      <c r="BV19" s="18">
        <f t="shared" si="50"/>
        <v>0</v>
      </c>
      <c r="BW19" s="18">
        <f t="shared" si="51"/>
        <v>0</v>
      </c>
      <c r="BX19" s="18">
        <f t="shared" si="52"/>
        <v>0</v>
      </c>
      <c r="BY19" s="18">
        <f t="shared" si="53"/>
        <v>0</v>
      </c>
      <c r="BZ19" s="18">
        <f t="shared" si="54"/>
        <v>0</v>
      </c>
      <c r="CA19" s="18">
        <f t="shared" si="55"/>
        <v>0</v>
      </c>
      <c r="CB19" s="18">
        <f t="shared" si="56"/>
        <v>0</v>
      </c>
      <c r="CC19" s="18">
        <f t="shared" si="57"/>
        <v>0</v>
      </c>
      <c r="CD19" s="18">
        <f t="shared" si="61"/>
        <v>0</v>
      </c>
      <c r="CE19" s="18">
        <f t="shared" si="62"/>
        <v>0</v>
      </c>
      <c r="CF19" s="18">
        <f t="shared" si="63"/>
        <v>0</v>
      </c>
      <c r="CG19" s="18">
        <f t="shared" si="64"/>
        <v>0</v>
      </c>
      <c r="CH19" s="18">
        <f t="shared" si="65"/>
        <v>0</v>
      </c>
      <c r="CI19" s="18"/>
      <c r="CJ19" s="18">
        <f t="shared" si="58"/>
        <v>0</v>
      </c>
      <c r="CK19" s="18"/>
    </row>
    <row r="20" spans="2:89" s="18" customFormat="1" ht="90" customHeight="1">
      <c r="B20" s="352"/>
      <c r="C20" s="72"/>
      <c r="D20" s="254" t="s">
        <v>198</v>
      </c>
      <c r="E20" s="725" t="s">
        <v>421</v>
      </c>
      <c r="F20" s="235" t="s">
        <v>135</v>
      </c>
      <c r="G20" s="113" t="s">
        <v>186</v>
      </c>
      <c r="H20" s="111">
        <v>6</v>
      </c>
      <c r="I20" s="111" t="s">
        <v>306</v>
      </c>
      <c r="J20" s="548">
        <v>66.620400000000018</v>
      </c>
      <c r="K20" s="165"/>
      <c r="L20" s="158"/>
      <c r="M20" s="159"/>
      <c r="N20" s="158"/>
      <c r="O20" s="159"/>
      <c r="P20" s="158"/>
      <c r="Q20" s="159"/>
      <c r="R20" s="158"/>
      <c r="S20" s="159"/>
      <c r="T20" s="158"/>
      <c r="U20" s="286">
        <f t="shared" si="9"/>
        <v>0</v>
      </c>
      <c r="V20" s="284" t="str">
        <f t="shared" si="66"/>
        <v>No</v>
      </c>
      <c r="W20" s="285" t="str">
        <f t="shared" si="25"/>
        <v>No</v>
      </c>
      <c r="X20" s="413"/>
      <c r="Y20" s="160">
        <v>1</v>
      </c>
      <c r="Z20" s="161">
        <f>Y20*K20+Y20*L20+Y20*M20+Y20*N20+Y20*O20+Y20*P20+Y20*Q20+Y20*R20+Y20*S20+Y20*T20</f>
        <v>0</v>
      </c>
      <c r="AA20" s="699"/>
      <c r="AB20" s="423">
        <v>0.35</v>
      </c>
      <c r="AC20" s="117">
        <f>SUM(K20:T20)*AB20</f>
        <v>0</v>
      </c>
      <c r="AD20" s="77">
        <f t="shared" si="26"/>
        <v>0</v>
      </c>
      <c r="AE20" s="63">
        <f t="shared" si="27"/>
        <v>0</v>
      </c>
      <c r="AF20" s="78">
        <f t="shared" si="28"/>
        <v>0</v>
      </c>
      <c r="AG20" s="71">
        <f t="shared" si="29"/>
        <v>0</v>
      </c>
      <c r="AH20" s="522">
        <f t="shared" si="30"/>
        <v>0</v>
      </c>
      <c r="AI20" s="532">
        <f t="shared" si="31"/>
        <v>0</v>
      </c>
      <c r="AJ20" s="457">
        <f t="shared" si="32"/>
        <v>0</v>
      </c>
      <c r="AK20" s="500">
        <f t="shared" si="33"/>
        <v>0</v>
      </c>
      <c r="AL20" s="528">
        <f t="shared" si="34"/>
        <v>0</v>
      </c>
      <c r="AM20" s="240">
        <f t="shared" si="60"/>
        <v>0</v>
      </c>
      <c r="AN20" s="962">
        <v>1</v>
      </c>
      <c r="AO20" s="84">
        <v>12</v>
      </c>
      <c r="AP20" s="18">
        <f t="shared" si="10"/>
        <v>0</v>
      </c>
      <c r="AQ20" s="84"/>
      <c r="AR20" s="18">
        <f t="shared" si="11"/>
        <v>0</v>
      </c>
      <c r="AS20" s="84"/>
      <c r="AT20" s="18">
        <f t="shared" si="12"/>
        <v>0</v>
      </c>
      <c r="AU20" s="84"/>
      <c r="AV20" s="18">
        <f t="shared" si="13"/>
        <v>0</v>
      </c>
      <c r="AW20" s="84"/>
      <c r="AX20" s="18">
        <f t="shared" si="14"/>
        <v>0</v>
      </c>
      <c r="AY20" s="84"/>
      <c r="AZ20" s="18">
        <f t="shared" si="15"/>
        <v>0</v>
      </c>
      <c r="BA20" s="968"/>
      <c r="BB20" s="18">
        <f t="shared" si="16"/>
        <v>0</v>
      </c>
      <c r="BC20" s="866"/>
      <c r="BD20" s="18">
        <f t="shared" si="35"/>
        <v>0</v>
      </c>
      <c r="BE20" s="18">
        <f t="shared" si="36"/>
        <v>0</v>
      </c>
      <c r="BF20" s="18">
        <f t="shared" si="37"/>
        <v>0</v>
      </c>
      <c r="BG20" s="18">
        <f t="shared" si="38"/>
        <v>0</v>
      </c>
      <c r="BH20" s="18">
        <f t="shared" si="39"/>
        <v>0</v>
      </c>
      <c r="BI20" s="18">
        <f t="shared" si="40"/>
        <v>0</v>
      </c>
      <c r="BJ20" s="18">
        <f t="shared" si="41"/>
        <v>0</v>
      </c>
      <c r="BK20" s="18">
        <f t="shared" si="42"/>
        <v>0</v>
      </c>
      <c r="BM20" s="147">
        <f t="shared" si="18"/>
        <v>0</v>
      </c>
      <c r="BN20" s="147">
        <f t="shared" si="43"/>
        <v>0</v>
      </c>
      <c r="BP20" s="18">
        <f t="shared" si="44"/>
        <v>0</v>
      </c>
      <c r="BQ20" s="18">
        <f t="shared" si="45"/>
        <v>0</v>
      </c>
      <c r="BR20" s="18">
        <f t="shared" si="46"/>
        <v>0</v>
      </c>
      <c r="BS20" s="18">
        <f t="shared" si="47"/>
        <v>0</v>
      </c>
      <c r="BT20" s="18">
        <f t="shared" si="48"/>
        <v>0</v>
      </c>
      <c r="BU20" s="18">
        <f t="shared" si="49"/>
        <v>0</v>
      </c>
      <c r="BV20" s="18">
        <f t="shared" si="50"/>
        <v>0</v>
      </c>
      <c r="BW20" s="18">
        <f t="shared" si="51"/>
        <v>0</v>
      </c>
      <c r="BX20" s="18">
        <f t="shared" si="52"/>
        <v>0</v>
      </c>
      <c r="BY20" s="18">
        <f t="shared" si="53"/>
        <v>0</v>
      </c>
      <c r="BZ20" s="18">
        <f t="shared" si="54"/>
        <v>0</v>
      </c>
      <c r="CA20" s="18">
        <f t="shared" si="55"/>
        <v>0</v>
      </c>
      <c r="CB20" s="18">
        <f t="shared" si="56"/>
        <v>0</v>
      </c>
      <c r="CC20" s="18">
        <f t="shared" si="57"/>
        <v>0</v>
      </c>
      <c r="CD20" s="18">
        <f t="shared" si="61"/>
        <v>0</v>
      </c>
      <c r="CE20" s="18">
        <f t="shared" si="62"/>
        <v>0</v>
      </c>
      <c r="CF20" s="18">
        <f t="shared" si="63"/>
        <v>0</v>
      </c>
      <c r="CG20" s="18">
        <f t="shared" si="64"/>
        <v>0</v>
      </c>
      <c r="CH20" s="18">
        <f t="shared" si="65"/>
        <v>0</v>
      </c>
      <c r="CJ20" s="18">
        <f t="shared" si="58"/>
        <v>0</v>
      </c>
    </row>
    <row r="21" spans="2:89" s="18" customFormat="1" ht="90" customHeight="1">
      <c r="B21" s="134"/>
      <c r="C21" s="72"/>
      <c r="D21" s="274" t="s">
        <v>199</v>
      </c>
      <c r="E21" s="726" t="s">
        <v>421</v>
      </c>
      <c r="F21" s="214" t="s">
        <v>315</v>
      </c>
      <c r="G21" s="542" t="s">
        <v>185</v>
      </c>
      <c r="H21" s="76">
        <v>7</v>
      </c>
      <c r="I21" s="76" t="s">
        <v>306</v>
      </c>
      <c r="J21" s="547">
        <v>74.947950000000006</v>
      </c>
      <c r="K21" s="166"/>
      <c r="L21" s="163"/>
      <c r="M21" s="164"/>
      <c r="N21" s="163"/>
      <c r="O21" s="164"/>
      <c r="P21" s="163"/>
      <c r="Q21" s="164"/>
      <c r="R21" s="163"/>
      <c r="S21" s="164"/>
      <c r="T21" s="163"/>
      <c r="U21" s="306">
        <f t="shared" si="9"/>
        <v>0</v>
      </c>
      <c r="V21" s="282" t="str">
        <f t="shared" si="66"/>
        <v>No</v>
      </c>
      <c r="W21" s="283" t="str">
        <f t="shared" si="25"/>
        <v>No</v>
      </c>
      <c r="X21" s="413"/>
      <c r="Y21" s="160">
        <v>1</v>
      </c>
      <c r="Z21" s="161">
        <f t="shared" si="59"/>
        <v>0</v>
      </c>
      <c r="AA21" s="699"/>
      <c r="AB21" s="423">
        <v>0.68</v>
      </c>
      <c r="AC21" s="117">
        <f>SUM(K21:T21)*AB21</f>
        <v>0</v>
      </c>
      <c r="AD21" s="77">
        <f t="shared" si="26"/>
        <v>0</v>
      </c>
      <c r="AE21" s="63">
        <f t="shared" si="27"/>
        <v>0</v>
      </c>
      <c r="AF21" s="78">
        <f t="shared" si="28"/>
        <v>0</v>
      </c>
      <c r="AG21" s="71">
        <f t="shared" si="29"/>
        <v>0</v>
      </c>
      <c r="AH21" s="522">
        <f t="shared" si="30"/>
        <v>0</v>
      </c>
      <c r="AI21" s="532">
        <f t="shared" si="31"/>
        <v>0</v>
      </c>
      <c r="AJ21" s="457">
        <f t="shared" si="32"/>
        <v>0</v>
      </c>
      <c r="AK21" s="500">
        <f t="shared" si="33"/>
        <v>0</v>
      </c>
      <c r="AL21" s="528">
        <f t="shared" si="34"/>
        <v>0</v>
      </c>
      <c r="AM21" s="240">
        <f t="shared" si="60"/>
        <v>0</v>
      </c>
      <c r="AN21" s="962">
        <v>1</v>
      </c>
      <c r="AO21" s="84">
        <v>14</v>
      </c>
      <c r="AP21" s="18">
        <f t="shared" si="10"/>
        <v>0</v>
      </c>
      <c r="AQ21" s="84"/>
      <c r="AR21" s="18">
        <f t="shared" si="11"/>
        <v>0</v>
      </c>
      <c r="AS21" s="84"/>
      <c r="AT21" s="18">
        <f t="shared" si="12"/>
        <v>0</v>
      </c>
      <c r="AU21" s="84"/>
      <c r="AV21" s="18">
        <f t="shared" si="13"/>
        <v>0</v>
      </c>
      <c r="AW21" s="84"/>
      <c r="AX21" s="18">
        <f t="shared" si="14"/>
        <v>0</v>
      </c>
      <c r="AY21" s="84"/>
      <c r="AZ21" s="18">
        <f t="shared" si="15"/>
        <v>0</v>
      </c>
      <c r="BA21" s="968"/>
      <c r="BB21" s="18">
        <f t="shared" si="16"/>
        <v>0</v>
      </c>
      <c r="BC21" s="866"/>
      <c r="BD21" s="18">
        <f t="shared" si="35"/>
        <v>0</v>
      </c>
      <c r="BE21" s="18">
        <f t="shared" si="36"/>
        <v>0</v>
      </c>
      <c r="BF21" s="18">
        <f t="shared" si="37"/>
        <v>0</v>
      </c>
      <c r="BG21" s="18">
        <f t="shared" si="38"/>
        <v>0</v>
      </c>
      <c r="BH21" s="18">
        <f t="shared" si="39"/>
        <v>0</v>
      </c>
      <c r="BI21" s="18">
        <f t="shared" si="40"/>
        <v>0</v>
      </c>
      <c r="BJ21" s="18">
        <f t="shared" si="41"/>
        <v>0</v>
      </c>
      <c r="BK21" s="18">
        <f t="shared" si="42"/>
        <v>0</v>
      </c>
      <c r="BM21" s="147">
        <f t="shared" si="18"/>
        <v>0</v>
      </c>
      <c r="BN21" s="147">
        <f t="shared" si="43"/>
        <v>0</v>
      </c>
      <c r="BP21" s="18">
        <f t="shared" si="44"/>
        <v>0</v>
      </c>
      <c r="BQ21" s="18">
        <f t="shared" si="45"/>
        <v>0</v>
      </c>
      <c r="BR21" s="18">
        <f t="shared" si="46"/>
        <v>0</v>
      </c>
      <c r="BS21" s="18">
        <f t="shared" si="47"/>
        <v>0</v>
      </c>
      <c r="BT21" s="18">
        <f t="shared" si="48"/>
        <v>0</v>
      </c>
      <c r="BU21" s="18">
        <f t="shared" si="49"/>
        <v>0</v>
      </c>
      <c r="BV21" s="18">
        <f t="shared" si="50"/>
        <v>0</v>
      </c>
      <c r="BW21" s="18">
        <f t="shared" si="51"/>
        <v>0</v>
      </c>
      <c r="BX21" s="18">
        <f t="shared" si="52"/>
        <v>0</v>
      </c>
      <c r="BY21" s="18">
        <f t="shared" si="53"/>
        <v>0</v>
      </c>
      <c r="BZ21" s="18">
        <f t="shared" si="54"/>
        <v>0</v>
      </c>
      <c r="CA21" s="18">
        <f t="shared" si="55"/>
        <v>0</v>
      </c>
      <c r="CB21" s="18">
        <f t="shared" si="56"/>
        <v>0</v>
      </c>
      <c r="CC21" s="18">
        <f t="shared" si="57"/>
        <v>0</v>
      </c>
      <c r="CD21" s="18">
        <f t="shared" si="61"/>
        <v>0</v>
      </c>
      <c r="CE21" s="18">
        <f t="shared" si="62"/>
        <v>0</v>
      </c>
      <c r="CF21" s="18">
        <f t="shared" si="63"/>
        <v>0</v>
      </c>
      <c r="CG21" s="18">
        <f t="shared" si="64"/>
        <v>0</v>
      </c>
      <c r="CH21" s="18">
        <f t="shared" si="65"/>
        <v>0</v>
      </c>
      <c r="CJ21" s="18">
        <f t="shared" si="58"/>
        <v>0</v>
      </c>
    </row>
    <row r="22" spans="2:89" s="18" customFormat="1" ht="90" customHeight="1">
      <c r="B22" s="352"/>
      <c r="C22" s="72"/>
      <c r="D22" s="254" t="s">
        <v>200</v>
      </c>
      <c r="E22" s="725" t="s">
        <v>421</v>
      </c>
      <c r="F22" s="235" t="s">
        <v>315</v>
      </c>
      <c r="G22" s="543" t="s">
        <v>185</v>
      </c>
      <c r="H22" s="111">
        <v>6</v>
      </c>
      <c r="I22" s="111" t="s">
        <v>306</v>
      </c>
      <c r="J22" s="548">
        <v>72.568649999999991</v>
      </c>
      <c r="K22" s="165"/>
      <c r="L22" s="158"/>
      <c r="M22" s="159"/>
      <c r="N22" s="158"/>
      <c r="O22" s="159"/>
      <c r="P22" s="158"/>
      <c r="Q22" s="159"/>
      <c r="R22" s="158"/>
      <c r="S22" s="159"/>
      <c r="T22" s="158"/>
      <c r="U22" s="286">
        <f t="shared" si="9"/>
        <v>0</v>
      </c>
      <c r="V22" s="284" t="str">
        <f t="shared" si="66"/>
        <v>No</v>
      </c>
      <c r="W22" s="285" t="str">
        <f t="shared" si="25"/>
        <v>No</v>
      </c>
      <c r="X22" s="413"/>
      <c r="Y22" s="160">
        <v>1</v>
      </c>
      <c r="Z22" s="161">
        <f t="shared" si="59"/>
        <v>0</v>
      </c>
      <c r="AA22" s="699"/>
      <c r="AB22" s="423">
        <v>0.59</v>
      </c>
      <c r="AC22" s="117">
        <f t="shared" ref="AC22:AC27" si="67">SUM(K22:T22)*AB22</f>
        <v>0</v>
      </c>
      <c r="AD22" s="77">
        <f t="shared" si="26"/>
        <v>0</v>
      </c>
      <c r="AE22" s="63">
        <f t="shared" si="27"/>
        <v>0</v>
      </c>
      <c r="AF22" s="78">
        <f t="shared" si="28"/>
        <v>0</v>
      </c>
      <c r="AG22" s="71">
        <f t="shared" si="29"/>
        <v>0</v>
      </c>
      <c r="AH22" s="522">
        <f t="shared" si="30"/>
        <v>0</v>
      </c>
      <c r="AI22" s="532">
        <f t="shared" si="31"/>
        <v>0</v>
      </c>
      <c r="AJ22" s="457">
        <f t="shared" si="32"/>
        <v>0</v>
      </c>
      <c r="AK22" s="500">
        <f t="shared" si="33"/>
        <v>0</v>
      </c>
      <c r="AL22" s="528">
        <f t="shared" si="34"/>
        <v>0</v>
      </c>
      <c r="AM22" s="240">
        <f t="shared" si="60"/>
        <v>0</v>
      </c>
      <c r="AN22" s="962">
        <v>1</v>
      </c>
      <c r="AO22" s="84">
        <v>12</v>
      </c>
      <c r="AP22" s="18">
        <f t="shared" si="10"/>
        <v>0</v>
      </c>
      <c r="AQ22" s="84"/>
      <c r="AR22" s="18">
        <f t="shared" si="11"/>
        <v>0</v>
      </c>
      <c r="AS22" s="84"/>
      <c r="AT22" s="18">
        <f t="shared" si="12"/>
        <v>0</v>
      </c>
      <c r="AU22" s="84"/>
      <c r="AV22" s="18">
        <f t="shared" si="13"/>
        <v>0</v>
      </c>
      <c r="AW22" s="84"/>
      <c r="AX22" s="18">
        <f t="shared" si="14"/>
        <v>0</v>
      </c>
      <c r="AY22" s="84"/>
      <c r="AZ22" s="18">
        <f t="shared" si="15"/>
        <v>0</v>
      </c>
      <c r="BA22" s="968"/>
      <c r="BB22" s="18">
        <f t="shared" si="16"/>
        <v>0</v>
      </c>
      <c r="BC22" s="866"/>
      <c r="BD22" s="18">
        <f t="shared" si="35"/>
        <v>0</v>
      </c>
      <c r="BE22" s="18">
        <f t="shared" si="36"/>
        <v>0</v>
      </c>
      <c r="BF22" s="18">
        <f t="shared" si="37"/>
        <v>0</v>
      </c>
      <c r="BG22" s="18">
        <f t="shared" si="38"/>
        <v>0</v>
      </c>
      <c r="BH22" s="18">
        <f t="shared" si="39"/>
        <v>0</v>
      </c>
      <c r="BI22" s="18">
        <f t="shared" si="40"/>
        <v>0</v>
      </c>
      <c r="BJ22" s="18">
        <f t="shared" si="41"/>
        <v>0</v>
      </c>
      <c r="BK22" s="18">
        <f t="shared" si="42"/>
        <v>0</v>
      </c>
      <c r="BM22" s="147">
        <f t="shared" si="18"/>
        <v>0</v>
      </c>
      <c r="BN22" s="147">
        <f t="shared" si="43"/>
        <v>0</v>
      </c>
      <c r="BP22" s="18">
        <f t="shared" si="44"/>
        <v>0</v>
      </c>
      <c r="BQ22" s="18">
        <f t="shared" si="45"/>
        <v>0</v>
      </c>
      <c r="BR22" s="18">
        <f t="shared" si="46"/>
        <v>0</v>
      </c>
      <c r="BS22" s="18">
        <f t="shared" si="47"/>
        <v>0</v>
      </c>
      <c r="BT22" s="18">
        <f t="shared" si="48"/>
        <v>0</v>
      </c>
      <c r="BU22" s="18">
        <f t="shared" si="49"/>
        <v>0</v>
      </c>
      <c r="BV22" s="18">
        <f t="shared" si="50"/>
        <v>0</v>
      </c>
      <c r="BW22" s="18">
        <f t="shared" si="51"/>
        <v>0</v>
      </c>
      <c r="BX22" s="18">
        <f t="shared" si="52"/>
        <v>0</v>
      </c>
      <c r="BY22" s="18">
        <f t="shared" si="53"/>
        <v>0</v>
      </c>
      <c r="BZ22" s="18">
        <f t="shared" si="54"/>
        <v>0</v>
      </c>
      <c r="CA22" s="18">
        <f t="shared" si="55"/>
        <v>0</v>
      </c>
      <c r="CB22" s="18">
        <f t="shared" si="56"/>
        <v>0</v>
      </c>
      <c r="CC22" s="18">
        <f t="shared" si="57"/>
        <v>0</v>
      </c>
      <c r="CD22" s="18">
        <f t="shared" si="61"/>
        <v>0</v>
      </c>
      <c r="CE22" s="18">
        <f t="shared" si="62"/>
        <v>0</v>
      </c>
      <c r="CF22" s="18">
        <f t="shared" si="63"/>
        <v>0</v>
      </c>
      <c r="CG22" s="18">
        <f t="shared" si="64"/>
        <v>0</v>
      </c>
      <c r="CH22" s="18">
        <f t="shared" si="65"/>
        <v>0</v>
      </c>
      <c r="CJ22" s="18">
        <f t="shared" si="58"/>
        <v>0</v>
      </c>
    </row>
    <row r="23" spans="2:89" s="18" customFormat="1" ht="90" customHeight="1">
      <c r="B23" s="134"/>
      <c r="C23" s="72"/>
      <c r="D23" s="274" t="s">
        <v>201</v>
      </c>
      <c r="E23" s="726" t="s">
        <v>421</v>
      </c>
      <c r="F23" s="214" t="s">
        <v>135</v>
      </c>
      <c r="G23" s="83" t="s">
        <v>50</v>
      </c>
      <c r="H23" s="76">
        <v>6</v>
      </c>
      <c r="I23" s="76" t="s">
        <v>306</v>
      </c>
      <c r="J23" s="547">
        <v>76.13760000000002</v>
      </c>
      <c r="K23" s="166"/>
      <c r="L23" s="163"/>
      <c r="M23" s="164"/>
      <c r="N23" s="163"/>
      <c r="O23" s="164"/>
      <c r="P23" s="163"/>
      <c r="Q23" s="164"/>
      <c r="R23" s="163"/>
      <c r="S23" s="164"/>
      <c r="T23" s="163"/>
      <c r="U23" s="306">
        <f t="shared" si="9"/>
        <v>0</v>
      </c>
      <c r="V23" s="282" t="str">
        <f t="shared" si="66"/>
        <v>No</v>
      </c>
      <c r="W23" s="283" t="str">
        <f t="shared" si="25"/>
        <v>No</v>
      </c>
      <c r="X23" s="413"/>
      <c r="Y23" s="160">
        <v>1</v>
      </c>
      <c r="Z23" s="161">
        <f t="shared" si="59"/>
        <v>0</v>
      </c>
      <c r="AA23" s="699"/>
      <c r="AB23" s="423">
        <v>0.9</v>
      </c>
      <c r="AC23" s="117">
        <f t="shared" si="67"/>
        <v>0</v>
      </c>
      <c r="AD23" s="77">
        <f t="shared" si="26"/>
        <v>0</v>
      </c>
      <c r="AE23" s="63">
        <f t="shared" si="27"/>
        <v>0</v>
      </c>
      <c r="AF23" s="78">
        <f t="shared" si="28"/>
        <v>0</v>
      </c>
      <c r="AG23" s="71">
        <f t="shared" si="29"/>
        <v>0</v>
      </c>
      <c r="AH23" s="522">
        <f t="shared" si="30"/>
        <v>0</v>
      </c>
      <c r="AI23" s="532">
        <f t="shared" si="31"/>
        <v>0</v>
      </c>
      <c r="AJ23" s="457">
        <f t="shared" si="32"/>
        <v>0</v>
      </c>
      <c r="AK23" s="500">
        <f t="shared" si="33"/>
        <v>0</v>
      </c>
      <c r="AL23" s="528">
        <f t="shared" si="34"/>
        <v>0</v>
      </c>
      <c r="AM23" s="240">
        <f t="shared" si="60"/>
        <v>0</v>
      </c>
      <c r="AN23" s="962">
        <v>1</v>
      </c>
      <c r="AO23" s="84">
        <v>12</v>
      </c>
      <c r="AP23" s="18">
        <f t="shared" si="10"/>
        <v>0</v>
      </c>
      <c r="AQ23" s="84"/>
      <c r="AR23" s="18">
        <f t="shared" si="11"/>
        <v>0</v>
      </c>
      <c r="AS23" s="84"/>
      <c r="AT23" s="18">
        <f t="shared" si="12"/>
        <v>0</v>
      </c>
      <c r="AU23" s="84"/>
      <c r="AV23" s="18">
        <f t="shared" si="13"/>
        <v>0</v>
      </c>
      <c r="AW23" s="84"/>
      <c r="AX23" s="18">
        <f t="shared" si="14"/>
        <v>0</v>
      </c>
      <c r="AY23" s="84"/>
      <c r="AZ23" s="18">
        <f t="shared" si="15"/>
        <v>0</v>
      </c>
      <c r="BA23" s="968"/>
      <c r="BB23" s="18">
        <f t="shared" si="16"/>
        <v>0</v>
      </c>
      <c r="BC23" s="866"/>
      <c r="BD23" s="18">
        <f t="shared" si="35"/>
        <v>0</v>
      </c>
      <c r="BE23" s="18">
        <f t="shared" si="36"/>
        <v>0</v>
      </c>
      <c r="BF23" s="18">
        <f t="shared" si="37"/>
        <v>0</v>
      </c>
      <c r="BG23" s="18">
        <f t="shared" si="38"/>
        <v>0</v>
      </c>
      <c r="BH23" s="18">
        <f t="shared" si="39"/>
        <v>0</v>
      </c>
      <c r="BI23" s="18">
        <f t="shared" si="40"/>
        <v>0</v>
      </c>
      <c r="BJ23" s="18">
        <f t="shared" si="41"/>
        <v>0</v>
      </c>
      <c r="BK23" s="18">
        <f t="shared" si="42"/>
        <v>0</v>
      </c>
      <c r="BM23" s="147">
        <f t="shared" si="18"/>
        <v>0</v>
      </c>
      <c r="BN23" s="147">
        <f t="shared" si="43"/>
        <v>0</v>
      </c>
      <c r="BP23" s="18">
        <f t="shared" si="44"/>
        <v>0</v>
      </c>
      <c r="BQ23" s="18">
        <f t="shared" si="45"/>
        <v>0</v>
      </c>
      <c r="BR23" s="18">
        <f t="shared" si="46"/>
        <v>0</v>
      </c>
      <c r="BS23" s="18">
        <f t="shared" si="47"/>
        <v>0</v>
      </c>
      <c r="BT23" s="18">
        <f t="shared" si="48"/>
        <v>0</v>
      </c>
      <c r="BU23" s="18">
        <f t="shared" si="49"/>
        <v>0</v>
      </c>
      <c r="BV23" s="18">
        <f t="shared" si="50"/>
        <v>0</v>
      </c>
      <c r="BW23" s="18">
        <f t="shared" si="51"/>
        <v>0</v>
      </c>
      <c r="BX23" s="18">
        <f t="shared" si="52"/>
        <v>0</v>
      </c>
      <c r="BY23" s="18">
        <f t="shared" si="53"/>
        <v>0</v>
      </c>
      <c r="BZ23" s="18">
        <f t="shared" si="54"/>
        <v>0</v>
      </c>
      <c r="CA23" s="18">
        <f t="shared" si="55"/>
        <v>0</v>
      </c>
      <c r="CB23" s="18">
        <f t="shared" si="56"/>
        <v>0</v>
      </c>
      <c r="CC23" s="18">
        <f t="shared" si="57"/>
        <v>0</v>
      </c>
      <c r="CD23" s="18">
        <f t="shared" si="61"/>
        <v>0</v>
      </c>
      <c r="CE23" s="18">
        <f t="shared" si="62"/>
        <v>0</v>
      </c>
      <c r="CF23" s="18">
        <f t="shared" si="63"/>
        <v>0</v>
      </c>
      <c r="CG23" s="18">
        <f t="shared" si="64"/>
        <v>0</v>
      </c>
      <c r="CH23" s="18">
        <f t="shared" si="65"/>
        <v>0</v>
      </c>
      <c r="CJ23" s="18">
        <f t="shared" si="58"/>
        <v>0</v>
      </c>
    </row>
    <row r="24" spans="2:89" s="18" customFormat="1" ht="90" customHeight="1">
      <c r="B24" s="352"/>
      <c r="C24" s="72"/>
      <c r="D24" s="254" t="s">
        <v>202</v>
      </c>
      <c r="E24" s="725" t="s">
        <v>421</v>
      </c>
      <c r="F24" s="235" t="s">
        <v>135</v>
      </c>
      <c r="G24" s="113" t="s">
        <v>50</v>
      </c>
      <c r="H24" s="111">
        <v>5</v>
      </c>
      <c r="I24" s="111" t="s">
        <v>306</v>
      </c>
      <c r="J24" s="548">
        <v>77.327250000000006</v>
      </c>
      <c r="K24" s="165"/>
      <c r="L24" s="158"/>
      <c r="M24" s="159"/>
      <c r="N24" s="158"/>
      <c r="O24" s="159"/>
      <c r="P24" s="158"/>
      <c r="Q24" s="159"/>
      <c r="R24" s="158"/>
      <c r="S24" s="159"/>
      <c r="T24" s="158"/>
      <c r="U24" s="286">
        <f t="shared" si="9"/>
        <v>0</v>
      </c>
      <c r="V24" s="284" t="str">
        <f t="shared" si="66"/>
        <v>No</v>
      </c>
      <c r="W24" s="285" t="str">
        <f t="shared" si="25"/>
        <v>No</v>
      </c>
      <c r="X24" s="413"/>
      <c r="Y24" s="160">
        <v>1</v>
      </c>
      <c r="Z24" s="161">
        <f t="shared" si="59"/>
        <v>0</v>
      </c>
      <c r="AA24" s="699"/>
      <c r="AB24" s="423">
        <v>0.93</v>
      </c>
      <c r="AC24" s="117">
        <f t="shared" si="67"/>
        <v>0</v>
      </c>
      <c r="AD24" s="77">
        <f t="shared" si="26"/>
        <v>0</v>
      </c>
      <c r="AE24" s="63">
        <f t="shared" si="27"/>
        <v>0</v>
      </c>
      <c r="AF24" s="78">
        <f t="shared" si="28"/>
        <v>0</v>
      </c>
      <c r="AG24" s="71">
        <f t="shared" si="29"/>
        <v>0</v>
      </c>
      <c r="AH24" s="522">
        <f t="shared" si="30"/>
        <v>0</v>
      </c>
      <c r="AI24" s="532">
        <f t="shared" si="31"/>
        <v>0</v>
      </c>
      <c r="AJ24" s="457">
        <f t="shared" si="32"/>
        <v>0</v>
      </c>
      <c r="AK24" s="500">
        <f t="shared" si="33"/>
        <v>0</v>
      </c>
      <c r="AL24" s="528">
        <f t="shared" si="34"/>
        <v>0</v>
      </c>
      <c r="AM24" s="240">
        <f t="shared" si="60"/>
        <v>0</v>
      </c>
      <c r="AN24" s="962">
        <v>1</v>
      </c>
      <c r="AO24" s="84">
        <v>10</v>
      </c>
      <c r="AP24" s="18">
        <f t="shared" si="10"/>
        <v>0</v>
      </c>
      <c r="AQ24" s="84"/>
      <c r="AR24" s="18">
        <f t="shared" si="11"/>
        <v>0</v>
      </c>
      <c r="AS24" s="84"/>
      <c r="AT24" s="18">
        <f t="shared" si="12"/>
        <v>0</v>
      </c>
      <c r="AU24" s="84"/>
      <c r="AV24" s="18">
        <f t="shared" si="13"/>
        <v>0</v>
      </c>
      <c r="AW24" s="84"/>
      <c r="AX24" s="18">
        <f t="shared" si="14"/>
        <v>0</v>
      </c>
      <c r="AY24" s="84"/>
      <c r="AZ24" s="18">
        <f t="shared" si="15"/>
        <v>0</v>
      </c>
      <c r="BA24" s="968"/>
      <c r="BB24" s="18">
        <f t="shared" si="16"/>
        <v>0</v>
      </c>
      <c r="BC24" s="866"/>
      <c r="BD24" s="18">
        <f t="shared" si="35"/>
        <v>0</v>
      </c>
      <c r="BE24" s="18">
        <f t="shared" si="36"/>
        <v>0</v>
      </c>
      <c r="BF24" s="18">
        <f t="shared" si="37"/>
        <v>0</v>
      </c>
      <c r="BG24" s="18">
        <f t="shared" si="38"/>
        <v>0</v>
      </c>
      <c r="BH24" s="18">
        <f t="shared" si="39"/>
        <v>0</v>
      </c>
      <c r="BI24" s="18">
        <f t="shared" si="40"/>
        <v>0</v>
      </c>
      <c r="BJ24" s="18">
        <f t="shared" si="41"/>
        <v>0</v>
      </c>
      <c r="BK24" s="18">
        <f t="shared" si="42"/>
        <v>0</v>
      </c>
      <c r="BM24" s="147">
        <f t="shared" si="18"/>
        <v>0</v>
      </c>
      <c r="BN24" s="147">
        <f t="shared" si="43"/>
        <v>0</v>
      </c>
      <c r="BP24" s="18">
        <f t="shared" si="44"/>
        <v>0</v>
      </c>
      <c r="BQ24" s="18">
        <f t="shared" si="45"/>
        <v>0</v>
      </c>
      <c r="BR24" s="18">
        <f t="shared" si="46"/>
        <v>0</v>
      </c>
      <c r="BS24" s="18">
        <f t="shared" si="47"/>
        <v>0</v>
      </c>
      <c r="BT24" s="18">
        <f t="shared" si="48"/>
        <v>0</v>
      </c>
      <c r="BU24" s="18">
        <f t="shared" si="49"/>
        <v>0</v>
      </c>
      <c r="BV24" s="18">
        <f t="shared" si="50"/>
        <v>0</v>
      </c>
      <c r="BW24" s="18">
        <f t="shared" si="51"/>
        <v>0</v>
      </c>
      <c r="BX24" s="18">
        <f t="shared" si="52"/>
        <v>0</v>
      </c>
      <c r="BY24" s="18">
        <f t="shared" si="53"/>
        <v>0</v>
      </c>
      <c r="BZ24" s="18">
        <f t="shared" si="54"/>
        <v>0</v>
      </c>
      <c r="CA24" s="18">
        <f t="shared" si="55"/>
        <v>0</v>
      </c>
      <c r="CB24" s="18">
        <f t="shared" si="56"/>
        <v>0</v>
      </c>
      <c r="CC24" s="18">
        <f t="shared" si="57"/>
        <v>0</v>
      </c>
      <c r="CD24" s="18">
        <f t="shared" si="61"/>
        <v>0</v>
      </c>
      <c r="CE24" s="18">
        <f t="shared" si="62"/>
        <v>0</v>
      </c>
      <c r="CF24" s="18">
        <f t="shared" si="63"/>
        <v>0</v>
      </c>
      <c r="CG24" s="18">
        <f t="shared" si="64"/>
        <v>0</v>
      </c>
      <c r="CH24" s="18">
        <f t="shared" si="65"/>
        <v>0</v>
      </c>
      <c r="CJ24" s="18">
        <f t="shared" si="58"/>
        <v>0</v>
      </c>
    </row>
    <row r="25" spans="2:89" s="18" customFormat="1" ht="90" customHeight="1">
      <c r="B25" s="134"/>
      <c r="C25" s="72"/>
      <c r="D25" s="274" t="s">
        <v>203</v>
      </c>
      <c r="E25" s="726" t="s">
        <v>421</v>
      </c>
      <c r="F25" s="214" t="s">
        <v>265</v>
      </c>
      <c r="G25" s="83" t="s">
        <v>50</v>
      </c>
      <c r="H25" s="76">
        <v>3</v>
      </c>
      <c r="I25" s="85" t="s">
        <v>414</v>
      </c>
      <c r="J25" s="547">
        <v>80.896200000000007</v>
      </c>
      <c r="K25" s="166"/>
      <c r="L25" s="163"/>
      <c r="M25" s="164"/>
      <c r="N25" s="163"/>
      <c r="O25" s="164"/>
      <c r="P25" s="163"/>
      <c r="Q25" s="164"/>
      <c r="R25" s="163"/>
      <c r="S25" s="164"/>
      <c r="T25" s="163"/>
      <c r="U25" s="306">
        <f t="shared" si="9"/>
        <v>0</v>
      </c>
      <c r="V25" s="282" t="str">
        <f t="shared" si="66"/>
        <v>No</v>
      </c>
      <c r="W25" s="283" t="str">
        <f t="shared" si="25"/>
        <v>No</v>
      </c>
      <c r="X25" s="413"/>
      <c r="Y25" s="160">
        <v>1</v>
      </c>
      <c r="Z25" s="161">
        <f t="shared" si="59"/>
        <v>0</v>
      </c>
      <c r="AA25" s="699"/>
      <c r="AB25" s="423">
        <v>1.28</v>
      </c>
      <c r="AC25" s="117">
        <f t="shared" si="67"/>
        <v>0</v>
      </c>
      <c r="AD25" s="77">
        <f t="shared" si="26"/>
        <v>0</v>
      </c>
      <c r="AE25" s="63">
        <f t="shared" si="27"/>
        <v>0</v>
      </c>
      <c r="AF25" s="78">
        <f t="shared" si="28"/>
        <v>0</v>
      </c>
      <c r="AG25" s="71">
        <f t="shared" si="29"/>
        <v>0</v>
      </c>
      <c r="AH25" s="522">
        <f t="shared" si="30"/>
        <v>0</v>
      </c>
      <c r="AI25" s="532">
        <f t="shared" si="31"/>
        <v>0</v>
      </c>
      <c r="AJ25" s="457">
        <f t="shared" si="32"/>
        <v>0</v>
      </c>
      <c r="AK25" s="500">
        <f t="shared" si="33"/>
        <v>0</v>
      </c>
      <c r="AL25" s="528">
        <f t="shared" si="34"/>
        <v>0</v>
      </c>
      <c r="AM25" s="240">
        <f t="shared" si="60"/>
        <v>0</v>
      </c>
      <c r="AN25" s="962">
        <v>1</v>
      </c>
      <c r="AO25" s="84">
        <v>4</v>
      </c>
      <c r="AP25" s="18">
        <f t="shared" si="10"/>
        <v>0</v>
      </c>
      <c r="AQ25" s="84">
        <v>2</v>
      </c>
      <c r="AR25" s="18">
        <f t="shared" si="11"/>
        <v>0</v>
      </c>
      <c r="AS25" s="84"/>
      <c r="AT25" s="18">
        <f t="shared" si="12"/>
        <v>0</v>
      </c>
      <c r="AU25" s="84">
        <v>1</v>
      </c>
      <c r="AV25" s="18">
        <f t="shared" si="13"/>
        <v>0</v>
      </c>
      <c r="AW25" s="84">
        <v>1</v>
      </c>
      <c r="AX25" s="18">
        <f t="shared" si="14"/>
        <v>0</v>
      </c>
      <c r="AY25" s="84">
        <v>1</v>
      </c>
      <c r="AZ25" s="18">
        <f t="shared" si="15"/>
        <v>0</v>
      </c>
      <c r="BA25" s="968"/>
      <c r="BB25" s="18">
        <f t="shared" si="16"/>
        <v>0</v>
      </c>
      <c r="BC25" s="866"/>
      <c r="BD25" s="18">
        <f t="shared" si="35"/>
        <v>0</v>
      </c>
      <c r="BE25" s="18">
        <f t="shared" si="36"/>
        <v>0</v>
      </c>
      <c r="BF25" s="18">
        <f t="shared" si="37"/>
        <v>0</v>
      </c>
      <c r="BG25" s="18">
        <f t="shared" si="38"/>
        <v>0</v>
      </c>
      <c r="BH25" s="18">
        <f t="shared" si="39"/>
        <v>0</v>
      </c>
      <c r="BI25" s="18">
        <f t="shared" si="40"/>
        <v>0</v>
      </c>
      <c r="BJ25" s="18">
        <f t="shared" si="41"/>
        <v>0</v>
      </c>
      <c r="BK25" s="18">
        <f t="shared" si="42"/>
        <v>0</v>
      </c>
      <c r="BM25" s="147">
        <f t="shared" si="18"/>
        <v>0</v>
      </c>
      <c r="BN25" s="147">
        <f t="shared" si="43"/>
        <v>0</v>
      </c>
      <c r="BP25" s="18">
        <f t="shared" si="44"/>
        <v>0</v>
      </c>
      <c r="BQ25" s="18">
        <f t="shared" si="45"/>
        <v>0</v>
      </c>
      <c r="BR25" s="18">
        <f t="shared" si="46"/>
        <v>0</v>
      </c>
      <c r="BS25" s="18">
        <f t="shared" si="47"/>
        <v>0</v>
      </c>
      <c r="BT25" s="18">
        <f t="shared" si="48"/>
        <v>0</v>
      </c>
      <c r="BU25" s="18">
        <f t="shared" si="49"/>
        <v>0</v>
      </c>
      <c r="BV25" s="18">
        <f t="shared" si="50"/>
        <v>0</v>
      </c>
      <c r="BW25" s="18">
        <f t="shared" si="51"/>
        <v>0</v>
      </c>
      <c r="BX25" s="18">
        <f t="shared" si="52"/>
        <v>0</v>
      </c>
      <c r="BY25" s="18">
        <f t="shared" si="53"/>
        <v>0</v>
      </c>
      <c r="BZ25" s="18">
        <f t="shared" si="54"/>
        <v>0</v>
      </c>
      <c r="CA25" s="18">
        <f t="shared" si="55"/>
        <v>0</v>
      </c>
      <c r="CB25" s="18">
        <f t="shared" si="56"/>
        <v>0</v>
      </c>
      <c r="CC25" s="18">
        <f t="shared" si="57"/>
        <v>0</v>
      </c>
      <c r="CD25" s="18">
        <f t="shared" si="61"/>
        <v>0</v>
      </c>
      <c r="CE25" s="18">
        <f t="shared" si="62"/>
        <v>0</v>
      </c>
      <c r="CF25" s="18">
        <f t="shared" si="63"/>
        <v>0</v>
      </c>
      <c r="CG25" s="18">
        <f t="shared" si="64"/>
        <v>0</v>
      </c>
      <c r="CH25" s="18">
        <f t="shared" si="65"/>
        <v>0</v>
      </c>
      <c r="CJ25" s="18">
        <f t="shared" si="58"/>
        <v>0</v>
      </c>
    </row>
    <row r="26" spans="2:89" s="18" customFormat="1" ht="90" customHeight="1">
      <c r="B26" s="352"/>
      <c r="C26" s="72"/>
      <c r="D26" s="254" t="s">
        <v>204</v>
      </c>
      <c r="E26" s="725" t="s">
        <v>421</v>
      </c>
      <c r="F26" s="235" t="s">
        <v>315</v>
      </c>
      <c r="G26" s="113" t="s">
        <v>50</v>
      </c>
      <c r="H26" s="112">
        <v>4</v>
      </c>
      <c r="I26" s="114" t="s">
        <v>414</v>
      </c>
      <c r="J26" s="548">
        <v>78.516900000000007</v>
      </c>
      <c r="K26" s="165"/>
      <c r="L26" s="158"/>
      <c r="M26" s="159"/>
      <c r="N26" s="158"/>
      <c r="O26" s="159"/>
      <c r="P26" s="158"/>
      <c r="Q26" s="159"/>
      <c r="R26" s="158"/>
      <c r="S26" s="159"/>
      <c r="T26" s="158"/>
      <c r="U26" s="286">
        <f t="shared" si="9"/>
        <v>0</v>
      </c>
      <c r="V26" s="284" t="str">
        <f t="shared" si="66"/>
        <v>No</v>
      </c>
      <c r="W26" s="285" t="str">
        <f t="shared" si="25"/>
        <v>No</v>
      </c>
      <c r="X26" s="413"/>
      <c r="Y26" s="160">
        <v>1</v>
      </c>
      <c r="Z26" s="161">
        <f t="shared" si="59"/>
        <v>0</v>
      </c>
      <c r="AA26" s="699"/>
      <c r="AB26" s="423">
        <v>1.04</v>
      </c>
      <c r="AC26" s="117">
        <f t="shared" si="67"/>
        <v>0</v>
      </c>
      <c r="AD26" s="77">
        <f t="shared" si="26"/>
        <v>0</v>
      </c>
      <c r="AE26" s="63">
        <f t="shared" si="27"/>
        <v>0</v>
      </c>
      <c r="AF26" s="78">
        <f t="shared" si="28"/>
        <v>0</v>
      </c>
      <c r="AG26" s="71">
        <f t="shared" si="29"/>
        <v>0</v>
      </c>
      <c r="AH26" s="522">
        <f t="shared" si="30"/>
        <v>0</v>
      </c>
      <c r="AI26" s="532">
        <f t="shared" si="31"/>
        <v>0</v>
      </c>
      <c r="AJ26" s="457">
        <f t="shared" si="32"/>
        <v>0</v>
      </c>
      <c r="AK26" s="500">
        <f t="shared" si="33"/>
        <v>0</v>
      </c>
      <c r="AL26" s="528">
        <f t="shared" si="34"/>
        <v>0</v>
      </c>
      <c r="AM26" s="240">
        <f t="shared" si="60"/>
        <v>0</v>
      </c>
      <c r="AN26" s="962">
        <v>1</v>
      </c>
      <c r="AO26" s="969">
        <v>8</v>
      </c>
      <c r="AP26" s="18">
        <f t="shared" si="10"/>
        <v>0</v>
      </c>
      <c r="AQ26" s="969"/>
      <c r="AR26" s="18">
        <f t="shared" si="11"/>
        <v>0</v>
      </c>
      <c r="AS26" s="969"/>
      <c r="AT26" s="18">
        <f t="shared" si="12"/>
        <v>0</v>
      </c>
      <c r="AU26" s="969">
        <v>1</v>
      </c>
      <c r="AV26" s="18">
        <f t="shared" si="13"/>
        <v>0</v>
      </c>
      <c r="AW26" s="969">
        <v>3</v>
      </c>
      <c r="AX26" s="18">
        <f t="shared" si="14"/>
        <v>0</v>
      </c>
      <c r="AY26" s="969"/>
      <c r="AZ26" s="18">
        <f t="shared" si="15"/>
        <v>0</v>
      </c>
      <c r="BA26" s="968"/>
      <c r="BB26" s="18">
        <f t="shared" si="16"/>
        <v>0</v>
      </c>
      <c r="BC26" s="866"/>
      <c r="BD26" s="18">
        <f t="shared" si="35"/>
        <v>0</v>
      </c>
      <c r="BE26" s="18">
        <f t="shared" si="36"/>
        <v>0</v>
      </c>
      <c r="BF26" s="18">
        <f t="shared" si="37"/>
        <v>0</v>
      </c>
      <c r="BG26" s="18">
        <f t="shared" si="38"/>
        <v>0</v>
      </c>
      <c r="BH26" s="18">
        <f t="shared" si="39"/>
        <v>0</v>
      </c>
      <c r="BI26" s="18">
        <f t="shared" si="40"/>
        <v>0</v>
      </c>
      <c r="BJ26" s="18">
        <f t="shared" si="41"/>
        <v>0</v>
      </c>
      <c r="BK26" s="18">
        <f t="shared" si="42"/>
        <v>0</v>
      </c>
      <c r="BM26" s="147">
        <f t="shared" si="18"/>
        <v>0</v>
      </c>
      <c r="BN26" s="147">
        <f t="shared" si="43"/>
        <v>0</v>
      </c>
      <c r="BP26" s="18">
        <f t="shared" si="44"/>
        <v>0</v>
      </c>
      <c r="BQ26" s="18">
        <f t="shared" si="45"/>
        <v>0</v>
      </c>
      <c r="BR26" s="18">
        <f t="shared" si="46"/>
        <v>0</v>
      </c>
      <c r="BS26" s="18">
        <f t="shared" si="47"/>
        <v>0</v>
      </c>
      <c r="BT26" s="18">
        <f t="shared" si="48"/>
        <v>0</v>
      </c>
      <c r="BU26" s="18">
        <f t="shared" si="49"/>
        <v>0</v>
      </c>
      <c r="BV26" s="18">
        <f t="shared" si="50"/>
        <v>0</v>
      </c>
      <c r="BW26" s="18">
        <f t="shared" si="51"/>
        <v>0</v>
      </c>
      <c r="BX26" s="18">
        <f t="shared" si="52"/>
        <v>0</v>
      </c>
      <c r="BY26" s="18">
        <f t="shared" si="53"/>
        <v>0</v>
      </c>
      <c r="BZ26" s="18">
        <f t="shared" si="54"/>
        <v>0</v>
      </c>
      <c r="CA26" s="18">
        <f t="shared" si="55"/>
        <v>0</v>
      </c>
      <c r="CB26" s="18">
        <f t="shared" si="56"/>
        <v>0</v>
      </c>
      <c r="CC26" s="18">
        <f t="shared" si="57"/>
        <v>0</v>
      </c>
      <c r="CD26" s="18">
        <f t="shared" si="61"/>
        <v>0</v>
      </c>
      <c r="CE26" s="18">
        <f t="shared" si="62"/>
        <v>0</v>
      </c>
      <c r="CF26" s="18">
        <f t="shared" si="63"/>
        <v>0</v>
      </c>
      <c r="CG26" s="18">
        <f t="shared" si="64"/>
        <v>0</v>
      </c>
      <c r="CH26" s="18">
        <f t="shared" si="65"/>
        <v>0</v>
      </c>
      <c r="CJ26" s="18">
        <f t="shared" si="58"/>
        <v>0</v>
      </c>
    </row>
    <row r="27" spans="2:89" s="18" customFormat="1" ht="90" customHeight="1">
      <c r="B27" s="134"/>
      <c r="C27" s="72"/>
      <c r="D27" s="274" t="s">
        <v>205</v>
      </c>
      <c r="E27" s="726" t="s">
        <v>421</v>
      </c>
      <c r="F27" s="214" t="s">
        <v>134</v>
      </c>
      <c r="G27" s="83" t="s">
        <v>132</v>
      </c>
      <c r="H27" s="76">
        <v>4</v>
      </c>
      <c r="I27" s="76" t="s">
        <v>306</v>
      </c>
      <c r="J27" s="547">
        <v>82.085850000000008</v>
      </c>
      <c r="K27" s="166"/>
      <c r="L27" s="163"/>
      <c r="M27" s="164"/>
      <c r="N27" s="163"/>
      <c r="O27" s="164"/>
      <c r="P27" s="163"/>
      <c r="Q27" s="164"/>
      <c r="R27" s="163"/>
      <c r="S27" s="164"/>
      <c r="T27" s="163"/>
      <c r="U27" s="306">
        <f t="shared" si="9"/>
        <v>0</v>
      </c>
      <c r="V27" s="282" t="str">
        <f t="shared" si="66"/>
        <v>No</v>
      </c>
      <c r="W27" s="283" t="str">
        <f t="shared" si="25"/>
        <v>No</v>
      </c>
      <c r="X27" s="413"/>
      <c r="Y27" s="160">
        <v>1</v>
      </c>
      <c r="Z27" s="161">
        <f t="shared" si="59"/>
        <v>0</v>
      </c>
      <c r="AA27" s="699"/>
      <c r="AB27" s="423">
        <v>1.23</v>
      </c>
      <c r="AC27" s="117">
        <f t="shared" si="67"/>
        <v>0</v>
      </c>
      <c r="AD27" s="77">
        <f t="shared" si="26"/>
        <v>0</v>
      </c>
      <c r="AE27" s="63">
        <f t="shared" si="27"/>
        <v>0</v>
      </c>
      <c r="AF27" s="78">
        <f t="shared" si="28"/>
        <v>0</v>
      </c>
      <c r="AG27" s="71">
        <f t="shared" si="29"/>
        <v>0</v>
      </c>
      <c r="AH27" s="522">
        <f t="shared" si="30"/>
        <v>0</v>
      </c>
      <c r="AI27" s="532">
        <f t="shared" si="31"/>
        <v>0</v>
      </c>
      <c r="AJ27" s="457">
        <f t="shared" si="32"/>
        <v>0</v>
      </c>
      <c r="AK27" s="500">
        <f t="shared" si="33"/>
        <v>0</v>
      </c>
      <c r="AL27" s="528">
        <f t="shared" si="34"/>
        <v>0</v>
      </c>
      <c r="AM27" s="240">
        <f t="shared" si="60"/>
        <v>0</v>
      </c>
      <c r="AN27" s="962">
        <v>1</v>
      </c>
      <c r="AO27" s="84">
        <v>12</v>
      </c>
      <c r="AP27" s="18">
        <f t="shared" si="10"/>
        <v>0</v>
      </c>
      <c r="AQ27" s="84"/>
      <c r="AR27" s="18">
        <f t="shared" si="11"/>
        <v>0</v>
      </c>
      <c r="AS27" s="84"/>
      <c r="AT27" s="18">
        <f t="shared" si="12"/>
        <v>0</v>
      </c>
      <c r="AU27" s="84"/>
      <c r="AV27" s="18">
        <f t="shared" si="13"/>
        <v>0</v>
      </c>
      <c r="AW27" s="84"/>
      <c r="AX27" s="18">
        <f t="shared" si="14"/>
        <v>0</v>
      </c>
      <c r="AY27" s="84"/>
      <c r="AZ27" s="18">
        <f t="shared" si="15"/>
        <v>0</v>
      </c>
      <c r="BA27" s="968"/>
      <c r="BB27" s="18">
        <f t="shared" si="16"/>
        <v>0</v>
      </c>
      <c r="BC27" s="866"/>
      <c r="BD27" s="18">
        <f t="shared" si="35"/>
        <v>0</v>
      </c>
      <c r="BE27" s="18">
        <f t="shared" si="36"/>
        <v>0</v>
      </c>
      <c r="BF27" s="18">
        <f t="shared" si="37"/>
        <v>0</v>
      </c>
      <c r="BG27" s="18">
        <f t="shared" si="38"/>
        <v>0</v>
      </c>
      <c r="BH27" s="18">
        <f t="shared" si="39"/>
        <v>0</v>
      </c>
      <c r="BI27" s="18">
        <f t="shared" si="40"/>
        <v>0</v>
      </c>
      <c r="BJ27" s="18">
        <f t="shared" si="41"/>
        <v>0</v>
      </c>
      <c r="BK27" s="18">
        <f t="shared" si="42"/>
        <v>0</v>
      </c>
      <c r="BM27" s="147">
        <f t="shared" si="18"/>
        <v>0</v>
      </c>
      <c r="BN27" s="147">
        <f t="shared" si="43"/>
        <v>0</v>
      </c>
      <c r="BP27" s="18">
        <f t="shared" si="44"/>
        <v>0</v>
      </c>
      <c r="BQ27" s="18">
        <f t="shared" si="45"/>
        <v>0</v>
      </c>
      <c r="BR27" s="18">
        <f t="shared" si="46"/>
        <v>0</v>
      </c>
      <c r="BS27" s="18">
        <f t="shared" si="47"/>
        <v>0</v>
      </c>
      <c r="BT27" s="18">
        <f t="shared" si="48"/>
        <v>0</v>
      </c>
      <c r="BU27" s="18">
        <f t="shared" si="49"/>
        <v>0</v>
      </c>
      <c r="BV27" s="18">
        <f t="shared" si="50"/>
        <v>0</v>
      </c>
      <c r="BW27" s="18">
        <f t="shared" si="51"/>
        <v>0</v>
      </c>
      <c r="BX27" s="18">
        <f t="shared" si="52"/>
        <v>0</v>
      </c>
      <c r="BY27" s="18">
        <f t="shared" si="53"/>
        <v>0</v>
      </c>
      <c r="BZ27" s="18">
        <f t="shared" si="54"/>
        <v>0</v>
      </c>
      <c r="CA27" s="18">
        <f t="shared" si="55"/>
        <v>0</v>
      </c>
      <c r="CB27" s="18">
        <f t="shared" si="56"/>
        <v>0</v>
      </c>
      <c r="CC27" s="18">
        <f t="shared" si="57"/>
        <v>0</v>
      </c>
      <c r="CD27" s="18">
        <f t="shared" si="61"/>
        <v>0</v>
      </c>
      <c r="CE27" s="18">
        <f t="shared" si="62"/>
        <v>0</v>
      </c>
      <c r="CF27" s="18">
        <f t="shared" si="63"/>
        <v>0</v>
      </c>
      <c r="CG27" s="18">
        <f t="shared" si="64"/>
        <v>0</v>
      </c>
      <c r="CH27" s="18">
        <f t="shared" si="65"/>
        <v>0</v>
      </c>
      <c r="CJ27" s="18">
        <f t="shared" si="58"/>
        <v>0</v>
      </c>
    </row>
    <row r="28" spans="2:89" s="18" customFormat="1" ht="90" customHeight="1">
      <c r="B28" s="353"/>
      <c r="C28" s="86"/>
      <c r="D28" s="325" t="s">
        <v>206</v>
      </c>
      <c r="E28" s="727" t="s">
        <v>421</v>
      </c>
      <c r="F28" s="236" t="s">
        <v>136</v>
      </c>
      <c r="G28" s="116" t="s">
        <v>132</v>
      </c>
      <c r="H28" s="115">
        <v>1</v>
      </c>
      <c r="I28" s="115" t="s">
        <v>306</v>
      </c>
      <c r="J28" s="559">
        <v>77.327250000000006</v>
      </c>
      <c r="K28" s="167"/>
      <c r="L28" s="168"/>
      <c r="M28" s="169"/>
      <c r="N28" s="168"/>
      <c r="O28" s="169"/>
      <c r="P28" s="168"/>
      <c r="Q28" s="169"/>
      <c r="R28" s="168"/>
      <c r="S28" s="169"/>
      <c r="T28" s="168"/>
      <c r="U28" s="307">
        <f t="shared" si="9"/>
        <v>0</v>
      </c>
      <c r="V28" s="308" t="str">
        <f t="shared" si="66"/>
        <v>No</v>
      </c>
      <c r="W28" s="309" t="str">
        <f t="shared" si="25"/>
        <v>No</v>
      </c>
      <c r="X28" s="413"/>
      <c r="Y28" s="170">
        <v>1</v>
      </c>
      <c r="Z28" s="171">
        <f>Y28*K28+Y28*L28+Y28*M28+Y28*N28+Y28*O28+Y28*P28+Y28*Q28+Y28*R28+Y28*S28+Y28*T28</f>
        <v>0</v>
      </c>
      <c r="AA28" s="699"/>
      <c r="AB28" s="424">
        <v>1.04</v>
      </c>
      <c r="AC28" s="117">
        <f>SUM(K28:T28)*AB28</f>
        <v>0</v>
      </c>
      <c r="AD28" s="77">
        <f t="shared" si="26"/>
        <v>0</v>
      </c>
      <c r="AE28" s="63">
        <f t="shared" si="27"/>
        <v>0</v>
      </c>
      <c r="AF28" s="78">
        <f t="shared" si="28"/>
        <v>0</v>
      </c>
      <c r="AG28" s="71">
        <f t="shared" si="29"/>
        <v>0</v>
      </c>
      <c r="AH28" s="522">
        <f t="shared" si="30"/>
        <v>0</v>
      </c>
      <c r="AI28" s="532">
        <f t="shared" si="31"/>
        <v>0</v>
      </c>
      <c r="AJ28" s="457">
        <f t="shared" si="32"/>
        <v>0</v>
      </c>
      <c r="AK28" s="500">
        <f t="shared" si="33"/>
        <v>0</v>
      </c>
      <c r="AL28" s="528">
        <f t="shared" si="34"/>
        <v>0</v>
      </c>
      <c r="AM28" s="240">
        <f t="shared" si="60"/>
        <v>0</v>
      </c>
      <c r="AN28" s="965">
        <v>1</v>
      </c>
      <c r="AO28" s="970">
        <v>3</v>
      </c>
      <c r="AP28" s="18">
        <f t="shared" si="10"/>
        <v>0</v>
      </c>
      <c r="AQ28" s="970"/>
      <c r="AR28" s="18">
        <f t="shared" si="11"/>
        <v>0</v>
      </c>
      <c r="AS28" s="970"/>
      <c r="AT28" s="18">
        <f t="shared" si="12"/>
        <v>0</v>
      </c>
      <c r="AU28" s="970"/>
      <c r="AV28" s="18">
        <f t="shared" si="13"/>
        <v>0</v>
      </c>
      <c r="AW28" s="970"/>
      <c r="AX28" s="18">
        <f t="shared" si="14"/>
        <v>0</v>
      </c>
      <c r="AY28" s="970"/>
      <c r="AZ28" s="18">
        <f t="shared" si="15"/>
        <v>0</v>
      </c>
      <c r="BA28" s="968"/>
      <c r="BB28" s="18">
        <f t="shared" si="16"/>
        <v>0</v>
      </c>
      <c r="BC28" s="866"/>
      <c r="BD28" s="18">
        <f t="shared" si="35"/>
        <v>0</v>
      </c>
      <c r="BE28" s="18">
        <f t="shared" si="36"/>
        <v>0</v>
      </c>
      <c r="BF28" s="18">
        <f t="shared" si="37"/>
        <v>0</v>
      </c>
      <c r="BG28" s="18">
        <f t="shared" si="38"/>
        <v>0</v>
      </c>
      <c r="BH28" s="18">
        <f t="shared" si="39"/>
        <v>0</v>
      </c>
      <c r="BI28" s="18">
        <f t="shared" si="40"/>
        <v>0</v>
      </c>
      <c r="BJ28" s="18">
        <f t="shared" si="41"/>
        <v>0</v>
      </c>
      <c r="BK28" s="18">
        <f t="shared" si="42"/>
        <v>0</v>
      </c>
      <c r="BM28" s="147">
        <f t="shared" si="18"/>
        <v>0</v>
      </c>
      <c r="BN28" s="147">
        <f t="shared" si="43"/>
        <v>0</v>
      </c>
      <c r="BP28" s="18">
        <f t="shared" si="44"/>
        <v>0</v>
      </c>
      <c r="BQ28" s="18">
        <f t="shared" si="45"/>
        <v>0</v>
      </c>
      <c r="BR28" s="18">
        <f t="shared" si="46"/>
        <v>0</v>
      </c>
      <c r="BS28" s="18">
        <f t="shared" si="47"/>
        <v>0</v>
      </c>
      <c r="BT28" s="18">
        <f t="shared" si="48"/>
        <v>0</v>
      </c>
      <c r="BU28" s="18">
        <f t="shared" si="49"/>
        <v>0</v>
      </c>
      <c r="BV28" s="18">
        <f t="shared" si="50"/>
        <v>0</v>
      </c>
      <c r="BW28" s="18">
        <f t="shared" si="51"/>
        <v>0</v>
      </c>
      <c r="BX28" s="18">
        <f t="shared" si="52"/>
        <v>0</v>
      </c>
      <c r="BY28" s="18">
        <f t="shared" si="53"/>
        <v>0</v>
      </c>
      <c r="BZ28" s="18">
        <f t="shared" si="54"/>
        <v>0</v>
      </c>
      <c r="CA28" s="18">
        <f t="shared" si="55"/>
        <v>0</v>
      </c>
      <c r="CB28" s="18">
        <f t="shared" si="56"/>
        <v>0</v>
      </c>
      <c r="CC28" s="18">
        <f t="shared" si="57"/>
        <v>0</v>
      </c>
      <c r="CD28" s="18">
        <f t="shared" si="61"/>
        <v>0</v>
      </c>
      <c r="CE28" s="18">
        <f t="shared" si="62"/>
        <v>0</v>
      </c>
      <c r="CF28" s="18">
        <f t="shared" si="63"/>
        <v>0</v>
      </c>
      <c r="CG28" s="18">
        <f t="shared" si="64"/>
        <v>0</v>
      </c>
      <c r="CH28" s="18">
        <f t="shared" si="65"/>
        <v>0</v>
      </c>
      <c r="CJ28" s="18">
        <f t="shared" si="58"/>
        <v>0</v>
      </c>
    </row>
    <row r="29" spans="2:89">
      <c r="F29" s="233"/>
      <c r="AK29" s="500"/>
      <c r="AL29" s="528"/>
      <c r="AM29" s="240"/>
      <c r="AN29" s="962"/>
      <c r="AO29" s="84"/>
      <c r="AP29" s="82"/>
      <c r="AQ29" s="84"/>
      <c r="AR29" s="82"/>
      <c r="AS29" s="84"/>
      <c r="AT29" s="82"/>
      <c r="AU29" s="84"/>
      <c r="AV29" s="82"/>
      <c r="AW29" s="84"/>
      <c r="AX29" s="82"/>
      <c r="AY29" s="84"/>
      <c r="AZ29" s="82"/>
      <c r="BD29" s="18"/>
      <c r="BE29" s="18"/>
      <c r="BF29" s="18"/>
      <c r="BG29" s="18"/>
      <c r="BH29" s="18"/>
      <c r="BI29" s="18"/>
      <c r="BJ29" s="18"/>
      <c r="BK29" s="18"/>
      <c r="BL29" s="18"/>
      <c r="BM29" s="147"/>
      <c r="BN29" s="147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</row>
    <row r="30" spans="2:89">
      <c r="BD30" s="18"/>
      <c r="BE30" s="18"/>
      <c r="BF30" s="18"/>
      <c r="BG30" s="18"/>
      <c r="BH30" s="18"/>
      <c r="BI30" s="18"/>
      <c r="BJ30" s="18"/>
      <c r="BK30" s="18"/>
      <c r="BL30" s="18"/>
      <c r="BM30" s="147"/>
      <c r="BN30" s="147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</row>
    <row r="31" spans="2:89">
      <c r="BD31" s="18"/>
      <c r="BE31" s="18"/>
      <c r="BF31" s="18"/>
      <c r="BG31" s="18"/>
      <c r="BH31" s="18"/>
      <c r="BI31" s="18"/>
      <c r="BJ31" s="18"/>
      <c r="BK31" s="18"/>
      <c r="BL31" s="18"/>
      <c r="BM31" s="147"/>
      <c r="BN31" s="147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</row>
    <row r="32" spans="2:89">
      <c r="BD32" s="18"/>
      <c r="BE32" s="18"/>
      <c r="BF32" s="18"/>
      <c r="BG32" s="18"/>
      <c r="BH32" s="18"/>
      <c r="BI32" s="18"/>
      <c r="BJ32" s="18"/>
      <c r="BK32" s="18"/>
      <c r="BL32" s="18"/>
      <c r="BM32" s="147"/>
      <c r="BN32" s="147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</row>
    <row r="33" spans="1:89">
      <c r="BD33" s="18"/>
      <c r="BE33" s="18"/>
      <c r="BF33" s="18"/>
      <c r="BG33" s="18"/>
      <c r="BH33" s="18"/>
      <c r="BI33" s="18"/>
      <c r="BJ33" s="18"/>
      <c r="BK33" s="18"/>
      <c r="BL33" s="18"/>
      <c r="BM33" s="147"/>
      <c r="BN33" s="147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</row>
    <row r="34" spans="1:89">
      <c r="BD34" s="18"/>
      <c r="BE34" s="18"/>
      <c r="BF34" s="18"/>
      <c r="BG34" s="18"/>
      <c r="BH34" s="18"/>
      <c r="BI34" s="18"/>
      <c r="BJ34" s="18"/>
      <c r="BK34" s="18"/>
      <c r="BL34" s="18"/>
      <c r="BM34" s="147"/>
      <c r="BN34" s="147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</row>
    <row r="35" spans="1:89">
      <c r="BD35" s="18"/>
      <c r="BE35" s="18"/>
      <c r="BF35" s="18"/>
      <c r="BG35" s="18"/>
      <c r="BH35" s="18"/>
      <c r="BI35" s="18"/>
      <c r="BJ35" s="18"/>
      <c r="BK35" s="18"/>
      <c r="BL35" s="18"/>
      <c r="BM35" s="147"/>
      <c r="BN35" s="147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</row>
    <row r="36" spans="1:89">
      <c r="BD36" s="18"/>
      <c r="BE36" s="18"/>
      <c r="BF36" s="18"/>
      <c r="BG36" s="18"/>
      <c r="BH36" s="18"/>
      <c r="BI36" s="18"/>
      <c r="BJ36" s="18"/>
      <c r="BK36" s="18"/>
      <c r="BL36" s="18"/>
      <c r="BM36" s="147"/>
      <c r="BN36" s="147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</row>
    <row r="37" spans="1:89">
      <c r="BD37" s="18"/>
      <c r="BE37" s="18"/>
      <c r="BF37" s="18"/>
      <c r="BG37" s="18"/>
      <c r="BH37" s="18"/>
      <c r="BI37" s="18"/>
      <c r="BJ37" s="18"/>
      <c r="BK37" s="18"/>
      <c r="BL37" s="18"/>
      <c r="BM37" s="147"/>
      <c r="BN37" s="147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</row>
    <row r="38" spans="1:89">
      <c r="BD38" s="18"/>
      <c r="BE38" s="18"/>
      <c r="BF38" s="18"/>
      <c r="BG38" s="18"/>
      <c r="BH38" s="18"/>
      <c r="BI38" s="18"/>
      <c r="BJ38" s="18"/>
      <c r="BK38" s="18"/>
      <c r="BL38" s="18"/>
      <c r="BM38" s="147"/>
      <c r="BN38" s="147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</row>
    <row r="39" spans="1:89">
      <c r="BD39" s="18"/>
      <c r="BE39" s="18"/>
      <c r="BF39" s="18"/>
      <c r="BG39" s="18"/>
      <c r="BH39" s="18"/>
      <c r="BI39" s="18"/>
      <c r="BJ39" s="18"/>
      <c r="BK39" s="18"/>
      <c r="BL39" s="18"/>
      <c r="BM39" s="147"/>
      <c r="BN39" s="147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</row>
    <row r="40" spans="1:89" s="60" customFormat="1">
      <c r="A40"/>
      <c r="B40" s="137"/>
      <c r="C40"/>
      <c r="D40" s="136"/>
      <c r="F40" s="234"/>
      <c r="J40" s="102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5"/>
      <c r="V40" s="138"/>
      <c r="W40"/>
      <c r="X40" s="192"/>
      <c r="AB40" s="417"/>
      <c r="AC40" s="380"/>
      <c r="AD40" s="65"/>
      <c r="AE40" s="62"/>
      <c r="AF40" s="66"/>
      <c r="AG40" s="67"/>
      <c r="AH40" s="519"/>
      <c r="AI40" s="529"/>
      <c r="AJ40" s="454"/>
      <c r="AK40" s="498"/>
      <c r="AL40" s="524"/>
      <c r="AM40" s="237"/>
      <c r="AN40" s="959"/>
      <c r="AO40" s="841"/>
      <c r="AP40" s="102"/>
      <c r="AQ40" s="841"/>
      <c r="AR40" s="102"/>
      <c r="AS40" s="841"/>
      <c r="AT40" s="102"/>
      <c r="AU40" s="841"/>
      <c r="AV40" s="102"/>
      <c r="AW40" s="841"/>
      <c r="AX40" s="102"/>
      <c r="AY40" s="841"/>
      <c r="AZ40" s="102"/>
      <c r="BA40" s="972"/>
      <c r="BC40" s="973"/>
      <c r="BD40" s="18"/>
      <c r="BE40" s="18"/>
      <c r="BF40" s="18"/>
      <c r="BG40" s="18"/>
      <c r="BH40" s="18"/>
      <c r="BI40" s="18"/>
      <c r="BJ40" s="18"/>
      <c r="BK40" s="18"/>
      <c r="BL40" s="18"/>
      <c r="BM40" s="147"/>
      <c r="BN40" s="147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47"/>
    </row>
    <row r="41" spans="1:89" s="60" customFormat="1">
      <c r="A41"/>
      <c r="B41" s="137"/>
      <c r="C41"/>
      <c r="D41" s="136"/>
      <c r="F41" s="234"/>
      <c r="J41" s="102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5"/>
      <c r="V41" s="138"/>
      <c r="W41"/>
      <c r="X41" s="192"/>
      <c r="AB41" s="417"/>
      <c r="AC41" s="380"/>
      <c r="AD41" s="65"/>
      <c r="AE41" s="62"/>
      <c r="AF41" s="66"/>
      <c r="AG41" s="67"/>
      <c r="AH41" s="519"/>
      <c r="AI41" s="529"/>
      <c r="AJ41" s="454"/>
      <c r="AK41" s="498"/>
      <c r="AL41" s="524"/>
      <c r="AM41" s="237"/>
      <c r="AN41" s="959"/>
      <c r="AO41" s="841"/>
      <c r="AP41" s="102"/>
      <c r="AQ41" s="841"/>
      <c r="AR41" s="102"/>
      <c r="AS41" s="841"/>
      <c r="AT41" s="102"/>
      <c r="AU41" s="841"/>
      <c r="AV41" s="102"/>
      <c r="AW41" s="841"/>
      <c r="AX41" s="102"/>
      <c r="AY41" s="841"/>
      <c r="AZ41" s="102"/>
      <c r="BA41" s="972"/>
      <c r="BC41" s="973"/>
      <c r="BD41" s="18"/>
      <c r="BE41" s="18"/>
      <c r="BF41" s="18"/>
      <c r="BG41" s="18"/>
      <c r="BH41" s="18"/>
      <c r="BI41" s="18"/>
      <c r="BJ41" s="18"/>
      <c r="BK41" s="18"/>
      <c r="BL41" s="18"/>
      <c r="BM41" s="147"/>
      <c r="BN41" s="147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47"/>
    </row>
    <row r="42" spans="1:89" s="60" customFormat="1">
      <c r="A42"/>
      <c r="B42" s="137"/>
      <c r="C42"/>
      <c r="D42" s="136"/>
      <c r="F42" s="234"/>
      <c r="J42" s="102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5"/>
      <c r="V42" s="138"/>
      <c r="W42"/>
      <c r="X42" s="192"/>
      <c r="AB42" s="417"/>
      <c r="AC42" s="380"/>
      <c r="AD42" s="65"/>
      <c r="AE42" s="62"/>
      <c r="AF42" s="66"/>
      <c r="AG42" s="67"/>
      <c r="AH42" s="519"/>
      <c r="AI42" s="529"/>
      <c r="AJ42" s="454"/>
      <c r="AK42" s="498"/>
      <c r="AL42" s="524"/>
      <c r="AM42" s="237"/>
      <c r="AN42" s="959"/>
      <c r="AO42" s="841"/>
      <c r="AP42" s="102"/>
      <c r="AQ42" s="841"/>
      <c r="AR42" s="102"/>
      <c r="AS42" s="841"/>
      <c r="AT42" s="102"/>
      <c r="AU42" s="841"/>
      <c r="AV42" s="102"/>
      <c r="AW42" s="841"/>
      <c r="AX42" s="102"/>
      <c r="AY42" s="841"/>
      <c r="AZ42" s="102"/>
      <c r="BA42" s="972"/>
      <c r="BC42" s="973"/>
      <c r="BD42" s="18"/>
      <c r="BE42" s="18"/>
      <c r="BF42" s="18"/>
      <c r="BG42" s="18"/>
      <c r="BH42" s="18"/>
      <c r="BI42" s="18"/>
      <c r="BJ42" s="18"/>
      <c r="BK42" s="18"/>
      <c r="BL42" s="18"/>
      <c r="BM42" s="147"/>
      <c r="BN42" s="147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</row>
    <row r="43" spans="1:89" s="60" customFormat="1">
      <c r="A43"/>
      <c r="B43" s="137"/>
      <c r="C43"/>
      <c r="D43" s="136"/>
      <c r="F43" s="234"/>
      <c r="J43" s="102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5"/>
      <c r="V43" s="138"/>
      <c r="W43"/>
      <c r="X43" s="192"/>
      <c r="AB43" s="417"/>
      <c r="AC43" s="380"/>
      <c r="AD43" s="65"/>
      <c r="AE43" s="62"/>
      <c r="AF43" s="66"/>
      <c r="AG43" s="67"/>
      <c r="AH43" s="519"/>
      <c r="AI43" s="529"/>
      <c r="AJ43" s="454"/>
      <c r="AK43" s="498"/>
      <c r="AL43" s="524"/>
      <c r="AM43" s="237"/>
      <c r="AN43" s="959"/>
      <c r="AO43" s="841"/>
      <c r="AP43" s="102"/>
      <c r="AQ43" s="841"/>
      <c r="AR43" s="102"/>
      <c r="AS43" s="841"/>
      <c r="AT43" s="102"/>
      <c r="AU43" s="841"/>
      <c r="AV43" s="102"/>
      <c r="AW43" s="841"/>
      <c r="AX43" s="102"/>
      <c r="AY43" s="841"/>
      <c r="AZ43" s="102"/>
      <c r="BA43" s="972"/>
      <c r="BC43" s="973"/>
      <c r="BD43" s="18"/>
      <c r="BE43" s="18"/>
      <c r="BF43" s="18"/>
      <c r="BG43" s="18"/>
      <c r="BH43" s="18"/>
      <c r="BI43" s="18"/>
      <c r="BJ43" s="18"/>
      <c r="BK43" s="18"/>
      <c r="BL43" s="18"/>
      <c r="BM43" s="147"/>
      <c r="BN43" s="147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</row>
    <row r="44" spans="1:89" s="60" customFormat="1">
      <c r="A44"/>
      <c r="B44" s="137"/>
      <c r="C44"/>
      <c r="D44" s="136"/>
      <c r="F44" s="234"/>
      <c r="J44" s="102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5"/>
      <c r="V44" s="138"/>
      <c r="W44"/>
      <c r="X44" s="192"/>
      <c r="AB44" s="417"/>
      <c r="AC44" s="380"/>
      <c r="AD44" s="65"/>
      <c r="AE44" s="62"/>
      <c r="AF44" s="66"/>
      <c r="AG44" s="67"/>
      <c r="AH44" s="519"/>
      <c r="AI44" s="529"/>
      <c r="AJ44" s="454"/>
      <c r="AK44" s="498"/>
      <c r="AL44" s="524"/>
      <c r="AM44" s="237"/>
      <c r="AN44" s="959"/>
      <c r="AO44" s="841"/>
      <c r="AP44" s="102"/>
      <c r="AQ44" s="841"/>
      <c r="AR44" s="102"/>
      <c r="AS44" s="841"/>
      <c r="AT44" s="102"/>
      <c r="AU44" s="841"/>
      <c r="AV44" s="102"/>
      <c r="AW44" s="841"/>
      <c r="AX44" s="102"/>
      <c r="AY44" s="841"/>
      <c r="AZ44" s="102"/>
      <c r="BA44" s="972"/>
      <c r="BC44" s="973"/>
      <c r="BD44" s="18"/>
      <c r="BE44" s="18"/>
      <c r="BF44" s="18"/>
      <c r="BG44" s="18"/>
      <c r="BH44" s="18"/>
      <c r="BI44" s="18"/>
      <c r="BJ44" s="18"/>
      <c r="BK44" s="18"/>
      <c r="BL44" s="18"/>
      <c r="BM44" s="147"/>
      <c r="BN44" s="147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47"/>
    </row>
    <row r="45" spans="1:89" s="60" customFormat="1">
      <c r="A45"/>
      <c r="B45" s="137"/>
      <c r="C45"/>
      <c r="D45" s="136"/>
      <c r="F45" s="234"/>
      <c r="J45" s="102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5"/>
      <c r="V45" s="138"/>
      <c r="W45"/>
      <c r="X45" s="192"/>
      <c r="AB45" s="417"/>
      <c r="AC45" s="380"/>
      <c r="AD45" s="65"/>
      <c r="AE45" s="62"/>
      <c r="AF45" s="66"/>
      <c r="AG45" s="67"/>
      <c r="AH45" s="519"/>
      <c r="AI45" s="529"/>
      <c r="AJ45" s="454"/>
      <c r="AK45" s="498"/>
      <c r="AL45" s="524"/>
      <c r="AM45" s="237"/>
      <c r="AN45" s="959"/>
      <c r="AO45" s="841"/>
      <c r="AP45" s="102"/>
      <c r="AQ45" s="841"/>
      <c r="AR45" s="102"/>
      <c r="AS45" s="841"/>
      <c r="AT45" s="102"/>
      <c r="AU45" s="841"/>
      <c r="AV45" s="102"/>
      <c r="AW45" s="841"/>
      <c r="AX45" s="102"/>
      <c r="AY45" s="841"/>
      <c r="AZ45" s="102"/>
      <c r="BA45" s="972"/>
      <c r="BC45" s="973"/>
      <c r="BD45" s="18"/>
      <c r="BE45" s="18"/>
      <c r="BF45" s="18"/>
      <c r="BG45" s="18"/>
      <c r="BH45" s="18"/>
      <c r="BI45" s="18"/>
      <c r="BJ45" s="18"/>
      <c r="BK45" s="18"/>
      <c r="BL45" s="18"/>
      <c r="BM45" s="147"/>
      <c r="BN45" s="147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89" s="60" customFormat="1">
      <c r="A46"/>
      <c r="B46" s="137"/>
      <c r="C46"/>
      <c r="D46" s="136"/>
      <c r="F46" s="234"/>
      <c r="J46" s="102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5"/>
      <c r="V46" s="138"/>
      <c r="W46"/>
      <c r="X46" s="192"/>
      <c r="AB46" s="417"/>
      <c r="AC46" s="380"/>
      <c r="AD46" s="65"/>
      <c r="AE46" s="62"/>
      <c r="AF46" s="66"/>
      <c r="AG46" s="67"/>
      <c r="AH46" s="519"/>
      <c r="AI46" s="529"/>
      <c r="AJ46" s="454"/>
      <c r="AK46" s="498"/>
      <c r="AL46" s="524"/>
      <c r="AM46" s="237"/>
      <c r="AN46" s="959"/>
      <c r="AO46" s="841"/>
      <c r="AP46" s="102"/>
      <c r="AQ46" s="841"/>
      <c r="AR46" s="102"/>
      <c r="AS46" s="841"/>
      <c r="AT46" s="102"/>
      <c r="AU46" s="841"/>
      <c r="AV46" s="102"/>
      <c r="AW46" s="841"/>
      <c r="AX46" s="102"/>
      <c r="AY46" s="841"/>
      <c r="AZ46" s="102"/>
      <c r="BA46" s="972"/>
      <c r="BC46" s="973"/>
      <c r="BD46" s="18"/>
      <c r="BE46" s="18"/>
      <c r="BF46" s="18"/>
      <c r="BG46" s="18"/>
      <c r="BH46" s="18"/>
      <c r="BI46" s="18"/>
      <c r="BJ46" s="18"/>
      <c r="BK46" s="18"/>
      <c r="BL46" s="18"/>
      <c r="BM46" s="147"/>
      <c r="BN46" s="147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</row>
    <row r="47" spans="1:89" s="60" customFormat="1">
      <c r="A47"/>
      <c r="B47" s="137"/>
      <c r="C47"/>
      <c r="D47" s="136"/>
      <c r="F47" s="234"/>
      <c r="J47" s="102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5"/>
      <c r="V47" s="138"/>
      <c r="W47"/>
      <c r="X47" s="192"/>
      <c r="AB47" s="417"/>
      <c r="AC47" s="380"/>
      <c r="AD47" s="65"/>
      <c r="AE47" s="62"/>
      <c r="AF47" s="66"/>
      <c r="AG47" s="67"/>
      <c r="AH47" s="519"/>
      <c r="AI47" s="529"/>
      <c r="AJ47" s="454"/>
      <c r="AK47" s="498"/>
      <c r="AL47" s="524"/>
      <c r="AM47" s="237"/>
      <c r="AN47" s="959"/>
      <c r="AO47" s="841"/>
      <c r="AP47" s="102"/>
      <c r="AQ47" s="841"/>
      <c r="AR47" s="102"/>
      <c r="AS47" s="841"/>
      <c r="AT47" s="102"/>
      <c r="AU47" s="841"/>
      <c r="AV47" s="102"/>
      <c r="AW47" s="841"/>
      <c r="AX47" s="102"/>
      <c r="AY47" s="841"/>
      <c r="AZ47" s="102"/>
      <c r="BA47" s="972"/>
      <c r="BC47" s="973"/>
      <c r="BD47" s="18"/>
      <c r="BE47" s="18"/>
      <c r="BF47" s="18"/>
      <c r="BG47" s="18"/>
      <c r="BH47" s="18"/>
      <c r="BI47" s="18"/>
      <c r="BJ47" s="18"/>
      <c r="BK47" s="18"/>
      <c r="BL47" s="18"/>
      <c r="BM47" s="147"/>
      <c r="BN47" s="147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</row>
    <row r="48" spans="1:89" s="60" customFormat="1">
      <c r="A48"/>
      <c r="B48" s="137"/>
      <c r="C48"/>
      <c r="D48" s="136"/>
      <c r="F48" s="234"/>
      <c r="J48" s="102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5"/>
      <c r="V48" s="138"/>
      <c r="W48"/>
      <c r="X48" s="192"/>
      <c r="AB48" s="417"/>
      <c r="AC48" s="380"/>
      <c r="AD48" s="65"/>
      <c r="AE48" s="62"/>
      <c r="AF48" s="66"/>
      <c r="AG48" s="67"/>
      <c r="AH48" s="519"/>
      <c r="AI48" s="529"/>
      <c r="AJ48" s="454"/>
      <c r="AK48" s="498"/>
      <c r="AL48" s="524"/>
      <c r="AM48" s="237"/>
      <c r="AN48" s="959"/>
      <c r="AO48" s="841"/>
      <c r="AP48" s="102"/>
      <c r="AQ48" s="841"/>
      <c r="AR48" s="102"/>
      <c r="AS48" s="841"/>
      <c r="AT48" s="102"/>
      <c r="AU48" s="841"/>
      <c r="AV48" s="102"/>
      <c r="AW48" s="841"/>
      <c r="AX48" s="102"/>
      <c r="AY48" s="841"/>
      <c r="AZ48" s="102"/>
      <c r="BA48" s="972"/>
      <c r="BC48" s="973"/>
      <c r="BD48" s="18"/>
      <c r="BE48" s="18"/>
      <c r="BF48" s="18"/>
      <c r="BG48" s="18"/>
      <c r="BH48" s="18"/>
      <c r="BI48" s="18"/>
      <c r="BJ48" s="18"/>
      <c r="BK48" s="18"/>
      <c r="BL48" s="18"/>
      <c r="BM48" s="147"/>
      <c r="BN48" s="147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89" s="60" customFormat="1">
      <c r="A49"/>
      <c r="B49" s="137"/>
      <c r="C49"/>
      <c r="D49" s="136"/>
      <c r="F49" s="234"/>
      <c r="J49" s="102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5"/>
      <c r="V49" s="138"/>
      <c r="W49"/>
      <c r="X49" s="192"/>
      <c r="AB49" s="417"/>
      <c r="AC49" s="380"/>
      <c r="AD49" s="65"/>
      <c r="AE49" s="62"/>
      <c r="AF49" s="66"/>
      <c r="AG49" s="67"/>
      <c r="AH49" s="519"/>
      <c r="AI49" s="529"/>
      <c r="AJ49" s="454"/>
      <c r="AK49" s="498"/>
      <c r="AL49" s="524"/>
      <c r="AM49" s="237"/>
      <c r="AN49" s="959"/>
      <c r="AO49" s="841"/>
      <c r="AP49" s="102"/>
      <c r="AQ49" s="841"/>
      <c r="AR49" s="102"/>
      <c r="AS49" s="841"/>
      <c r="AT49" s="102"/>
      <c r="AU49" s="841"/>
      <c r="AV49" s="102"/>
      <c r="AW49" s="841"/>
      <c r="AX49" s="102"/>
      <c r="AY49" s="841"/>
      <c r="AZ49" s="102"/>
      <c r="BA49" s="972"/>
      <c r="BC49" s="973"/>
      <c r="BD49" s="18"/>
      <c r="BE49" s="18"/>
      <c r="BF49" s="18"/>
      <c r="BG49" s="18"/>
      <c r="BH49" s="18"/>
      <c r="BI49" s="18"/>
      <c r="BJ49" s="18"/>
      <c r="BK49" s="18"/>
      <c r="BL49" s="18"/>
      <c r="BM49" s="147"/>
      <c r="BN49" s="147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</row>
    <row r="50" spans="1:89" s="60" customFormat="1">
      <c r="A50"/>
      <c r="B50" s="137"/>
      <c r="C50"/>
      <c r="D50" s="136"/>
      <c r="F50" s="234"/>
      <c r="J50" s="102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5"/>
      <c r="V50" s="138"/>
      <c r="W50"/>
      <c r="X50" s="192"/>
      <c r="AB50" s="417"/>
      <c r="AC50" s="380"/>
      <c r="AD50" s="65"/>
      <c r="AE50" s="62"/>
      <c r="AF50" s="66"/>
      <c r="AG50" s="67"/>
      <c r="AH50" s="519"/>
      <c r="AI50" s="529"/>
      <c r="AJ50" s="454"/>
      <c r="AK50" s="498"/>
      <c r="AL50" s="524"/>
      <c r="AM50" s="237"/>
      <c r="AN50" s="959"/>
      <c r="AO50" s="841"/>
      <c r="AP50" s="102"/>
      <c r="AQ50" s="841"/>
      <c r="AR50" s="102"/>
      <c r="AS50" s="841"/>
      <c r="AT50" s="102"/>
      <c r="AU50" s="841"/>
      <c r="AV50" s="102"/>
      <c r="AW50" s="841"/>
      <c r="AX50" s="102"/>
      <c r="AY50" s="841"/>
      <c r="AZ50" s="102"/>
      <c r="BA50" s="972"/>
      <c r="BC50" s="973"/>
      <c r="BD50" s="18"/>
      <c r="BE50" s="18"/>
      <c r="BF50" s="18"/>
      <c r="BG50" s="18"/>
      <c r="BH50" s="18"/>
      <c r="BI50" s="18"/>
      <c r="BJ50" s="18"/>
      <c r="BK50" s="18"/>
      <c r="BL50" s="147"/>
      <c r="BM50" s="147"/>
      <c r="BN50" s="147"/>
      <c r="BO50" s="147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47"/>
    </row>
    <row r="51" spans="1:89" s="60" customFormat="1">
      <c r="A51"/>
      <c r="B51" s="137"/>
      <c r="C51"/>
      <c r="D51" s="136"/>
      <c r="F51" s="234"/>
      <c r="J51" s="102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5"/>
      <c r="V51" s="138"/>
      <c r="W51"/>
      <c r="X51" s="192"/>
      <c r="AB51" s="417"/>
      <c r="AC51" s="380"/>
      <c r="AD51" s="65"/>
      <c r="AE51" s="62"/>
      <c r="AF51" s="66"/>
      <c r="AG51" s="67"/>
      <c r="AH51" s="519"/>
      <c r="AI51" s="529"/>
      <c r="AJ51" s="454"/>
      <c r="AK51" s="498"/>
      <c r="AL51" s="524"/>
      <c r="AM51" s="237"/>
      <c r="AN51" s="959"/>
      <c r="AO51" s="841"/>
      <c r="AP51" s="102"/>
      <c r="AQ51" s="841"/>
      <c r="AR51" s="102"/>
      <c r="AS51" s="841"/>
      <c r="AT51" s="102"/>
      <c r="AU51" s="841"/>
      <c r="AV51" s="102"/>
      <c r="AW51" s="841"/>
      <c r="AX51" s="102"/>
      <c r="AY51" s="841"/>
      <c r="AZ51" s="102"/>
      <c r="BA51" s="972"/>
      <c r="BC51" s="973"/>
      <c r="BD51" s="18"/>
      <c r="BE51" s="18"/>
      <c r="BF51" s="18"/>
      <c r="BG51" s="18"/>
      <c r="BH51" s="18"/>
      <c r="BI51" s="18"/>
      <c r="BJ51" s="18"/>
      <c r="BK51" s="18"/>
      <c r="BL51" s="147"/>
      <c r="BM51" s="147"/>
      <c r="BN51" s="147"/>
      <c r="BO51" s="147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47"/>
    </row>
    <row r="52" spans="1:89" s="60" customFormat="1">
      <c r="A52"/>
      <c r="B52" s="137"/>
      <c r="C52"/>
      <c r="D52" s="136"/>
      <c r="F52" s="234"/>
      <c r="J52" s="102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5"/>
      <c r="V52" s="138"/>
      <c r="W52"/>
      <c r="X52" s="192"/>
      <c r="AB52" s="417"/>
      <c r="AC52" s="380"/>
      <c r="AD52" s="65"/>
      <c r="AE52" s="62"/>
      <c r="AF52" s="66"/>
      <c r="AG52" s="67"/>
      <c r="AH52" s="519"/>
      <c r="AI52" s="529"/>
      <c r="AJ52" s="454"/>
      <c r="AK52" s="498"/>
      <c r="AL52" s="524"/>
      <c r="AM52" s="237"/>
      <c r="AN52" s="959"/>
      <c r="AO52" s="841"/>
      <c r="AP52" s="102"/>
      <c r="AQ52" s="841"/>
      <c r="AR52" s="102"/>
      <c r="AS52" s="841"/>
      <c r="AT52" s="102"/>
      <c r="AU52" s="841"/>
      <c r="AV52" s="102"/>
      <c r="AW52" s="841"/>
      <c r="AX52" s="102"/>
      <c r="AY52" s="841"/>
      <c r="AZ52" s="102"/>
      <c r="BA52" s="972"/>
      <c r="BC52" s="973"/>
      <c r="BD52" s="18"/>
      <c r="BE52" s="18"/>
      <c r="BF52" s="18"/>
      <c r="BG52" s="18"/>
      <c r="BH52" s="18"/>
      <c r="BI52" s="18"/>
      <c r="BJ52" s="18"/>
      <c r="BK52" s="18"/>
      <c r="BL52" s="147"/>
      <c r="BM52" s="147"/>
      <c r="BN52" s="147"/>
      <c r="BO52" s="147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47"/>
    </row>
    <row r="53" spans="1:89">
      <c r="BD53" s="18"/>
      <c r="BE53" s="18"/>
      <c r="BF53" s="18"/>
      <c r="BG53" s="18"/>
      <c r="BH53" s="18"/>
      <c r="BI53" s="18"/>
      <c r="BJ53" s="18"/>
      <c r="BK53" s="18"/>
      <c r="BL53" s="147"/>
      <c r="BM53" s="147"/>
      <c r="BN53" s="147"/>
      <c r="BO53" s="147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47"/>
    </row>
    <row r="54" spans="1:89">
      <c r="BD54" s="18"/>
      <c r="BE54" s="18"/>
      <c r="BF54" s="18"/>
      <c r="BG54" s="18"/>
      <c r="BH54" s="18"/>
      <c r="BI54" s="18"/>
      <c r="BJ54" s="18"/>
      <c r="BK54" s="18"/>
      <c r="BL54" s="18"/>
      <c r="BM54" s="147"/>
      <c r="BN54" s="147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</row>
    <row r="55" spans="1:89">
      <c r="BD55" s="18"/>
      <c r="BE55" s="18"/>
      <c r="BF55" s="18"/>
      <c r="BG55" s="18"/>
      <c r="BH55" s="18"/>
      <c r="BI55" s="18"/>
      <c r="BJ55" s="18"/>
      <c r="BK55" s="18"/>
      <c r="BL55" s="18"/>
      <c r="BM55" s="147"/>
      <c r="BN55" s="147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</row>
    <row r="56" spans="1:89">
      <c r="BD56" s="18"/>
      <c r="BE56" s="18"/>
      <c r="BF56" s="18"/>
      <c r="BG56" s="18"/>
      <c r="BH56" s="18"/>
      <c r="BI56" s="18"/>
      <c r="BJ56" s="18"/>
      <c r="BK56" s="18"/>
      <c r="BL56" s="147"/>
      <c r="BM56" s="147"/>
      <c r="BN56" s="147"/>
      <c r="BO56" s="147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47"/>
    </row>
    <row r="57" spans="1:89">
      <c r="BD57" s="18"/>
      <c r="BE57" s="18"/>
      <c r="BF57" s="18"/>
      <c r="BG57" s="18"/>
      <c r="BH57" s="18"/>
      <c r="BI57" s="18"/>
      <c r="BJ57" s="18"/>
      <c r="BK57" s="18"/>
      <c r="BL57" s="147"/>
      <c r="BM57" s="147"/>
      <c r="BN57" s="147"/>
      <c r="BO57" s="147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47"/>
    </row>
    <row r="58" spans="1:89">
      <c r="BD58" s="18"/>
      <c r="BE58" s="18"/>
      <c r="BF58" s="18"/>
      <c r="BG58" s="18"/>
      <c r="BH58" s="18"/>
      <c r="BI58" s="18"/>
      <c r="BJ58" s="18"/>
      <c r="BK58" s="18"/>
      <c r="BM58" s="147"/>
      <c r="BN58" s="147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</row>
    <row r="59" spans="1:89">
      <c r="BD59" s="18"/>
      <c r="BE59" s="18"/>
      <c r="BF59" s="18"/>
      <c r="BG59" s="18"/>
      <c r="BH59" s="18"/>
      <c r="BI59" s="18"/>
      <c r="BJ59" s="18"/>
      <c r="BK59" s="18"/>
      <c r="BM59" s="147"/>
      <c r="BN59" s="147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</row>
    <row r="60" spans="1:89">
      <c r="BD60" s="18"/>
      <c r="BE60" s="18"/>
      <c r="BF60" s="18"/>
      <c r="BG60" s="18"/>
      <c r="BH60" s="18"/>
      <c r="BI60" s="18"/>
      <c r="BJ60" s="18"/>
      <c r="BK60" s="18"/>
      <c r="BM60" s="147"/>
      <c r="BN60" s="147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</row>
    <row r="61" spans="1:89">
      <c r="BD61" s="18"/>
      <c r="BE61" s="18"/>
      <c r="BF61" s="18"/>
      <c r="BG61" s="18"/>
      <c r="BH61" s="18"/>
      <c r="BI61" s="18"/>
      <c r="BJ61" s="18"/>
      <c r="BK61" s="18"/>
      <c r="BM61" s="147"/>
      <c r="BN61" s="147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</row>
    <row r="62" spans="1:89">
      <c r="BD62" s="18"/>
      <c r="BE62" s="18"/>
      <c r="BF62" s="18"/>
      <c r="BG62" s="18"/>
      <c r="BH62" s="18"/>
      <c r="BI62" s="18"/>
      <c r="BJ62" s="18"/>
      <c r="BK62" s="18"/>
      <c r="BM62" s="147"/>
      <c r="BN62" s="147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</row>
    <row r="63" spans="1:89">
      <c r="BD63" s="18"/>
      <c r="BE63" s="18"/>
      <c r="BF63" s="18"/>
      <c r="BG63" s="18"/>
      <c r="BH63" s="18"/>
      <c r="BI63" s="18"/>
      <c r="BJ63" s="18"/>
      <c r="BK63" s="18"/>
      <c r="BM63" s="147"/>
      <c r="BN63" s="147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</row>
    <row r="64" spans="1:89">
      <c r="BD64" s="18"/>
      <c r="BE64" s="18"/>
      <c r="BF64" s="18"/>
      <c r="BG64" s="18"/>
      <c r="BH64" s="18"/>
      <c r="BI64" s="18"/>
      <c r="BJ64" s="18"/>
      <c r="BK64" s="18"/>
      <c r="BM64" s="147"/>
      <c r="BN64" s="147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</row>
    <row r="65" spans="56:88">
      <c r="BD65" s="18"/>
      <c r="BE65" s="18"/>
      <c r="BF65" s="18"/>
      <c r="BG65" s="18"/>
      <c r="BH65" s="18"/>
      <c r="BI65" s="18"/>
      <c r="BJ65" s="18"/>
      <c r="BK65" s="18"/>
      <c r="BM65" s="147"/>
      <c r="BN65" s="147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</row>
    <row r="66" spans="56:88">
      <c r="BD66" s="18"/>
      <c r="BE66" s="18"/>
      <c r="BF66" s="18"/>
      <c r="BG66" s="18"/>
      <c r="BH66" s="18"/>
      <c r="BI66" s="18"/>
      <c r="BJ66" s="18"/>
      <c r="BK66" s="18"/>
      <c r="BM66" s="147"/>
      <c r="BN66" s="147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</row>
    <row r="67" spans="56:88">
      <c r="BD67" s="18"/>
      <c r="BE67" s="18"/>
      <c r="BF67" s="18"/>
      <c r="BG67" s="18"/>
      <c r="BH67" s="18"/>
      <c r="BI67" s="18"/>
      <c r="BJ67" s="18"/>
      <c r="BK67" s="18"/>
      <c r="BM67" s="147"/>
      <c r="BN67" s="147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</row>
    <row r="68" spans="56:88">
      <c r="BD68" s="18"/>
      <c r="BE68" s="18"/>
      <c r="BF68" s="18"/>
      <c r="BG68" s="18"/>
      <c r="BH68" s="18"/>
      <c r="BI68" s="18"/>
      <c r="BJ68" s="18"/>
      <c r="BK68" s="18"/>
      <c r="BM68" s="147"/>
      <c r="BN68" s="147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</row>
    <row r="69" spans="56:88">
      <c r="BD69" s="18"/>
      <c r="BE69" s="18"/>
      <c r="BF69" s="18"/>
      <c r="BG69" s="18"/>
      <c r="BH69" s="18"/>
      <c r="BI69" s="18"/>
      <c r="BJ69" s="18"/>
      <c r="BK69" s="18"/>
      <c r="BM69" s="147"/>
      <c r="BN69" s="147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</row>
    <row r="70" spans="56:88">
      <c r="BD70" s="18"/>
      <c r="BE70" s="18"/>
      <c r="BF70" s="18"/>
      <c r="BG70" s="18"/>
      <c r="BH70" s="18"/>
      <c r="BI70" s="18"/>
      <c r="BJ70" s="18"/>
      <c r="BK70" s="18"/>
      <c r="BM70" s="147"/>
      <c r="BN70" s="147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</row>
    <row r="71" spans="56:88">
      <c r="BD71" s="18"/>
      <c r="BE71" s="18"/>
      <c r="BF71" s="18"/>
      <c r="BG71" s="18"/>
      <c r="BH71" s="18"/>
      <c r="BI71" s="18"/>
      <c r="BJ71" s="18"/>
      <c r="BK71" s="18"/>
      <c r="BM71" s="147"/>
      <c r="BN71" s="147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</row>
    <row r="72" spans="56:88">
      <c r="BD72" s="18"/>
      <c r="BE72" s="18"/>
      <c r="BF72" s="18"/>
      <c r="BG72" s="18"/>
      <c r="BH72" s="18"/>
      <c r="BI72" s="18"/>
      <c r="BJ72" s="18"/>
      <c r="BK72" s="18"/>
      <c r="BM72" s="147"/>
      <c r="BN72" s="147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</row>
    <row r="73" spans="56:88">
      <c r="BD73" s="18"/>
      <c r="BE73" s="18"/>
      <c r="BF73" s="18"/>
      <c r="BG73" s="18"/>
      <c r="BH73" s="18"/>
      <c r="BI73" s="18"/>
      <c r="BJ73" s="18"/>
      <c r="BK73" s="18"/>
      <c r="BM73" s="147"/>
      <c r="BN73" s="147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</row>
    <row r="74" spans="56:88">
      <c r="BD74" s="18"/>
      <c r="BE74" s="18"/>
      <c r="BF74" s="18"/>
      <c r="BG74" s="18"/>
      <c r="BH74" s="18"/>
      <c r="BI74" s="18"/>
      <c r="BJ74" s="18"/>
      <c r="BK74" s="18"/>
      <c r="BM74" s="147"/>
      <c r="BN74" s="147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</row>
    <row r="75" spans="56:88">
      <c r="BD75" s="18"/>
      <c r="BE75" s="18"/>
      <c r="BF75" s="18"/>
      <c r="BG75" s="18"/>
      <c r="BH75" s="18"/>
      <c r="BI75" s="18"/>
      <c r="BJ75" s="18"/>
      <c r="BK75" s="18"/>
      <c r="BM75" s="147"/>
      <c r="BN75" s="147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</row>
    <row r="76" spans="56:88">
      <c r="BD76" s="18"/>
      <c r="BE76" s="18"/>
      <c r="BF76" s="18"/>
      <c r="BG76" s="18"/>
      <c r="BH76" s="18"/>
      <c r="BI76" s="18"/>
      <c r="BJ76" s="18"/>
      <c r="BK76" s="18"/>
      <c r="BM76" s="147"/>
      <c r="BN76" s="147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</row>
    <row r="77" spans="56:88">
      <c r="BD77" s="18"/>
      <c r="BE77" s="18"/>
      <c r="BF77" s="18"/>
      <c r="BG77" s="18"/>
      <c r="BH77" s="18"/>
      <c r="BI77" s="18"/>
      <c r="BJ77" s="18"/>
      <c r="BK77" s="18"/>
      <c r="BM77" s="147"/>
      <c r="BN77" s="147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</row>
    <row r="78" spans="56:88">
      <c r="BD78" s="18"/>
      <c r="BE78" s="18"/>
      <c r="BF78" s="18"/>
      <c r="BG78" s="18"/>
      <c r="BH78" s="18"/>
      <c r="BI78" s="18"/>
      <c r="BJ78" s="18"/>
      <c r="BK78" s="18"/>
      <c r="BM78" s="147"/>
      <c r="BN78" s="147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</row>
    <row r="79" spans="56:88">
      <c r="BD79" s="18"/>
      <c r="BE79" s="18"/>
      <c r="BF79" s="18"/>
      <c r="BG79" s="18"/>
      <c r="BH79" s="18"/>
      <c r="BI79" s="18"/>
      <c r="BJ79" s="18"/>
      <c r="BK79" s="18"/>
      <c r="BM79" s="147"/>
      <c r="BN79" s="147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</row>
    <row r="80" spans="56:88">
      <c r="BD80" s="18"/>
      <c r="BE80" s="18"/>
      <c r="BF80" s="18"/>
      <c r="BG80" s="18"/>
      <c r="BH80" s="18"/>
      <c r="BI80" s="18"/>
      <c r="BJ80" s="18"/>
      <c r="BK80" s="18"/>
      <c r="BM80" s="147"/>
      <c r="BN80" s="147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</row>
    <row r="81" spans="65:66">
      <c r="BM81" s="147"/>
      <c r="BN81" s="147"/>
    </row>
  </sheetData>
  <sheetProtection algorithmName="SHA-512" hashValue="RjwWXve1KVzx5HZ94l2ODSkOBRiYeg4iFlQTNogrKyC1Qrb39fEfEPeQFmDehWjdLIUyUEEn0szRHoDjMT5J6Q==" saltValue="PEBNo8HN/TT/XjbE+Cwsfg==" spinCount="100000" sheet="1" sort="0" autoFilter="0"/>
  <autoFilter ref="V8:W28" xr:uid="{00000000-0001-0000-0400-000000000000}"/>
  <mergeCells count="6">
    <mergeCell ref="CK3:CK5"/>
    <mergeCell ref="C2:C5"/>
    <mergeCell ref="J1:K1"/>
    <mergeCell ref="J2:K2"/>
    <mergeCell ref="J3:K3"/>
    <mergeCell ref="U2:V2"/>
  </mergeCells>
  <conditionalFormatting sqref="K11:K12">
    <cfRule type="notContainsBlanks" dxfId="31" priority="9">
      <formula>LEN(TRIM(K11))&gt;0</formula>
    </cfRule>
  </conditionalFormatting>
  <conditionalFormatting sqref="K14:K15">
    <cfRule type="notContainsBlanks" dxfId="30" priority="15">
      <formula>LEN(TRIM(K14))&gt;0</formula>
    </cfRule>
  </conditionalFormatting>
  <conditionalFormatting sqref="K17:K28">
    <cfRule type="notContainsBlanks" dxfId="29" priority="60">
      <formula>LEN(TRIM(K17))&gt;0</formula>
    </cfRule>
  </conditionalFormatting>
  <conditionalFormatting sqref="L11:L12">
    <cfRule type="notContainsBlanks" dxfId="28" priority="10">
      <formula>LEN(TRIM(L11))&gt;0</formula>
    </cfRule>
  </conditionalFormatting>
  <conditionalFormatting sqref="L14:L15">
    <cfRule type="notContainsBlanks" dxfId="27" priority="14">
      <formula>LEN(TRIM(L14))&gt;0</formula>
    </cfRule>
  </conditionalFormatting>
  <conditionalFormatting sqref="L17:L28">
    <cfRule type="notContainsBlanks" dxfId="26" priority="59">
      <formula>LEN(TRIM(L17))&gt;0</formula>
    </cfRule>
  </conditionalFormatting>
  <conditionalFormatting sqref="M11:M12">
    <cfRule type="notContainsBlanks" dxfId="25" priority="1">
      <formula>LEN(TRIM(M11))&gt;0</formula>
    </cfRule>
  </conditionalFormatting>
  <conditionalFormatting sqref="M14:M15">
    <cfRule type="notContainsBlanks" dxfId="24" priority="16">
      <formula>LEN(TRIM(M14))&gt;0</formula>
    </cfRule>
  </conditionalFormatting>
  <conditionalFormatting sqref="M17:M28">
    <cfRule type="notContainsBlanks" dxfId="23" priority="62">
      <formula>LEN(TRIM(M17))&gt;0</formula>
    </cfRule>
  </conditionalFormatting>
  <conditionalFormatting sqref="N11:N12">
    <cfRule type="notContainsBlanks" dxfId="22" priority="2">
      <formula>LEN(TRIM(N11))&gt;0</formula>
    </cfRule>
  </conditionalFormatting>
  <conditionalFormatting sqref="N14:N15">
    <cfRule type="notContainsBlanks" dxfId="21" priority="18">
      <formula>LEN(TRIM(N14))&gt;0</formula>
    </cfRule>
  </conditionalFormatting>
  <conditionalFormatting sqref="N17:N28">
    <cfRule type="notContainsBlanks" dxfId="20" priority="64">
      <formula>LEN(TRIM(N17))&gt;0</formula>
    </cfRule>
  </conditionalFormatting>
  <conditionalFormatting sqref="O11:O12">
    <cfRule type="notContainsBlanks" dxfId="19" priority="3">
      <formula>LEN(TRIM(O11))&gt;0</formula>
    </cfRule>
  </conditionalFormatting>
  <conditionalFormatting sqref="O14:O15">
    <cfRule type="notContainsBlanks" dxfId="18" priority="20">
      <formula>LEN(TRIM(O14))&gt;0</formula>
    </cfRule>
  </conditionalFormatting>
  <conditionalFormatting sqref="O17:O28">
    <cfRule type="notContainsBlanks" dxfId="17" priority="66">
      <formula>LEN(TRIM(O17))&gt;0</formula>
    </cfRule>
  </conditionalFormatting>
  <conditionalFormatting sqref="P11:P12">
    <cfRule type="notContainsBlanks" dxfId="16" priority="4">
      <formula>LEN(TRIM(P11))&gt;0</formula>
    </cfRule>
  </conditionalFormatting>
  <conditionalFormatting sqref="P14:P15">
    <cfRule type="notContainsBlanks" dxfId="15" priority="19">
      <formula>LEN(TRIM(P14))&gt;0</formula>
    </cfRule>
  </conditionalFormatting>
  <conditionalFormatting sqref="P17:P28">
    <cfRule type="notContainsBlanks" dxfId="14" priority="65">
      <formula>LEN(TRIM(P17))&gt;0</formula>
    </cfRule>
  </conditionalFormatting>
  <conditionalFormatting sqref="Q11:Q12">
    <cfRule type="notContainsBlanks" dxfId="13" priority="5">
      <formula>LEN(TRIM(Q11))&gt;0</formula>
    </cfRule>
  </conditionalFormatting>
  <conditionalFormatting sqref="Q14:Q15">
    <cfRule type="notContainsBlanks" dxfId="12" priority="17">
      <formula>LEN(TRIM(Q14))&gt;0</formula>
    </cfRule>
  </conditionalFormatting>
  <conditionalFormatting sqref="Q17:Q28">
    <cfRule type="notContainsBlanks" dxfId="11" priority="63">
      <formula>LEN(TRIM(Q17))&gt;0</formula>
    </cfRule>
  </conditionalFormatting>
  <conditionalFormatting sqref="R11:R12">
    <cfRule type="notContainsBlanks" dxfId="10" priority="8">
      <formula>LEN(TRIM(R11))&gt;0</formula>
    </cfRule>
  </conditionalFormatting>
  <conditionalFormatting sqref="R14:R15">
    <cfRule type="notContainsBlanks" dxfId="9" priority="13">
      <formula>LEN(TRIM(R14))&gt;0</formula>
    </cfRule>
  </conditionalFormatting>
  <conditionalFormatting sqref="R17:R28">
    <cfRule type="notContainsBlanks" dxfId="8" priority="52">
      <formula>LEN(TRIM(R17))&gt;0</formula>
    </cfRule>
  </conditionalFormatting>
  <conditionalFormatting sqref="S11:S12">
    <cfRule type="notContainsBlanks" dxfId="7" priority="7">
      <formula>LEN(TRIM(S11))&gt;0</formula>
    </cfRule>
  </conditionalFormatting>
  <conditionalFormatting sqref="S14:S15">
    <cfRule type="notContainsBlanks" dxfId="6" priority="12">
      <formula>LEN(TRIM(S14))&gt;0</formula>
    </cfRule>
  </conditionalFormatting>
  <conditionalFormatting sqref="S17:S28">
    <cfRule type="notContainsBlanks" dxfId="5" priority="23">
      <formula>LEN(TRIM(S17))&gt;0</formula>
    </cfRule>
  </conditionalFormatting>
  <conditionalFormatting sqref="T11:T12">
    <cfRule type="notContainsBlanks" dxfId="4" priority="6">
      <formula>LEN(TRIM(T11))&gt;0</formula>
    </cfRule>
  </conditionalFormatting>
  <conditionalFormatting sqref="T14:T15">
    <cfRule type="notContainsBlanks" dxfId="3" priority="11">
      <formula>LEN(TRIM(T14))&gt;0</formula>
    </cfRule>
  </conditionalFormatting>
  <conditionalFormatting sqref="T17:T28">
    <cfRule type="notContainsBlanks" dxfId="2" priority="21">
      <formula>LEN(TRIM(T17))&gt;0</formula>
    </cfRule>
  </conditionalFormatting>
  <pageMargins left="0.25" right="0.25" top="0.75" bottom="0.75" header="0.3" footer="0.3"/>
  <pageSetup paperSize="9" scale="24" fitToHeight="0" orientation="portrait" horizontalDpi="4294967292" verticalDpi="4294967292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pageSetUpPr fitToPage="1"/>
  </sheetPr>
  <dimension ref="A1:R28"/>
  <sheetViews>
    <sheetView showGridLines="0" zoomScaleNormal="100" workbookViewId="0">
      <selection activeCell="A4" sqref="A4:K4"/>
    </sheetView>
  </sheetViews>
  <sheetFormatPr baseColWidth="10" defaultColWidth="12.33203125" defaultRowHeight="23.25" customHeight="1"/>
  <cols>
    <col min="1" max="1" width="12.5" style="2" customWidth="1"/>
    <col min="2" max="2" width="4.5" style="2" hidden="1" customWidth="1"/>
    <col min="3" max="12" width="6.33203125" style="6" customWidth="1"/>
    <col min="13" max="13" width="5.5" style="2" customWidth="1"/>
    <col min="14" max="14" width="6.33203125" style="2" customWidth="1"/>
    <col min="15" max="15" width="5.33203125" style="2" customWidth="1"/>
    <col min="16" max="20" width="12.33203125" style="2" customWidth="1"/>
    <col min="21" max="16384" width="12.33203125" style="2"/>
  </cols>
  <sheetData>
    <row r="1" spans="1:15" ht="24.5" customHeight="1">
      <c r="A1" s="1041" t="s">
        <v>522</v>
      </c>
      <c r="B1" s="11"/>
      <c r="C1" s="11"/>
      <c r="D1" s="11"/>
      <c r="E1" s="11"/>
      <c r="F1" s="11"/>
      <c r="G1" s="11"/>
      <c r="H1" s="11"/>
      <c r="M1" s="1044">
        <f>SUM('Lynx PU'!AC11:AC28)</f>
        <v>0</v>
      </c>
      <c r="N1" s="1045"/>
      <c r="O1" s="955" t="s">
        <v>4</v>
      </c>
    </row>
    <row r="2" spans="1:15" ht="22" customHeight="1">
      <c r="A2" s="1041"/>
      <c r="C2" s="11"/>
      <c r="D2" s="11"/>
      <c r="E2" s="11"/>
      <c r="F2" s="11"/>
      <c r="G2" s="11"/>
      <c r="H2" s="2"/>
      <c r="J2" s="135"/>
      <c r="K2" s="135"/>
      <c r="L2" s="135"/>
      <c r="M2" s="11"/>
      <c r="O2" s="11"/>
    </row>
    <row r="3" spans="1:15" ht="22" customHeight="1">
      <c r="A3" s="951" t="s">
        <v>515</v>
      </c>
      <c r="C3" s="11"/>
      <c r="D3" s="11"/>
      <c r="E3" s="11"/>
      <c r="F3" s="11"/>
      <c r="G3" s="11"/>
      <c r="H3" s="2"/>
      <c r="J3" s="135"/>
      <c r="K3" s="135"/>
      <c r="L3" s="948" t="s">
        <v>516</v>
      </c>
      <c r="M3" s="11"/>
      <c r="O3" s="11"/>
    </row>
    <row r="4" spans="1:15" ht="36.5" customHeight="1">
      <c r="A4" s="1026">
        <f>'Summary of order'!E6</f>
        <v>0</v>
      </c>
      <c r="B4" s="1027"/>
      <c r="C4" s="1027"/>
      <c r="D4" s="1027"/>
      <c r="E4" s="1027"/>
      <c r="F4" s="1027"/>
      <c r="G4" s="1027"/>
      <c r="H4" s="1027"/>
      <c r="I4" s="1027"/>
      <c r="J4" s="1027"/>
      <c r="K4" s="1028"/>
      <c r="L4" s="1011">
        <f>'Summary of order'!I6</f>
        <v>0</v>
      </c>
      <c r="M4" s="1012"/>
      <c r="N4" s="1012"/>
      <c r="O4" s="1013"/>
    </row>
    <row r="5" spans="1:15" ht="21" customHeight="1">
      <c r="A5" s="910"/>
      <c r="B5" s="13"/>
      <c r="I5" s="128"/>
      <c r="M5" s="6">
        <f>SUM(M8:M23)</f>
        <v>0</v>
      </c>
      <c r="N5" s="6">
        <f>SUM(N8:N23)</f>
        <v>0</v>
      </c>
      <c r="O5" s="929">
        <f>SUM(O8:O23)</f>
        <v>0</v>
      </c>
    </row>
    <row r="6" spans="1:15" ht="42" customHeight="1">
      <c r="A6" s="46" t="s">
        <v>194</v>
      </c>
      <c r="B6" s="1" t="s">
        <v>212</v>
      </c>
      <c r="C6" s="912" t="str">
        <f>'Lynx PU'!K8</f>
        <v>BLACK              RAL 9005</v>
      </c>
      <c r="D6" s="870" t="str">
        <f>'Lynx PU'!L8</f>
        <v>WHITE</v>
      </c>
      <c r="E6" s="870" t="str">
        <f>'Lynx PU'!M8</f>
        <v xml:space="preserve">RED                
RAL 3000 </v>
      </c>
      <c r="F6" s="870" t="str">
        <f>'Lynx PU'!N8</f>
        <v xml:space="preserve">YELLOW       
RAL 1018 </v>
      </c>
      <c r="G6" s="870" t="str">
        <f>'Lynx PU'!O8</f>
        <v>BLUE             
RAL 5015</v>
      </c>
      <c r="H6" s="870" t="str">
        <f>'Lynx PU'!P8</f>
        <v>BRIGHT
GREEN          
RAL 6018</v>
      </c>
      <c r="I6" s="870" t="str">
        <f>'Lynx PU'!Q8</f>
        <v>PINK             
RAL 4003</v>
      </c>
      <c r="J6" s="870" t="str">
        <f>'Lynx PU'!R8</f>
        <v>PURPLE   nS4050-R60B/M</v>
      </c>
      <c r="K6" s="870" t="str">
        <f>'Lynx PU'!S8</f>
        <v>MINT   
RAL 6027</v>
      </c>
      <c r="L6" s="899" t="str">
        <f>'Lynx PU'!T8</f>
        <v>BROWN
RAL 8003</v>
      </c>
      <c r="M6" s="908" t="s">
        <v>16</v>
      </c>
      <c r="N6" s="575" t="s">
        <v>17</v>
      </c>
      <c r="O6" s="748" t="s">
        <v>438</v>
      </c>
    </row>
    <row r="7" spans="1:15" ht="23" customHeight="1">
      <c r="A7" s="38" t="s">
        <v>512</v>
      </c>
      <c r="B7" s="1"/>
      <c r="C7" s="912">
        <f>SUM(C8:C23)</f>
        <v>0</v>
      </c>
      <c r="D7" s="912">
        <f t="shared" ref="D7:L7" si="0">SUM(D8:D23)</f>
        <v>0</v>
      </c>
      <c r="E7" s="912">
        <f t="shared" si="0"/>
        <v>0</v>
      </c>
      <c r="F7" s="912">
        <f t="shared" si="0"/>
        <v>0</v>
      </c>
      <c r="G7" s="912">
        <f t="shared" si="0"/>
        <v>0</v>
      </c>
      <c r="H7" s="912">
        <f t="shared" si="0"/>
        <v>0</v>
      </c>
      <c r="I7" s="912">
        <f t="shared" si="0"/>
        <v>0</v>
      </c>
      <c r="J7" s="912">
        <f t="shared" si="0"/>
        <v>0</v>
      </c>
      <c r="K7" s="912">
        <f t="shared" si="0"/>
        <v>0</v>
      </c>
      <c r="L7" s="924">
        <f t="shared" si="0"/>
        <v>0</v>
      </c>
      <c r="M7" s="926"/>
      <c r="N7" s="920"/>
      <c r="O7" s="748"/>
    </row>
    <row r="8" spans="1:15" ht="23.25" customHeight="1">
      <c r="A8" s="921" t="str">
        <f>'Lynx PU'!D14</f>
        <v>REDUCTOR-30PU</v>
      </c>
      <c r="B8" s="47">
        <f>'Lynx PU'!E14</f>
        <v>0</v>
      </c>
      <c r="C8" s="55" t="str">
        <f>IF('Lynx PU'!K14=0,"",'Lynx PU'!K14)</f>
        <v/>
      </c>
      <c r="D8" s="54" t="str">
        <f>IF('Lynx PU'!L14=0,"",'Lynx PU'!L14)</f>
        <v/>
      </c>
      <c r="E8" s="54" t="str">
        <f>IF('Lynx PU'!M14=0,"",'Lynx PU'!M14)</f>
        <v/>
      </c>
      <c r="F8" s="54" t="str">
        <f>IF('Lynx PU'!N14=0,"",'Lynx PU'!N14)</f>
        <v/>
      </c>
      <c r="G8" s="54" t="str">
        <f>IF('Lynx PU'!O14=0,"",'Lynx PU'!O14)</f>
        <v/>
      </c>
      <c r="H8" s="54" t="str">
        <f>IF('Lynx PU'!P14=0,"",'Lynx PU'!P14)</f>
        <v/>
      </c>
      <c r="I8" s="54" t="str">
        <f>IF('Lynx PU'!Q14=0,"",'Lynx PU'!Q14)</f>
        <v/>
      </c>
      <c r="J8" s="54" t="str">
        <f>IF('Lynx PU'!R14=0,"",'Lynx PU'!R14)</f>
        <v/>
      </c>
      <c r="K8" s="54" t="str">
        <f>IF('Lynx PU'!S14=0,"",'Lynx PU'!S14)</f>
        <v/>
      </c>
      <c r="L8" s="925" t="str">
        <f>IF('Lynx PU'!T14=0,"",'Lynx PU'!T14)</f>
        <v/>
      </c>
      <c r="M8" s="927">
        <f>SUM(C8:L8)</f>
        <v>0</v>
      </c>
      <c r="N8" s="928">
        <f>'Lynx PU'!H14*M8</f>
        <v>0</v>
      </c>
      <c r="O8" s="923">
        <f>M8*'Lynx PU'!AN14</f>
        <v>0</v>
      </c>
    </row>
    <row r="9" spans="1:15" ht="23.25" customHeight="1">
      <c r="A9" s="919" t="str">
        <f>'Lynx PU'!D15</f>
        <v>REDUCTOR-100PU</v>
      </c>
      <c r="B9" s="47">
        <f>'Lynx PU'!E15</f>
        <v>0</v>
      </c>
      <c r="C9" s="55" t="str">
        <f>IF('Lynx PU'!K15=0,"",'Lynx PU'!K15)</f>
        <v/>
      </c>
      <c r="D9" s="54" t="str">
        <f>IF('Lynx PU'!L15=0,"",'Lynx PU'!L15)</f>
        <v/>
      </c>
      <c r="E9" s="54" t="str">
        <f>IF('Lynx PU'!M15=0,"",'Lynx PU'!M15)</f>
        <v/>
      </c>
      <c r="F9" s="54" t="str">
        <f>IF('Lynx PU'!N15=0,"",'Lynx PU'!N15)</f>
        <v/>
      </c>
      <c r="G9" s="54" t="str">
        <f>IF('Lynx PU'!O15=0,"",'Lynx PU'!O15)</f>
        <v/>
      </c>
      <c r="H9" s="54" t="str">
        <f>IF('Lynx PU'!P15=0,"",'Lynx PU'!P15)</f>
        <v/>
      </c>
      <c r="I9" s="54" t="str">
        <f>IF('Lynx PU'!Q15=0,"",'Lynx PU'!Q15)</f>
        <v/>
      </c>
      <c r="J9" s="54" t="str">
        <f>IF('Lynx PU'!R15=0,"",'Lynx PU'!R15)</f>
        <v/>
      </c>
      <c r="K9" s="54" t="str">
        <f>IF('Lynx PU'!S15=0,"",'Lynx PU'!S15)</f>
        <v/>
      </c>
      <c r="L9" s="925" t="str">
        <f>IF('Lynx PU'!T15=0,"",'Lynx PU'!T15)</f>
        <v/>
      </c>
      <c r="M9" s="927">
        <f t="shared" ref="M9" si="1">SUM(C9:L9)</f>
        <v>0</v>
      </c>
      <c r="N9" s="928">
        <f>'Lynx PU'!H15*M9</f>
        <v>0</v>
      </c>
      <c r="O9" s="923">
        <f>M9*'Lynx PU'!AN15</f>
        <v>0</v>
      </c>
    </row>
    <row r="10" spans="1:15" ht="23.25" customHeight="1">
      <c r="A10" s="922" t="str">
        <f>'Lynx PU'!D11</f>
        <v>DCJ-PU</v>
      </c>
      <c r="B10" s="47" t="str">
        <f>'Lynx PU'!E11</f>
        <v>Dual Tex.</v>
      </c>
      <c r="C10" s="55" t="str">
        <f>IF('Lynx PU'!K11=0,"",'Lynx PU'!K11)</f>
        <v/>
      </c>
      <c r="D10" s="54" t="str">
        <f>IF('Lynx PU'!L11=0,"",'Lynx PU'!L11)</f>
        <v/>
      </c>
      <c r="E10" s="54" t="str">
        <f>IF('Lynx PU'!M11=0,"",'Lynx PU'!M11)</f>
        <v/>
      </c>
      <c r="F10" s="54" t="str">
        <f>IF('Lynx PU'!N11=0,"",'Lynx PU'!N11)</f>
        <v/>
      </c>
      <c r="G10" s="54" t="str">
        <f>IF('Lynx PU'!O11=0,"",'Lynx PU'!O11)</f>
        <v/>
      </c>
      <c r="H10" s="54" t="str">
        <f>IF('Lynx PU'!P11=0,"",'Lynx PU'!P11)</f>
        <v/>
      </c>
      <c r="I10" s="54" t="str">
        <f>IF('Lynx PU'!Q11=0,"",'Lynx PU'!Q11)</f>
        <v/>
      </c>
      <c r="J10" s="54" t="str">
        <f>IF('Lynx PU'!R11=0,"",'Lynx PU'!R11)</f>
        <v/>
      </c>
      <c r="K10" s="54" t="str">
        <f>IF('Lynx PU'!S11=0,"",'Lynx PU'!S11)</f>
        <v/>
      </c>
      <c r="L10" s="925" t="str">
        <f>IF('Lynx PU'!T11=0,"",'Lynx PU'!T11)</f>
        <v/>
      </c>
      <c r="M10" s="927">
        <f t="shared" ref="M10:M11" si="2">SUM(C10:L10)</f>
        <v>0</v>
      </c>
      <c r="N10" s="911">
        <f>'Lynx PU'!H11*M10</f>
        <v>0</v>
      </c>
      <c r="O10" s="911">
        <f>M10*'Lynx PU'!AN11</f>
        <v>0</v>
      </c>
    </row>
    <row r="11" spans="1:15" ht="23.25" customHeight="1">
      <c r="A11" s="922" t="str">
        <f>'Lynx PU'!D12</f>
        <v>DCF-PU</v>
      </c>
      <c r="B11" s="47" t="s">
        <v>421</v>
      </c>
      <c r="C11" s="55" t="str">
        <f>IF('Lynx PU'!K12=0,"",'Lynx PU'!K12)</f>
        <v/>
      </c>
      <c r="D11" s="54" t="str">
        <f>IF('Lynx PU'!L12=0,"",'Lynx PU'!L12)</f>
        <v/>
      </c>
      <c r="E11" s="54" t="str">
        <f>IF('Lynx PU'!M12=0,"",'Lynx PU'!M12)</f>
        <v/>
      </c>
      <c r="F11" s="54" t="str">
        <f>IF('Lynx PU'!N12=0,"",'Lynx PU'!N12)</f>
        <v/>
      </c>
      <c r="G11" s="54" t="str">
        <f>IF('Lynx PU'!O12=0,"",'Lynx PU'!O12)</f>
        <v/>
      </c>
      <c r="H11" s="54" t="str">
        <f>IF('Lynx PU'!P12=0,"",'Lynx PU'!P12)</f>
        <v/>
      </c>
      <c r="I11" s="54" t="str">
        <f>IF('Lynx PU'!Q12=0,"",'Lynx PU'!Q12)</f>
        <v/>
      </c>
      <c r="J11" s="54" t="str">
        <f>IF('Lynx PU'!R12=0,"",'Lynx PU'!R12)</f>
        <v/>
      </c>
      <c r="K11" s="54" t="str">
        <f>IF('Lynx PU'!S12=0,"",'Lynx PU'!S12)</f>
        <v/>
      </c>
      <c r="L11" s="925" t="str">
        <f>IF('Lynx PU'!T12=0,"",'Lynx PU'!T12)</f>
        <v/>
      </c>
      <c r="M11" s="927">
        <f t="shared" si="2"/>
        <v>0</v>
      </c>
      <c r="N11" s="911">
        <f>'Lynx PU'!H12*M11</f>
        <v>0</v>
      </c>
      <c r="O11" s="911">
        <f>M11*'Lynx PU'!AN12</f>
        <v>0</v>
      </c>
    </row>
    <row r="12" spans="1:15" ht="23.25" customHeight="1">
      <c r="A12" s="922" t="str">
        <f>'Lynx PU'!D17</f>
        <v>L1-PU</v>
      </c>
      <c r="B12" s="47" t="str">
        <f>'Lynx PU'!E17</f>
        <v>all tex.</v>
      </c>
      <c r="C12" s="55" t="str">
        <f>IF('Lynx PU'!K17=0,"",'Lynx PU'!K17)</f>
        <v/>
      </c>
      <c r="D12" s="54" t="str">
        <f>IF('Lynx PU'!L17=0,"",'Lynx PU'!L17)</f>
        <v/>
      </c>
      <c r="E12" s="54" t="str">
        <f>IF('Lynx PU'!M17=0,"",'Lynx PU'!M17)</f>
        <v/>
      </c>
      <c r="F12" s="54" t="str">
        <f>IF('Lynx PU'!N17=0,"",'Lynx PU'!N17)</f>
        <v/>
      </c>
      <c r="G12" s="54" t="str">
        <f>IF('Lynx PU'!O17=0,"",'Lynx PU'!O17)</f>
        <v/>
      </c>
      <c r="H12" s="54" t="str">
        <f>IF('Lynx PU'!P17=0,"",'Lynx PU'!P17)</f>
        <v/>
      </c>
      <c r="I12" s="54" t="str">
        <f>IF('Lynx PU'!Q17=0,"",'Lynx PU'!Q17)</f>
        <v/>
      </c>
      <c r="J12" s="54" t="str">
        <f>IF('Lynx PU'!R17=0,"",'Lynx PU'!R17)</f>
        <v/>
      </c>
      <c r="K12" s="54" t="str">
        <f>IF('Lynx PU'!S17=0,"",'Lynx PU'!S17)</f>
        <v/>
      </c>
      <c r="L12" s="925" t="str">
        <f>IF('Lynx PU'!T17=0,"",'Lynx PU'!T17)</f>
        <v/>
      </c>
      <c r="M12" s="927">
        <f>SUM(C12:L12)</f>
        <v>0</v>
      </c>
      <c r="N12" s="911">
        <f>M12*'Lynx PU'!H17</f>
        <v>0</v>
      </c>
      <c r="O12" s="911">
        <f>M12*'Lynx PU'!AN17</f>
        <v>0</v>
      </c>
    </row>
    <row r="13" spans="1:15" ht="23.25" customHeight="1">
      <c r="A13" s="922" t="str">
        <f>'Lynx PU'!D18</f>
        <v>L2-PU</v>
      </c>
      <c r="B13" s="47" t="str">
        <f>'Lynx PU'!E18</f>
        <v>all tex.</v>
      </c>
      <c r="C13" s="55" t="str">
        <f>IF('Lynx PU'!K18=0,"",'Lynx PU'!K18)</f>
        <v/>
      </c>
      <c r="D13" s="54" t="str">
        <f>IF('Lynx PU'!L18=0,"",'Lynx PU'!L18)</f>
        <v/>
      </c>
      <c r="E13" s="54" t="str">
        <f>IF('Lynx PU'!M18=0,"",'Lynx PU'!M18)</f>
        <v/>
      </c>
      <c r="F13" s="54" t="str">
        <f>IF('Lynx PU'!N18=0,"",'Lynx PU'!N18)</f>
        <v/>
      </c>
      <c r="G13" s="54" t="str">
        <f>IF('Lynx PU'!O18=0,"",'Lynx PU'!O18)</f>
        <v/>
      </c>
      <c r="H13" s="54" t="str">
        <f>IF('Lynx PU'!P18=0,"",'Lynx PU'!P18)</f>
        <v/>
      </c>
      <c r="I13" s="54" t="str">
        <f>IF('Lynx PU'!Q18=0,"",'Lynx PU'!Q18)</f>
        <v/>
      </c>
      <c r="J13" s="54" t="str">
        <f>IF('Lynx PU'!R18=0,"",'Lynx PU'!R18)</f>
        <v/>
      </c>
      <c r="K13" s="54" t="str">
        <f>IF('Lynx PU'!S18=0,"",'Lynx PU'!S18)</f>
        <v/>
      </c>
      <c r="L13" s="925" t="str">
        <f>IF('Lynx PU'!T18=0,"",'Lynx PU'!T18)</f>
        <v/>
      </c>
      <c r="M13" s="927">
        <f t="shared" ref="M13:M22" si="3">SUM(C13:L13)</f>
        <v>0</v>
      </c>
      <c r="N13" s="928">
        <f>M13*'Lynx PU'!H18</f>
        <v>0</v>
      </c>
      <c r="O13" s="911">
        <f>M13*'Lynx PU'!AN18</f>
        <v>0</v>
      </c>
    </row>
    <row r="14" spans="1:15" ht="23.25" customHeight="1">
      <c r="A14" s="922" t="str">
        <f>'Lynx PU'!D19</f>
        <v>L3-PU</v>
      </c>
      <c r="B14" s="47" t="str">
        <f>'Lynx PU'!E19</f>
        <v>all tex.</v>
      </c>
      <c r="C14" s="55" t="str">
        <f>IF('Lynx PU'!K19=0,"",'Lynx PU'!K19)</f>
        <v/>
      </c>
      <c r="D14" s="54" t="str">
        <f>IF('Lynx PU'!L19=0,"",'Lynx PU'!L19)</f>
        <v/>
      </c>
      <c r="E14" s="54" t="str">
        <f>IF('Lynx PU'!M19=0,"",'Lynx PU'!M19)</f>
        <v/>
      </c>
      <c r="F14" s="54" t="str">
        <f>IF('Lynx PU'!N19=0,"",'Lynx PU'!N19)</f>
        <v/>
      </c>
      <c r="G14" s="54" t="str">
        <f>IF('Lynx PU'!O19=0,"",'Lynx PU'!O19)</f>
        <v/>
      </c>
      <c r="H14" s="54" t="str">
        <f>IF('Lynx PU'!P19=0,"",'Lynx PU'!P19)</f>
        <v/>
      </c>
      <c r="I14" s="54" t="str">
        <f>IF('Lynx PU'!Q19=0,"",'Lynx PU'!Q19)</f>
        <v/>
      </c>
      <c r="J14" s="54" t="str">
        <f>IF('Lynx PU'!R19=0,"",'Lynx PU'!R19)</f>
        <v/>
      </c>
      <c r="K14" s="54" t="str">
        <f>IF('Lynx PU'!S19=0,"",'Lynx PU'!S19)</f>
        <v/>
      </c>
      <c r="L14" s="925" t="str">
        <f>IF('Lynx PU'!T19=0,"",'Lynx PU'!T19)</f>
        <v/>
      </c>
      <c r="M14" s="927">
        <f t="shared" si="3"/>
        <v>0</v>
      </c>
      <c r="N14" s="928">
        <f>M14*'Lynx PU'!H19</f>
        <v>0</v>
      </c>
      <c r="O14" s="911">
        <f>M14*'Lynx PU'!AN19</f>
        <v>0</v>
      </c>
    </row>
    <row r="15" spans="1:15" ht="23.25" customHeight="1">
      <c r="A15" s="922" t="str">
        <f>'Lynx PU'!D20</f>
        <v>L4-PU</v>
      </c>
      <c r="B15" s="47" t="str">
        <f>'Lynx PU'!E20</f>
        <v>all tex.</v>
      </c>
      <c r="C15" s="55" t="str">
        <f>IF('Lynx PU'!K20=0,"",'Lynx PU'!K20)</f>
        <v/>
      </c>
      <c r="D15" s="54" t="str">
        <f>IF('Lynx PU'!L20=0,"",'Lynx PU'!L20)</f>
        <v/>
      </c>
      <c r="E15" s="54" t="str">
        <f>IF('Lynx PU'!M20=0,"",'Lynx PU'!M20)</f>
        <v/>
      </c>
      <c r="F15" s="54" t="str">
        <f>IF('Lynx PU'!N20=0,"",'Lynx PU'!N20)</f>
        <v/>
      </c>
      <c r="G15" s="54" t="str">
        <f>IF('Lynx PU'!O20=0,"",'Lynx PU'!O20)</f>
        <v/>
      </c>
      <c r="H15" s="54" t="str">
        <f>IF('Lynx PU'!P20=0,"",'Lynx PU'!P20)</f>
        <v/>
      </c>
      <c r="I15" s="54" t="str">
        <f>IF('Lynx PU'!Q20=0,"",'Lynx PU'!Q20)</f>
        <v/>
      </c>
      <c r="J15" s="54" t="str">
        <f>IF('Lynx PU'!R20=0,"",'Lynx PU'!R20)</f>
        <v/>
      </c>
      <c r="K15" s="54" t="str">
        <f>IF('Lynx PU'!S20=0,"",'Lynx PU'!S20)</f>
        <v/>
      </c>
      <c r="L15" s="925" t="str">
        <f>IF('Lynx PU'!T20=0,"",'Lynx PU'!T20)</f>
        <v/>
      </c>
      <c r="M15" s="927">
        <f t="shared" si="3"/>
        <v>0</v>
      </c>
      <c r="N15" s="928">
        <f>M15*'Lynx PU'!H20</f>
        <v>0</v>
      </c>
      <c r="O15" s="911">
        <f>M15*'Lynx PU'!AN20</f>
        <v>0</v>
      </c>
    </row>
    <row r="16" spans="1:15" ht="23.25" customHeight="1">
      <c r="A16" s="922" t="str">
        <f>'Lynx PU'!D21</f>
        <v>L5-PU</v>
      </c>
      <c r="B16" s="47" t="str">
        <f>'Lynx PU'!E21</f>
        <v>all tex.</v>
      </c>
      <c r="C16" s="55" t="str">
        <f>IF('Lynx PU'!K21=0,"",'Lynx PU'!K21)</f>
        <v/>
      </c>
      <c r="D16" s="54" t="str">
        <f>IF('Lynx PU'!L21=0,"",'Lynx PU'!L21)</f>
        <v/>
      </c>
      <c r="E16" s="54" t="str">
        <f>IF('Lynx PU'!M21=0,"",'Lynx PU'!M21)</f>
        <v/>
      </c>
      <c r="F16" s="54" t="str">
        <f>IF('Lynx PU'!N21=0,"",'Lynx PU'!N21)</f>
        <v/>
      </c>
      <c r="G16" s="54" t="str">
        <f>IF('Lynx PU'!O21=0,"",'Lynx PU'!O21)</f>
        <v/>
      </c>
      <c r="H16" s="54" t="str">
        <f>IF('Lynx PU'!P21=0,"",'Lynx PU'!P21)</f>
        <v/>
      </c>
      <c r="I16" s="54" t="str">
        <f>IF('Lynx PU'!Q21=0,"",'Lynx PU'!Q21)</f>
        <v/>
      </c>
      <c r="J16" s="54" t="str">
        <f>IF('Lynx PU'!R21=0,"",'Lynx PU'!R21)</f>
        <v/>
      </c>
      <c r="K16" s="54" t="str">
        <f>IF('Lynx PU'!S21=0,"",'Lynx PU'!S21)</f>
        <v/>
      </c>
      <c r="L16" s="925" t="str">
        <f>IF('Lynx PU'!T21=0,"",'Lynx PU'!T21)</f>
        <v/>
      </c>
      <c r="M16" s="927">
        <f t="shared" si="3"/>
        <v>0</v>
      </c>
      <c r="N16" s="928">
        <f>M16*'Lynx PU'!H21</f>
        <v>0</v>
      </c>
      <c r="O16" s="911">
        <f>M16*'Lynx PU'!AN21</f>
        <v>0</v>
      </c>
    </row>
    <row r="17" spans="1:18" ht="23.25" customHeight="1">
      <c r="A17" s="922" t="str">
        <f>'Lynx PU'!D22</f>
        <v>L6-PU</v>
      </c>
      <c r="B17" s="47" t="str">
        <f>'Lynx PU'!E22</f>
        <v>all tex.</v>
      </c>
      <c r="C17" s="55" t="str">
        <f>IF('Lynx PU'!K22=0,"",'Lynx PU'!K22)</f>
        <v/>
      </c>
      <c r="D17" s="54" t="str">
        <f>IF('Lynx PU'!L22=0,"",'Lynx PU'!L22)</f>
        <v/>
      </c>
      <c r="E17" s="54" t="str">
        <f>IF('Lynx PU'!M22=0,"",'Lynx PU'!M22)</f>
        <v/>
      </c>
      <c r="F17" s="54" t="str">
        <f>IF('Lynx PU'!N22=0,"",'Lynx PU'!N22)</f>
        <v/>
      </c>
      <c r="G17" s="54" t="str">
        <f>IF('Lynx PU'!O22=0,"",'Lynx PU'!O22)</f>
        <v/>
      </c>
      <c r="H17" s="54" t="str">
        <f>IF('Lynx PU'!P22=0,"",'Lynx PU'!P22)</f>
        <v/>
      </c>
      <c r="I17" s="54" t="str">
        <f>IF('Lynx PU'!Q22=0,"",'Lynx PU'!Q22)</f>
        <v/>
      </c>
      <c r="J17" s="54" t="str">
        <f>IF('Lynx PU'!R22=0,"",'Lynx PU'!R22)</f>
        <v/>
      </c>
      <c r="K17" s="54" t="str">
        <f>IF('Lynx PU'!S22=0,"",'Lynx PU'!S22)</f>
        <v/>
      </c>
      <c r="L17" s="925" t="str">
        <f>IF('Lynx PU'!T22=0,"",'Lynx PU'!T22)</f>
        <v/>
      </c>
      <c r="M17" s="927">
        <f t="shared" si="3"/>
        <v>0</v>
      </c>
      <c r="N17" s="928">
        <f>M17*'Lynx PU'!H22</f>
        <v>0</v>
      </c>
      <c r="O17" s="911">
        <f>M17*'Lynx PU'!AN22</f>
        <v>0</v>
      </c>
      <c r="P17" s="6"/>
      <c r="Q17" s="6"/>
      <c r="R17" s="6"/>
    </row>
    <row r="18" spans="1:18" ht="23.25" customHeight="1">
      <c r="A18" s="922" t="str">
        <f>'Lynx PU'!D23</f>
        <v>L7-PU</v>
      </c>
      <c r="B18" s="47" t="str">
        <f>'Lynx PU'!E23</f>
        <v>all tex.</v>
      </c>
      <c r="C18" s="55" t="str">
        <f>IF('Lynx PU'!K23=0,"",'Lynx PU'!K23)</f>
        <v/>
      </c>
      <c r="D18" s="54" t="str">
        <f>IF('Lynx PU'!L23=0,"",'Lynx PU'!L23)</f>
        <v/>
      </c>
      <c r="E18" s="54" t="str">
        <f>IF('Lynx PU'!M23=0,"",'Lynx PU'!M23)</f>
        <v/>
      </c>
      <c r="F18" s="54" t="str">
        <f>IF('Lynx PU'!N23=0,"",'Lynx PU'!N23)</f>
        <v/>
      </c>
      <c r="G18" s="54" t="str">
        <f>IF('Lynx PU'!O23=0,"",'Lynx PU'!O23)</f>
        <v/>
      </c>
      <c r="H18" s="54" t="str">
        <f>IF('Lynx PU'!P23=0,"",'Lynx PU'!P23)</f>
        <v/>
      </c>
      <c r="I18" s="54" t="str">
        <f>IF('Lynx PU'!Q23=0,"",'Lynx PU'!Q23)</f>
        <v/>
      </c>
      <c r="J18" s="54" t="str">
        <f>IF('Lynx PU'!R23=0,"",'Lynx PU'!R23)</f>
        <v/>
      </c>
      <c r="K18" s="54" t="str">
        <f>IF('Lynx PU'!S23=0,"",'Lynx PU'!S23)</f>
        <v/>
      </c>
      <c r="L18" s="925" t="str">
        <f>IF('Lynx PU'!T23=0,"",'Lynx PU'!T23)</f>
        <v/>
      </c>
      <c r="M18" s="927">
        <f t="shared" si="3"/>
        <v>0</v>
      </c>
      <c r="N18" s="928">
        <f>M18*'Lynx PU'!H23</f>
        <v>0</v>
      </c>
      <c r="O18" s="911">
        <f>M18*'Lynx PU'!AN23</f>
        <v>0</v>
      </c>
      <c r="P18" s="5"/>
      <c r="Q18" s="14"/>
      <c r="R18" s="6"/>
    </row>
    <row r="19" spans="1:18" ht="23.25" customHeight="1">
      <c r="A19" s="922" t="str">
        <f>'Lynx PU'!D24</f>
        <v>L8-PU</v>
      </c>
      <c r="B19" s="47" t="str">
        <f>'Lynx PU'!E24</f>
        <v>all tex.</v>
      </c>
      <c r="C19" s="55" t="str">
        <f>IF('Lynx PU'!K24=0,"",'Lynx PU'!K24)</f>
        <v/>
      </c>
      <c r="D19" s="54" t="str">
        <f>IF('Lynx PU'!L24=0,"",'Lynx PU'!L24)</f>
        <v/>
      </c>
      <c r="E19" s="54" t="str">
        <f>IF('Lynx PU'!M24=0,"",'Lynx PU'!M24)</f>
        <v/>
      </c>
      <c r="F19" s="54" t="str">
        <f>IF('Lynx PU'!N24=0,"",'Lynx PU'!N24)</f>
        <v/>
      </c>
      <c r="G19" s="54" t="str">
        <f>IF('Lynx PU'!O24=0,"",'Lynx PU'!O24)</f>
        <v/>
      </c>
      <c r="H19" s="54" t="str">
        <f>IF('Lynx PU'!P24=0,"",'Lynx PU'!P24)</f>
        <v/>
      </c>
      <c r="I19" s="54" t="str">
        <f>IF('Lynx PU'!Q24=0,"",'Lynx PU'!Q24)</f>
        <v/>
      </c>
      <c r="J19" s="54" t="str">
        <f>IF('Lynx PU'!R24=0,"",'Lynx PU'!R24)</f>
        <v/>
      </c>
      <c r="K19" s="54" t="str">
        <f>IF('Lynx PU'!S24=0,"",'Lynx PU'!S24)</f>
        <v/>
      </c>
      <c r="L19" s="925" t="str">
        <f>IF('Lynx PU'!T24=0,"",'Lynx PU'!T24)</f>
        <v/>
      </c>
      <c r="M19" s="927">
        <f t="shared" si="3"/>
        <v>0</v>
      </c>
      <c r="N19" s="928">
        <f>M19*'Lynx PU'!H24</f>
        <v>0</v>
      </c>
      <c r="O19" s="911">
        <f>M19*'Lynx PU'!AN24</f>
        <v>0</v>
      </c>
    </row>
    <row r="20" spans="1:18" ht="23.25" customHeight="1">
      <c r="A20" s="922" t="str">
        <f>'Lynx PU'!D25</f>
        <v>L9-PU</v>
      </c>
      <c r="B20" s="47" t="str">
        <f>'Lynx PU'!E25</f>
        <v>all tex.</v>
      </c>
      <c r="C20" s="55" t="str">
        <f>IF('Lynx PU'!K25=0,"",'Lynx PU'!K25)</f>
        <v/>
      </c>
      <c r="D20" s="54" t="str">
        <f>IF('Lynx PU'!L25=0,"",'Lynx PU'!L25)</f>
        <v/>
      </c>
      <c r="E20" s="54" t="str">
        <f>IF('Lynx PU'!M25=0,"",'Lynx PU'!M25)</f>
        <v/>
      </c>
      <c r="F20" s="54" t="str">
        <f>IF('Lynx PU'!N25=0,"",'Lynx PU'!N25)</f>
        <v/>
      </c>
      <c r="G20" s="54" t="str">
        <f>IF('Lynx PU'!O25=0,"",'Lynx PU'!O25)</f>
        <v/>
      </c>
      <c r="H20" s="54" t="str">
        <f>IF('Lynx PU'!P25=0,"",'Lynx PU'!P25)</f>
        <v/>
      </c>
      <c r="I20" s="54" t="str">
        <f>IF('Lynx PU'!Q25=0,"",'Lynx PU'!Q25)</f>
        <v/>
      </c>
      <c r="J20" s="54" t="str">
        <f>IF('Lynx PU'!R25=0,"",'Lynx PU'!R25)</f>
        <v/>
      </c>
      <c r="K20" s="54" t="str">
        <f>IF('Lynx PU'!S25=0,"",'Lynx PU'!S25)</f>
        <v/>
      </c>
      <c r="L20" s="925" t="str">
        <f>IF('Lynx PU'!T25=0,"",'Lynx PU'!T25)</f>
        <v/>
      </c>
      <c r="M20" s="927">
        <f t="shared" si="3"/>
        <v>0</v>
      </c>
      <c r="N20" s="928">
        <f>M20*'Lynx PU'!H25</f>
        <v>0</v>
      </c>
      <c r="O20" s="911">
        <f>M20*'Lynx PU'!AN25</f>
        <v>0</v>
      </c>
    </row>
    <row r="21" spans="1:18" ht="23.25" customHeight="1">
      <c r="A21" s="922" t="str">
        <f>'Lynx PU'!D26</f>
        <v>L10-PU</v>
      </c>
      <c r="B21" s="47" t="str">
        <f>'Lynx PU'!E26</f>
        <v>all tex.</v>
      </c>
      <c r="C21" s="55" t="str">
        <f>IF('Lynx PU'!K26=0,"",'Lynx PU'!K26)</f>
        <v/>
      </c>
      <c r="D21" s="54" t="str">
        <f>IF('Lynx PU'!L26=0,"",'Lynx PU'!L26)</f>
        <v/>
      </c>
      <c r="E21" s="54" t="str">
        <f>IF('Lynx PU'!M26=0,"",'Lynx PU'!M26)</f>
        <v/>
      </c>
      <c r="F21" s="54" t="str">
        <f>IF('Lynx PU'!N26=0,"",'Lynx PU'!N26)</f>
        <v/>
      </c>
      <c r="G21" s="54" t="str">
        <f>IF('Lynx PU'!O26=0,"",'Lynx PU'!O26)</f>
        <v/>
      </c>
      <c r="H21" s="54" t="str">
        <f>IF('Lynx PU'!P26=0,"",'Lynx PU'!P26)</f>
        <v/>
      </c>
      <c r="I21" s="54" t="str">
        <f>IF('Lynx PU'!Q26=0,"",'Lynx PU'!Q26)</f>
        <v/>
      </c>
      <c r="J21" s="54" t="str">
        <f>IF('Lynx PU'!R26=0,"",'Lynx PU'!R26)</f>
        <v/>
      </c>
      <c r="K21" s="54" t="str">
        <f>IF('Lynx PU'!S26=0,"",'Lynx PU'!S26)</f>
        <v/>
      </c>
      <c r="L21" s="925" t="str">
        <f>IF('Lynx PU'!T26=0,"",'Lynx PU'!T26)</f>
        <v/>
      </c>
      <c r="M21" s="927">
        <f t="shared" si="3"/>
        <v>0</v>
      </c>
      <c r="N21" s="928">
        <f>M21*'Lynx PU'!H26</f>
        <v>0</v>
      </c>
      <c r="O21" s="911">
        <f>M21*'Lynx PU'!AN26</f>
        <v>0</v>
      </c>
    </row>
    <row r="22" spans="1:18" ht="23.25" customHeight="1">
      <c r="A22" s="922" t="str">
        <f>'Lynx PU'!D27</f>
        <v>L11-PU</v>
      </c>
      <c r="B22" s="47" t="str">
        <f>'Lynx PU'!E27</f>
        <v>all tex.</v>
      </c>
      <c r="C22" s="55" t="str">
        <f>IF('Lynx PU'!K27=0,"",'Lynx PU'!K27)</f>
        <v/>
      </c>
      <c r="D22" s="54" t="str">
        <f>IF('Lynx PU'!L27=0,"",'Lynx PU'!L27)</f>
        <v/>
      </c>
      <c r="E22" s="54" t="str">
        <f>IF('Lynx PU'!M27=0,"",'Lynx PU'!M27)</f>
        <v/>
      </c>
      <c r="F22" s="54" t="str">
        <f>IF('Lynx PU'!N27=0,"",'Lynx PU'!N27)</f>
        <v/>
      </c>
      <c r="G22" s="54" t="str">
        <f>IF('Lynx PU'!O27=0,"",'Lynx PU'!O27)</f>
        <v/>
      </c>
      <c r="H22" s="54" t="str">
        <f>IF('Lynx PU'!P27=0,"",'Lynx PU'!P27)</f>
        <v/>
      </c>
      <c r="I22" s="54" t="str">
        <f>IF('Lynx PU'!Q27=0,"",'Lynx PU'!Q27)</f>
        <v/>
      </c>
      <c r="J22" s="54" t="str">
        <f>IF('Lynx PU'!R27=0,"",'Lynx PU'!R27)</f>
        <v/>
      </c>
      <c r="K22" s="54" t="str">
        <f>IF('Lynx PU'!S27=0,"",'Lynx PU'!S27)</f>
        <v/>
      </c>
      <c r="L22" s="925" t="str">
        <f>IF('Lynx PU'!T27=0,"",'Lynx PU'!T27)</f>
        <v/>
      </c>
      <c r="M22" s="927">
        <f t="shared" si="3"/>
        <v>0</v>
      </c>
      <c r="N22" s="928">
        <f>M22*'Lynx PU'!H27</f>
        <v>0</v>
      </c>
      <c r="O22" s="911">
        <f>M22*'Lynx PU'!AN27</f>
        <v>0</v>
      </c>
    </row>
    <row r="23" spans="1:18" ht="23.25" customHeight="1">
      <c r="A23" s="922" t="str">
        <f>'Lynx PU'!D28</f>
        <v>L12-PU</v>
      </c>
      <c r="B23" s="47" t="str">
        <f>'Lynx PU'!E28</f>
        <v>all tex.</v>
      </c>
      <c r="C23" s="55" t="str">
        <f>IF('Lynx PU'!K28=0,"",'Lynx PU'!K28)</f>
        <v/>
      </c>
      <c r="D23" s="54" t="str">
        <f>IF('Lynx PU'!L28=0,"",'Lynx PU'!L28)</f>
        <v/>
      </c>
      <c r="E23" s="54" t="str">
        <f>IF('Lynx PU'!M28=0,"",'Lynx PU'!M28)</f>
        <v/>
      </c>
      <c r="F23" s="54" t="str">
        <f>IF('Lynx PU'!N28=0,"",'Lynx PU'!N28)</f>
        <v/>
      </c>
      <c r="G23" s="54" t="str">
        <f>IF('Lynx PU'!O28=0,"",'Lynx PU'!O28)</f>
        <v/>
      </c>
      <c r="H23" s="54" t="str">
        <f>IF('Lynx PU'!P28=0,"",'Lynx PU'!P28)</f>
        <v/>
      </c>
      <c r="I23" s="54" t="str">
        <f>IF('Lynx PU'!Q28=0,"",'Lynx PU'!Q28)</f>
        <v/>
      </c>
      <c r="J23" s="54" t="str">
        <f>IF('Lynx PU'!R28=0,"",'Lynx PU'!R28)</f>
        <v/>
      </c>
      <c r="K23" s="54" t="str">
        <f>IF('Lynx PU'!S28=0,"",'Lynx PU'!S28)</f>
        <v/>
      </c>
      <c r="L23" s="925" t="str">
        <f>IF('Lynx PU'!T28=0,"",'Lynx PU'!T28)</f>
        <v/>
      </c>
      <c r="M23" s="927">
        <f>SUM(C23:L23)</f>
        <v>0</v>
      </c>
      <c r="N23" s="928">
        <f>M23*'Lynx PU'!H28</f>
        <v>0</v>
      </c>
      <c r="O23" s="911">
        <f>M23*'Lynx PU'!AN28</f>
        <v>0</v>
      </c>
    </row>
    <row r="25" spans="1:18" ht="23.25" customHeight="1">
      <c r="C25" s="9" t="s">
        <v>511</v>
      </c>
      <c r="D25" s="8"/>
      <c r="F25" s="4" t="s">
        <v>26</v>
      </c>
      <c r="G25" s="4"/>
      <c r="H25" s="31"/>
      <c r="I25" s="31"/>
      <c r="J25" s="31"/>
      <c r="K25" s="30"/>
      <c r="L25" s="30"/>
      <c r="M25" s="30"/>
      <c r="N25" s="30"/>
      <c r="O25" s="30"/>
    </row>
    <row r="26" spans="1:18" ht="23.25" customHeight="1">
      <c r="C26" s="4"/>
      <c r="D26" s="944"/>
      <c r="E26" s="2"/>
      <c r="F26" s="4" t="s">
        <v>27</v>
      </c>
      <c r="G26" s="4"/>
      <c r="H26" s="32"/>
      <c r="I26" s="32"/>
      <c r="J26" s="32"/>
      <c r="K26" s="33"/>
      <c r="L26" s="33"/>
      <c r="M26" s="33"/>
      <c r="N26" s="33"/>
      <c r="O26" s="33"/>
    </row>
    <row r="27" spans="1:18" ht="23.25" customHeight="1">
      <c r="C27" s="4"/>
      <c r="D27" s="944"/>
      <c r="E27" s="2"/>
      <c r="F27" s="4" t="s">
        <v>28</v>
      </c>
      <c r="G27" s="4"/>
      <c r="H27" s="32"/>
      <c r="I27" s="32"/>
      <c r="J27" s="32"/>
      <c r="K27" s="33"/>
      <c r="L27" s="33"/>
      <c r="M27" s="33"/>
      <c r="N27" s="33"/>
      <c r="O27" s="33"/>
    </row>
    <row r="28" spans="1:18" ht="23.25" customHeight="1">
      <c r="K28" s="2"/>
      <c r="L28" s="2"/>
    </row>
  </sheetData>
  <sheetProtection selectLockedCells="1" selectUnlockedCells="1"/>
  <autoFilter ref="M6:M23" xr:uid="{00000000-0001-0000-0800-000000000000}"/>
  <mergeCells count="4">
    <mergeCell ref="M1:N1"/>
    <mergeCell ref="A1:A2"/>
    <mergeCell ref="L4:O4"/>
    <mergeCell ref="A4:K4"/>
  </mergeCells>
  <pageMargins left="0.23622047244094491" right="0.23622047244094491" top="0.74803149606299213" bottom="0.74803149606299213" header="0.31496062992125984" footer="0.31496062992125984"/>
  <pageSetup paperSize="9" fitToHeight="0" orientation="landscape" horizontalDpi="1200" verticalDpi="1200" r:id="rId1"/>
  <headerFooter differentFirst="1">
    <oddFooter>Stran &amp;P od &amp;N</oddFooter>
    <firstHeader>&amp;LPRODUCTION/PACKING LIST&amp;RLYNX-PU</firstHeader>
    <firstFooter>&amp;CStran &amp;P od &amp;N</first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ECFDE-EF05-4D25-A2F1-FBBF820BE617}">
  <sheetPr codeName="Sheet4">
    <tabColor theme="0"/>
  </sheetPr>
  <dimension ref="B1:N84"/>
  <sheetViews>
    <sheetView showGridLines="0" showRowColHeaders="0" zoomScale="90" zoomScaleNormal="90" zoomScalePageLayoutView="75" workbookViewId="0">
      <pane ySplit="6" topLeftCell="A10" activePane="bottomLeft" state="frozen"/>
      <selection activeCell="L11" sqref="L11"/>
      <selection pane="bottomLeft" activeCell="K11" sqref="K11"/>
    </sheetView>
  </sheetViews>
  <sheetFormatPr baseColWidth="10" defaultColWidth="11" defaultRowHeight="16"/>
  <cols>
    <col min="2" max="2" width="19.5" customWidth="1"/>
    <col min="3" max="3" width="19" customWidth="1"/>
    <col min="4" max="4" width="14.5" customWidth="1"/>
    <col min="5" max="5" width="10" customWidth="1"/>
    <col min="6" max="6" width="11" customWidth="1"/>
    <col min="7" max="7" width="19.5" customWidth="1"/>
    <col min="8" max="8" width="12.33203125" style="18" customWidth="1"/>
    <col min="9" max="9" width="13.33203125" style="15" customWidth="1"/>
    <col min="10" max="10" width="7.6640625" style="138" customWidth="1"/>
    <col min="11" max="11" width="11.5" customWidth="1"/>
    <col min="12" max="12" width="11" customWidth="1"/>
    <col min="13" max="13" width="10.83203125" customWidth="1"/>
    <col min="14" max="14" width="11" customWidth="1"/>
    <col min="15" max="15" width="7.5" customWidth="1"/>
  </cols>
  <sheetData>
    <row r="1" spans="2:14" ht="10.75" customHeight="1">
      <c r="H1"/>
    </row>
    <row r="2" spans="2:14" ht="21">
      <c r="C2" s="581"/>
      <c r="D2" s="581"/>
      <c r="E2" s="582"/>
      <c r="F2" s="583" t="s">
        <v>342</v>
      </c>
      <c r="G2" s="584">
        <f>SUM(I:I)</f>
        <v>0</v>
      </c>
      <c r="H2" s="585" t="s">
        <v>6</v>
      </c>
      <c r="J2" s="586"/>
      <c r="M2" s="587"/>
    </row>
    <row r="3" spans="2:14" ht="19">
      <c r="F3" s="572" t="s">
        <v>9</v>
      </c>
      <c r="G3" s="588">
        <f>SUM(H8:H11)</f>
        <v>0</v>
      </c>
      <c r="H3" s="589"/>
      <c r="J3" s="590"/>
    </row>
    <row r="5" spans="2:14" ht="20.5" customHeight="1">
      <c r="C5" s="141"/>
      <c r="D5" s="141"/>
      <c r="F5" s="141"/>
      <c r="G5" s="17"/>
      <c r="H5" s="591"/>
      <c r="I5" s="141"/>
      <c r="J5" s="140"/>
    </row>
    <row r="6" spans="2:14" s="596" customFormat="1" ht="41.25" customHeight="1">
      <c r="B6" s="533"/>
      <c r="C6" s="592" t="s">
        <v>343</v>
      </c>
      <c r="D6" s="592" t="s">
        <v>194</v>
      </c>
      <c r="E6" s="592" t="s">
        <v>190</v>
      </c>
      <c r="F6" s="592" t="s">
        <v>344</v>
      </c>
      <c r="G6" s="593" t="s">
        <v>188</v>
      </c>
      <c r="H6" s="594" t="s">
        <v>345</v>
      </c>
      <c r="I6" s="371" t="s">
        <v>9</v>
      </c>
      <c r="J6" s="595" t="s">
        <v>10</v>
      </c>
      <c r="K6" s="1046" t="s">
        <v>346</v>
      </c>
      <c r="L6" s="1047"/>
      <c r="M6" s="621"/>
      <c r="N6" s="620"/>
    </row>
    <row r="7" spans="2:14" s="596" customFormat="1" ht="30" hidden="1" customHeight="1">
      <c r="B7" s="18"/>
      <c r="C7" s="597" t="s">
        <v>347</v>
      </c>
      <c r="D7" s="597"/>
      <c r="E7" s="44"/>
      <c r="F7" s="44"/>
      <c r="G7" s="598"/>
      <c r="H7" s="599"/>
      <c r="I7" s="18"/>
      <c r="J7" s="328"/>
      <c r="K7" s="44"/>
      <c r="L7" s="44"/>
      <c r="M7" s="44"/>
      <c r="N7" s="44"/>
    </row>
    <row r="8" spans="2:14" s="596" customFormat="1" ht="80.25" hidden="1" customHeight="1">
      <c r="B8" s="533"/>
      <c r="C8" s="132" t="s">
        <v>348</v>
      </c>
      <c r="D8" s="143" t="s">
        <v>349</v>
      </c>
      <c r="E8" s="592">
        <v>1</v>
      </c>
      <c r="F8" s="600" t="s">
        <v>350</v>
      </c>
      <c r="G8" s="601">
        <v>30</v>
      </c>
      <c r="H8" s="594"/>
      <c r="I8" s="602">
        <f>G8*H8</f>
        <v>0</v>
      </c>
      <c r="J8" s="603" t="str">
        <f t="shared" ref="J8" si="0">IF(SUM(H8:H8)&gt;0,"Yes","No")</f>
        <v>No</v>
      </c>
      <c r="K8" s="44"/>
      <c r="L8" s="44"/>
      <c r="M8" s="44"/>
      <c r="N8" s="44"/>
    </row>
    <row r="9" spans="2:14" s="596" customFormat="1" ht="15" hidden="1" customHeight="1">
      <c r="B9" s="18"/>
      <c r="C9" s="44"/>
      <c r="D9" s="44"/>
      <c r="E9" s="44"/>
      <c r="F9" s="44"/>
      <c r="G9" s="604"/>
      <c r="H9" s="599"/>
      <c r="I9" s="605"/>
      <c r="J9" s="606"/>
      <c r="K9" s="750" t="s">
        <v>263</v>
      </c>
      <c r="L9" s="750" t="s">
        <v>231</v>
      </c>
      <c r="M9" s="44"/>
      <c r="N9" s="44"/>
    </row>
    <row r="10" spans="2:14" ht="30" customHeight="1">
      <c r="B10" s="150"/>
      <c r="C10" s="607" t="s">
        <v>351</v>
      </c>
      <c r="D10" s="607"/>
      <c r="E10" s="150"/>
      <c r="F10" s="414"/>
      <c r="G10" s="608"/>
      <c r="H10" s="609"/>
      <c r="I10" s="610"/>
      <c r="J10" s="611"/>
      <c r="K10" s="943" t="s">
        <v>25</v>
      </c>
      <c r="L10" s="942" t="s">
        <v>3</v>
      </c>
      <c r="M10" s="361"/>
      <c r="N10" s="619"/>
    </row>
    <row r="11" spans="2:14" s="18" customFormat="1" ht="80.25" customHeight="1">
      <c r="B11" s="622"/>
      <c r="C11" s="623" t="s">
        <v>352</v>
      </c>
      <c r="D11" s="624" t="s">
        <v>356</v>
      </c>
      <c r="E11" s="625">
        <v>1</v>
      </c>
      <c r="F11" s="626" t="s">
        <v>353</v>
      </c>
      <c r="G11" s="627">
        <v>29.87</v>
      </c>
      <c r="H11" s="749">
        <f>SUM(K11:L11)</f>
        <v>0</v>
      </c>
      <c r="I11" s="628">
        <f>G11*H11</f>
        <v>0</v>
      </c>
      <c r="J11" s="629" t="str">
        <f t="shared" ref="J11" si="1">IF(SUM(H11:H11)&gt;0,"Yes","No")</f>
        <v>No</v>
      </c>
      <c r="K11" s="630"/>
      <c r="L11" s="630"/>
      <c r="M11" s="147"/>
      <c r="N11" s="147"/>
    </row>
    <row r="12" spans="2:14" s="18" customFormat="1" ht="57" customHeight="1"/>
    <row r="13" spans="2:14" s="18" customFormat="1" ht="57" customHeight="1"/>
    <row r="14" spans="2:14" s="18" customFormat="1" ht="57" customHeight="1"/>
    <row r="15" spans="2:14" ht="31" customHeight="1">
      <c r="B15" s="18"/>
      <c r="C15" s="18"/>
      <c r="D15" s="18"/>
      <c r="E15" s="18"/>
      <c r="F15" s="18"/>
      <c r="G15" s="18"/>
      <c r="I15" s="18"/>
      <c r="J15" s="18"/>
      <c r="K15" s="18"/>
      <c r="L15" s="18"/>
      <c r="M15" s="18"/>
      <c r="N15" s="18"/>
    </row>
    <row r="16" spans="2:14" s="18" customFormat="1" ht="57" customHeight="1">
      <c r="K16"/>
      <c r="L16"/>
      <c r="M16"/>
      <c r="N16"/>
    </row>
    <row r="17" spans="2:14" s="18" customFormat="1" ht="57" customHeight="1"/>
    <row r="18" spans="2:14" s="18" customFormat="1" ht="57" customHeight="1">
      <c r="B18"/>
      <c r="C18"/>
      <c r="D18"/>
      <c r="E18"/>
      <c r="F18"/>
      <c r="G18"/>
      <c r="H18"/>
      <c r="I18"/>
      <c r="J18"/>
    </row>
    <row r="19" spans="2:14" s="18" customFormat="1" ht="57" customHeight="1"/>
    <row r="20" spans="2:14" s="18" customFormat="1" ht="57" customHeight="1"/>
    <row r="21" spans="2:14" s="18" customFormat="1" ht="57" customHeight="1"/>
    <row r="22" spans="2:14" s="18" customFormat="1" ht="57" customHeight="1"/>
    <row r="23" spans="2:14" ht="31" customHeight="1">
      <c r="B23" s="18"/>
      <c r="C23" s="18"/>
      <c r="D23" s="18"/>
      <c r="E23" s="18"/>
      <c r="F23" s="18"/>
      <c r="G23" s="18"/>
      <c r="I23" s="18"/>
      <c r="J23" s="18"/>
      <c r="K23" s="18"/>
      <c r="L23" s="18"/>
      <c r="M23" s="18"/>
      <c r="N23" s="18"/>
    </row>
    <row r="24" spans="2:14" s="18" customFormat="1" ht="57" customHeight="1">
      <c r="K24"/>
      <c r="L24"/>
      <c r="M24"/>
      <c r="N24"/>
    </row>
    <row r="25" spans="2:14" s="18" customFormat="1" ht="57" customHeight="1"/>
    <row r="26" spans="2:14" s="18" customFormat="1" ht="57" customHeight="1">
      <c r="B26"/>
      <c r="C26"/>
      <c r="D26"/>
      <c r="E26"/>
      <c r="F26"/>
      <c r="G26"/>
      <c r="H26"/>
      <c r="I26"/>
      <c r="J26"/>
    </row>
    <row r="27" spans="2:14" s="18" customFormat="1" ht="57" customHeight="1"/>
    <row r="28" spans="2:14" s="18" customFormat="1" ht="57" customHeight="1"/>
    <row r="29" spans="2:14" ht="31" customHeight="1">
      <c r="B29" s="18"/>
      <c r="C29" s="18"/>
      <c r="D29" s="18"/>
      <c r="E29" s="18"/>
      <c r="F29" s="18"/>
      <c r="G29" s="18"/>
      <c r="I29" s="18"/>
      <c r="J29" s="18"/>
      <c r="K29" s="18"/>
      <c r="L29" s="18"/>
      <c r="M29" s="18"/>
      <c r="N29" s="18"/>
    </row>
    <row r="30" spans="2:14" s="18" customFormat="1" ht="57" customHeight="1">
      <c r="K30"/>
      <c r="L30"/>
      <c r="M30"/>
      <c r="N30"/>
    </row>
    <row r="31" spans="2:14" s="18" customFormat="1" ht="57" customHeight="1"/>
    <row r="32" spans="2:14" s="18" customFormat="1" ht="57" customHeight="1">
      <c r="B32"/>
      <c r="C32"/>
      <c r="D32"/>
      <c r="E32"/>
      <c r="F32"/>
      <c r="G32"/>
      <c r="H32"/>
      <c r="I32"/>
      <c r="J32"/>
    </row>
    <row r="33" spans="2:14" s="18" customFormat="1" ht="57" customHeight="1"/>
    <row r="34" spans="2:14" ht="31" customHeight="1">
      <c r="B34" s="18"/>
      <c r="C34" s="18"/>
      <c r="D34" s="18"/>
      <c r="E34" s="18"/>
      <c r="F34" s="18"/>
      <c r="G34" s="18"/>
      <c r="I34" s="18"/>
      <c r="J34" s="18"/>
      <c r="K34" s="18"/>
      <c r="L34" s="18"/>
      <c r="M34" s="18"/>
      <c r="N34" s="18"/>
    </row>
    <row r="35" spans="2:14" s="18" customFormat="1" ht="57" customHeight="1">
      <c r="K35"/>
      <c r="L35"/>
      <c r="M35"/>
      <c r="N35"/>
    </row>
    <row r="36" spans="2:14" s="147" customFormat="1" ht="57" customHeight="1"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</row>
    <row r="37" spans="2:14" s="18" customFormat="1" ht="57" customHeight="1">
      <c r="B37"/>
      <c r="C37"/>
      <c r="D37"/>
      <c r="E37"/>
      <c r="F37"/>
      <c r="G37"/>
      <c r="H37"/>
      <c r="I37"/>
      <c r="J37"/>
      <c r="K37" s="147"/>
      <c r="L37" s="147"/>
      <c r="M37" s="147"/>
      <c r="N37" s="147"/>
    </row>
    <row r="38" spans="2:14" s="18" customFormat="1" ht="57" customHeight="1"/>
    <row r="39" spans="2:14" s="18" customFormat="1" ht="57" customHeight="1">
      <c r="B39" s="147"/>
      <c r="C39" s="147"/>
      <c r="D39" s="147"/>
      <c r="E39" s="147"/>
      <c r="F39" s="147"/>
      <c r="G39" s="147"/>
      <c r="H39" s="147"/>
      <c r="I39" s="147"/>
      <c r="J39" s="147"/>
    </row>
    <row r="40" spans="2:14" s="18" customFormat="1" ht="57" customHeight="1"/>
    <row r="41" spans="2:14" ht="31" customHeight="1">
      <c r="B41" s="18"/>
      <c r="C41" s="18"/>
      <c r="D41" s="18"/>
      <c r="E41" s="18"/>
      <c r="F41" s="18"/>
      <c r="G41" s="18"/>
      <c r="I41" s="18"/>
      <c r="J41" s="18"/>
      <c r="K41" s="18"/>
      <c r="L41" s="18"/>
      <c r="M41" s="18"/>
      <c r="N41" s="18"/>
    </row>
    <row r="42" spans="2:14" s="18" customFormat="1" ht="57" customHeight="1">
      <c r="K42"/>
      <c r="L42"/>
      <c r="M42"/>
      <c r="N42"/>
    </row>
    <row r="43" spans="2:14" s="147" customFormat="1" ht="57" customHeight="1"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</row>
    <row r="44" spans="2:14" s="18" customFormat="1" ht="57" customHeight="1">
      <c r="B44"/>
      <c r="C44"/>
      <c r="D44"/>
      <c r="E44"/>
      <c r="F44"/>
      <c r="G44"/>
      <c r="H44"/>
      <c r="I44"/>
      <c r="J44"/>
      <c r="K44" s="147"/>
      <c r="L44" s="147"/>
      <c r="M44" s="147"/>
      <c r="N44" s="147"/>
    </row>
    <row r="45" spans="2:14" s="18" customFormat="1" ht="57" customHeight="1"/>
    <row r="46" spans="2:14" s="18" customFormat="1" ht="57" customHeight="1">
      <c r="B46" s="147"/>
      <c r="C46" s="147"/>
      <c r="D46" s="147"/>
      <c r="E46" s="147"/>
      <c r="F46" s="147"/>
      <c r="G46" s="147"/>
      <c r="H46" s="147"/>
      <c r="I46" s="147"/>
      <c r="J46" s="147"/>
    </row>
    <row r="47" spans="2:14" s="18" customFormat="1" ht="57" customHeight="1"/>
    <row r="48" spans="2:14" s="18" customFormat="1" ht="57" customHeight="1"/>
    <row r="49" spans="2:14" s="18" customFormat="1" ht="57" customHeight="1"/>
    <row r="50" spans="2:14" ht="31" customHeight="1">
      <c r="B50" s="18"/>
      <c r="C50" s="18"/>
      <c r="D50" s="18"/>
      <c r="E50" s="18"/>
      <c r="F50" s="18"/>
      <c r="G50" s="18"/>
      <c r="I50" s="18"/>
      <c r="J50" s="18"/>
      <c r="K50" s="18"/>
      <c r="L50" s="18"/>
      <c r="M50" s="18"/>
      <c r="N50" s="18"/>
    </row>
    <row r="51" spans="2:14" s="18" customFormat="1" ht="57" customHeight="1">
      <c r="K51"/>
      <c r="L51"/>
      <c r="M51"/>
      <c r="N51"/>
    </row>
    <row r="52" spans="2:14" s="147" customFormat="1" ht="57" customHeight="1"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</row>
    <row r="53" spans="2:14" s="18" customFormat="1" ht="57" customHeight="1">
      <c r="B53"/>
      <c r="C53"/>
      <c r="D53"/>
      <c r="E53"/>
      <c r="F53"/>
      <c r="G53"/>
      <c r="H53"/>
      <c r="I53"/>
      <c r="J53"/>
      <c r="K53" s="147"/>
      <c r="L53" s="147"/>
      <c r="M53" s="147"/>
      <c r="N53" s="147"/>
    </row>
    <row r="54" spans="2:14" s="18" customFormat="1" ht="57" customHeight="1"/>
    <row r="55" spans="2:14" s="18" customFormat="1" ht="57" customHeight="1">
      <c r="B55" s="147"/>
      <c r="C55" s="147"/>
      <c r="D55" s="147"/>
      <c r="E55" s="147"/>
      <c r="F55" s="147"/>
      <c r="G55" s="147"/>
      <c r="H55" s="147"/>
      <c r="I55" s="147"/>
      <c r="J55" s="147"/>
    </row>
    <row r="56" spans="2:14" s="18" customFormat="1" ht="57" customHeight="1"/>
    <row r="57" spans="2:14" s="18" customFormat="1" ht="57" customHeight="1"/>
    <row r="58" spans="2:14" s="18" customFormat="1" ht="57" customHeight="1"/>
    <row r="59" spans="2:14" s="18" customFormat="1" ht="57" customHeight="1"/>
    <row r="60" spans="2:14" s="18" customFormat="1" ht="57" customHeight="1"/>
    <row r="61" spans="2:14" ht="31" customHeight="1">
      <c r="B61" s="18"/>
      <c r="C61" s="18"/>
      <c r="D61" s="18"/>
      <c r="E61" s="18"/>
      <c r="F61" s="18"/>
      <c r="G61" s="18"/>
      <c r="I61" s="18"/>
      <c r="J61" s="18"/>
      <c r="K61" s="18"/>
      <c r="L61" s="18"/>
      <c r="M61" s="18"/>
      <c r="N61" s="18"/>
    </row>
    <row r="62" spans="2:14" s="18" customFormat="1" ht="57" customHeight="1">
      <c r="K62"/>
      <c r="L62"/>
      <c r="M62"/>
      <c r="N62"/>
    </row>
    <row r="63" spans="2:14" s="147" customFormat="1" ht="57" customHeight="1"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</row>
    <row r="64" spans="2:14" s="18" customFormat="1" ht="57" customHeight="1">
      <c r="B64"/>
      <c r="C64"/>
      <c r="D64"/>
      <c r="E64"/>
      <c r="F64"/>
      <c r="G64"/>
      <c r="H64"/>
      <c r="I64"/>
      <c r="J64"/>
      <c r="K64" s="147"/>
      <c r="L64" s="147"/>
      <c r="M64" s="147"/>
      <c r="N64" s="147"/>
    </row>
    <row r="65" spans="2:14" s="18" customFormat="1" ht="57" customHeight="1"/>
    <row r="66" spans="2:14" s="18" customFormat="1" ht="57" customHeight="1">
      <c r="B66" s="147"/>
      <c r="C66" s="147"/>
      <c r="D66" s="147"/>
      <c r="E66" s="147"/>
      <c r="F66" s="147"/>
      <c r="G66" s="147"/>
      <c r="H66" s="147"/>
      <c r="I66" s="147"/>
      <c r="J66" s="147"/>
    </row>
    <row r="67" spans="2:14" s="18" customFormat="1" ht="57" customHeight="1"/>
    <row r="68" spans="2:14" s="18" customFormat="1" ht="57" customHeight="1"/>
    <row r="69" spans="2:14" s="18" customFormat="1" ht="57" customHeight="1"/>
    <row r="70" spans="2:14" s="18" customFormat="1" ht="57" customHeight="1"/>
    <row r="71" spans="2:14" s="18" customFormat="1" ht="57" customHeight="1"/>
    <row r="72" spans="2:14" s="18" customFormat="1" ht="57" customHeight="1"/>
    <row r="73" spans="2:14" ht="31" customHeight="1">
      <c r="B73" s="18"/>
      <c r="C73" s="18"/>
      <c r="D73" s="18"/>
      <c r="E73" s="18"/>
      <c r="F73" s="18"/>
      <c r="G73" s="18"/>
      <c r="I73" s="18"/>
      <c r="J73" s="18"/>
      <c r="K73" s="18"/>
      <c r="L73" s="18"/>
      <c r="M73" s="18"/>
      <c r="N73" s="18"/>
    </row>
    <row r="74" spans="2:14" s="18" customFormat="1" ht="57" customHeight="1">
      <c r="K74"/>
      <c r="L74"/>
      <c r="M74"/>
      <c r="N74"/>
    </row>
    <row r="75" spans="2:14" s="147" customFormat="1" ht="57" customHeight="1"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</row>
    <row r="76" spans="2:14" s="18" customFormat="1" ht="57" customHeight="1">
      <c r="B76"/>
      <c r="C76"/>
      <c r="D76"/>
      <c r="E76"/>
      <c r="F76"/>
      <c r="G76"/>
      <c r="H76"/>
      <c r="I76"/>
      <c r="J76"/>
      <c r="K76" s="147"/>
      <c r="L76" s="147"/>
      <c r="M76" s="147"/>
      <c r="N76" s="147"/>
    </row>
    <row r="77" spans="2:14" s="18" customFormat="1" ht="57" customHeight="1"/>
    <row r="78" spans="2:14" s="18" customFormat="1" ht="57" customHeight="1">
      <c r="B78" s="147"/>
      <c r="C78" s="147"/>
      <c r="D78" s="147"/>
      <c r="E78" s="147"/>
      <c r="F78" s="147"/>
      <c r="G78" s="147"/>
      <c r="H78" s="147"/>
      <c r="I78" s="147"/>
      <c r="J78" s="147"/>
    </row>
    <row r="79" spans="2:14" s="18" customFormat="1" ht="57" customHeight="1"/>
    <row r="80" spans="2:14" ht="31" customHeight="1">
      <c r="B80" s="18"/>
      <c r="C80" s="18"/>
      <c r="D80" s="18"/>
      <c r="E80" s="18"/>
      <c r="F80" s="18"/>
      <c r="G80" s="18"/>
      <c r="I80" s="18"/>
      <c r="J80" s="18"/>
      <c r="K80" s="18"/>
      <c r="L80" s="18"/>
      <c r="M80" s="18"/>
      <c r="N80" s="18"/>
    </row>
    <row r="81" spans="2:14" s="18" customFormat="1" ht="57" customHeight="1">
      <c r="K81"/>
      <c r="L81"/>
      <c r="M81"/>
      <c r="N81"/>
    </row>
    <row r="82" spans="2:14">
      <c r="B82" s="18"/>
      <c r="C82" s="18"/>
      <c r="D82" s="18"/>
      <c r="E82" s="18"/>
      <c r="F82" s="18"/>
      <c r="G82" s="18"/>
      <c r="I82" s="18"/>
      <c r="J82" s="18"/>
      <c r="K82" s="18"/>
      <c r="L82" s="18"/>
      <c r="M82" s="18"/>
      <c r="N82" s="18"/>
    </row>
    <row r="83" spans="2:14">
      <c r="H83"/>
      <c r="I83"/>
      <c r="J83"/>
    </row>
    <row r="84" spans="2:14">
      <c r="B84" s="18"/>
      <c r="C84" s="18"/>
      <c r="D84" s="18"/>
      <c r="E84" s="18"/>
      <c r="F84" s="18"/>
      <c r="G84" s="18"/>
      <c r="I84" s="18"/>
      <c r="J84" s="18"/>
    </row>
  </sheetData>
  <sheetProtection algorithmName="SHA-512" hashValue="vSAnVTCxVXO4ybz54JznodABhupBrYE2Tq5ZN/SRze/0SfyMzIohw84F6dbo3rcWzR2WonTs9qc4dTRqyfq7/w==" saltValue="RU5ecYdPF1D07IuwVHapdw==" spinCount="100000" sheet="1" sort="0" autoFilter="0"/>
  <mergeCells count="1">
    <mergeCell ref="K6:L6"/>
  </mergeCells>
  <conditionalFormatting sqref="K11">
    <cfRule type="notContainsBlanks" dxfId="1" priority="4">
      <formula>LEN(TRIM(K11))&gt;0</formula>
    </cfRule>
  </conditionalFormatting>
  <conditionalFormatting sqref="L11">
    <cfRule type="notContainsBlanks" dxfId="0" priority="3">
      <formula>LEN(TRIM(L11))&gt;0</formula>
    </cfRule>
  </conditionalFormatting>
  <pageMargins left="0.75" right="0.75" top="1" bottom="1" header="0.5" footer="0.5"/>
  <pageSetup paperSize="9" orientation="landscape" horizontalDpi="4294967292" verticalDpi="4294967292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16EA9-311E-46DD-BBE2-6A9F1FF2BAD2}">
  <sheetPr codeName="Sheet12">
    <tabColor theme="2" tint="-9.9978637043366805E-2"/>
    <pageSetUpPr fitToPage="1"/>
  </sheetPr>
  <dimension ref="A1:K12"/>
  <sheetViews>
    <sheetView showGridLines="0" zoomScaleNormal="100" workbookViewId="0">
      <selection activeCell="E16" sqref="E16"/>
    </sheetView>
  </sheetViews>
  <sheetFormatPr baseColWidth="10" defaultColWidth="10.5" defaultRowHeight="16"/>
  <cols>
    <col min="1" max="1" width="44.33203125" customWidth="1"/>
    <col min="2" max="4" width="10.5" style="15" customWidth="1"/>
    <col min="5" max="5" width="10.5" customWidth="1"/>
    <col min="6" max="7" width="6.5" customWidth="1"/>
    <col min="8" max="8" width="5.83203125" customWidth="1"/>
    <col min="9" max="9" width="3.83203125" customWidth="1"/>
    <col min="10" max="10" width="6.5" customWidth="1"/>
    <col min="11" max="11" width="5.5" style="15" customWidth="1"/>
    <col min="12" max="12" width="7" customWidth="1"/>
  </cols>
  <sheetData>
    <row r="1" spans="1:11">
      <c r="A1" t="s">
        <v>422</v>
      </c>
      <c r="B1" s="16" t="s">
        <v>423</v>
      </c>
    </row>
    <row r="2" spans="1:11" ht="25.5" customHeight="1">
      <c r="A2" s="1050">
        <f>'Summary of order'!E6</f>
        <v>0</v>
      </c>
      <c r="B2" s="1051"/>
      <c r="C2" s="1051"/>
      <c r="D2" s="1051"/>
      <c r="E2" s="222">
        <f>'Summary of order'!I6</f>
        <v>0</v>
      </c>
      <c r="K2"/>
    </row>
    <row r="3" spans="1:11" ht="14.25" customHeight="1">
      <c r="A3" s="613"/>
      <c r="B3" s="612"/>
      <c r="C3" s="612"/>
      <c r="D3" s="612"/>
      <c r="K3"/>
    </row>
    <row r="4" spans="1:11" s="44" customFormat="1" ht="22.5" customHeight="1">
      <c r="A4" s="614" t="s">
        <v>343</v>
      </c>
      <c r="B4" s="1052" t="s">
        <v>355</v>
      </c>
      <c r="C4" s="1053"/>
      <c r="D4" s="1054" t="s">
        <v>354</v>
      </c>
      <c r="E4" s="1055"/>
      <c r="F4" s="615" t="s">
        <v>9</v>
      </c>
    </row>
    <row r="5" spans="1:11" s="44" customFormat="1" ht="22.5" customHeight="1">
      <c r="A5" s="616" t="s">
        <v>356</v>
      </c>
      <c r="B5" s="1048">
        <f>'LYNX accessories'!K11</f>
        <v>0</v>
      </c>
      <c r="C5" s="1049"/>
      <c r="D5" s="1048">
        <f>'LYNX accessories'!L11</f>
        <v>0</v>
      </c>
      <c r="E5" s="1049"/>
      <c r="F5" s="617">
        <f>SUM(B5:E5)</f>
        <v>0</v>
      </c>
    </row>
    <row r="6" spans="1:11" s="44" customFormat="1" ht="22.5" hidden="1" customHeight="1">
      <c r="A6" s="616">
        <v>0</v>
      </c>
      <c r="B6" s="1048" t="s">
        <v>271</v>
      </c>
      <c r="C6" s="1049"/>
      <c r="D6" s="1048" t="s">
        <v>1</v>
      </c>
      <c r="E6" s="1049"/>
      <c r="F6" s="617">
        <v>0</v>
      </c>
    </row>
    <row r="7" spans="1:11" s="44" customFormat="1" ht="22.5" hidden="1" customHeight="1">
      <c r="A7" s="616" t="s">
        <v>352</v>
      </c>
      <c r="B7" s="1048">
        <v>0</v>
      </c>
      <c r="C7" s="1049"/>
      <c r="D7" s="1048">
        <v>0</v>
      </c>
      <c r="E7" s="1049"/>
      <c r="F7" s="617">
        <v>0</v>
      </c>
    </row>
    <row r="8" spans="1:11">
      <c r="B8"/>
      <c r="C8"/>
      <c r="D8"/>
    </row>
    <row r="9" spans="1:11" ht="13.75" customHeight="1">
      <c r="A9" s="956"/>
      <c r="B9" s="4"/>
      <c r="C9" s="4" t="s">
        <v>26</v>
      </c>
      <c r="D9" s="31"/>
      <c r="E9" s="31"/>
      <c r="F9" s="19"/>
    </row>
    <row r="10" spans="1:11" ht="22.75" customHeight="1">
      <c r="A10" s="957" t="s">
        <v>511</v>
      </c>
      <c r="B10" s="4"/>
      <c r="C10" s="4" t="s">
        <v>27</v>
      </c>
      <c r="D10" s="618"/>
      <c r="E10" s="618"/>
      <c r="F10" s="19"/>
    </row>
    <row r="11" spans="1:11" ht="21.5" customHeight="1">
      <c r="B11" s="4"/>
      <c r="C11" s="4" t="s">
        <v>28</v>
      </c>
      <c r="D11" s="618"/>
      <c r="E11" s="618"/>
      <c r="F11" s="19"/>
    </row>
    <row r="12" spans="1:11">
      <c r="B12"/>
      <c r="C12"/>
      <c r="D12"/>
    </row>
  </sheetData>
  <mergeCells count="9">
    <mergeCell ref="B7:C7"/>
    <mergeCell ref="D7:E7"/>
    <mergeCell ref="A2:D2"/>
    <mergeCell ref="B4:C4"/>
    <mergeCell ref="D4:E4"/>
    <mergeCell ref="B5:C5"/>
    <mergeCell ref="D5:E5"/>
    <mergeCell ref="B6:C6"/>
    <mergeCell ref="D6:E6"/>
  </mergeCells>
  <pageMargins left="0.25" right="0.25" top="0.75" bottom="0.75" header="0.3" footer="0.3"/>
  <pageSetup paperSize="9" fitToHeight="0" orientation="landscape" verticalDpi="0" r:id="rId1"/>
  <headerFooter>
    <oddHeader>&amp;LPACKING LIST&amp;C360 ACCESSORIES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4">
    <tabColor theme="0" tint="-4.9989318521683403E-2"/>
    <pageSetUpPr fitToPage="1"/>
  </sheetPr>
  <dimension ref="A1:CP100"/>
  <sheetViews>
    <sheetView showGridLines="0" showRowColHeaders="0" zoomScale="50" zoomScaleNormal="50" zoomScaleSheetLayoutView="70" zoomScalePageLayoutView="75" workbookViewId="0">
      <pane ySplit="8" topLeftCell="A10" activePane="bottomLeft" state="frozen"/>
      <selection activeCell="F11" sqref="F11"/>
      <selection pane="bottomLeft" activeCell="S3" sqref="S3"/>
    </sheetView>
  </sheetViews>
  <sheetFormatPr baseColWidth="10" defaultColWidth="11" defaultRowHeight="19"/>
  <cols>
    <col min="1" max="1" width="2" customWidth="1"/>
    <col min="2" max="2" width="4.6640625" style="137" customWidth="1"/>
    <col min="3" max="3" width="18.5" customWidth="1"/>
    <col min="4" max="4" width="18.1640625" style="176" bestFit="1" customWidth="1"/>
    <col min="5" max="5" width="7.33203125" style="60" customWidth="1"/>
    <col min="6" max="6" width="9.5" style="102" customWidth="1"/>
    <col min="7" max="7" width="7.33203125" style="60" customWidth="1"/>
    <col min="8" max="8" width="21.1640625" style="60" customWidth="1"/>
    <col min="9" max="9" width="9" style="60" customWidth="1"/>
    <col min="10" max="10" width="11.83203125" style="60" bestFit="1" customWidth="1"/>
    <col min="11" max="11" width="18" style="60" customWidth="1"/>
    <col min="12" max="12" width="12.83203125" style="18" customWidth="1"/>
    <col min="13" max="29" width="12.5" style="18" customWidth="1"/>
    <col min="30" max="30" width="19.33203125" style="15" customWidth="1"/>
    <col min="31" max="31" width="9" style="138" customWidth="1"/>
    <col min="32" max="32" width="10.5" customWidth="1"/>
    <col min="33" max="33" width="11.33203125" customWidth="1"/>
    <col min="34" max="35" width="11" customWidth="1"/>
    <col min="36" max="36" width="11" hidden="1" customWidth="1"/>
    <col min="37" max="37" width="6.5" style="380" hidden="1" customWidth="1"/>
    <col min="38" max="38" width="8.33203125" style="380" hidden="1" customWidth="1"/>
    <col min="39" max="39" width="5.83203125" style="65" hidden="1" customWidth="1"/>
    <col min="40" max="40" width="5.83203125" style="62" hidden="1" customWidth="1"/>
    <col min="41" max="41" width="5.83203125" style="66" hidden="1" customWidth="1"/>
    <col min="42" max="42" width="5.83203125" style="67" hidden="1" customWidth="1"/>
    <col min="43" max="43" width="5.83203125" style="436" hidden="1" customWidth="1"/>
    <col min="44" max="45" width="5.83203125" style="441" hidden="1" customWidth="1"/>
    <col min="46" max="46" width="5.83203125" style="490" hidden="1" customWidth="1"/>
    <col min="47" max="47" width="5.83203125" style="511" hidden="1" customWidth="1"/>
    <col min="48" max="48" width="5.83203125" style="454" hidden="1" customWidth="1"/>
    <col min="49" max="49" width="5.83203125" style="495" hidden="1" customWidth="1"/>
    <col min="50" max="50" width="5.83203125" style="498" hidden="1" customWidth="1"/>
    <col min="51" max="51" width="5.83203125" style="501" hidden="1" customWidth="1"/>
    <col min="52" max="52" width="5.83203125" style="506" hidden="1" customWidth="1"/>
    <col min="53" max="53" width="5.83203125" style="795" hidden="1" customWidth="1"/>
    <col min="54" max="54" width="5.83203125" style="801" hidden="1" customWidth="1"/>
    <col min="55" max="55" width="5.83203125" style="807" hidden="1" customWidth="1"/>
    <col min="56" max="56" width="5.83203125" style="813" hidden="1" customWidth="1"/>
    <col min="57" max="57" width="10" style="123" hidden="1" customWidth="1"/>
    <col min="58" max="58" width="10" style="102" hidden="1" customWidth="1"/>
    <col min="59" max="59" width="7.6640625" style="841" hidden="1" customWidth="1"/>
    <col min="60" max="60" width="7.6640625" style="102" hidden="1" customWidth="1"/>
    <col min="61" max="61" width="8.83203125" style="841" hidden="1" customWidth="1"/>
    <col min="62" max="62" width="8.83203125" style="102" hidden="1" customWidth="1"/>
    <col min="63" max="63" width="8.33203125" style="841" hidden="1" customWidth="1"/>
    <col min="64" max="64" width="11" hidden="1" customWidth="1"/>
    <col min="65" max="65" width="1.83203125" style="848" hidden="1" customWidth="1"/>
    <col min="66" max="73" width="11" hidden="1" customWidth="1"/>
    <col min="74" max="74" width="3.5" style="848" hidden="1" customWidth="1"/>
    <col min="75" max="76" width="11" hidden="1" customWidth="1"/>
    <col min="77" max="77" width="3.1640625" style="848" hidden="1" customWidth="1"/>
    <col min="78" max="89" width="11" hidden="1" customWidth="1"/>
    <col min="90" max="90" width="13.6640625" hidden="1" customWidth="1"/>
    <col min="91" max="94" width="11" hidden="1" customWidth="1"/>
    <col min="95" max="95" width="11" customWidth="1"/>
  </cols>
  <sheetData>
    <row r="1" spans="2:94" ht="33" customHeight="1">
      <c r="F1" s="62"/>
      <c r="J1" s="573" t="s">
        <v>164</v>
      </c>
      <c r="K1" s="1008">
        <f>SUM(AD11:AD51)</f>
        <v>0</v>
      </c>
      <c r="L1" s="1008"/>
      <c r="M1" s="574" t="s">
        <v>6</v>
      </c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999" t="s">
        <v>501</v>
      </c>
      <c r="AA1" s="1000"/>
      <c r="AB1" s="1000"/>
      <c r="AC1" s="1001"/>
      <c r="AD1" s="327"/>
      <c r="AE1" s="327"/>
      <c r="AF1" s="327"/>
      <c r="AG1" s="327"/>
      <c r="AH1" s="327"/>
      <c r="AI1" s="327"/>
      <c r="AJ1" s="327"/>
    </row>
    <row r="2" spans="2:94" ht="27.5" customHeight="1">
      <c r="B2" s="1009"/>
      <c r="C2" s="1010" t="s">
        <v>312</v>
      </c>
      <c r="D2" s="400"/>
      <c r="F2" s="62"/>
      <c r="J2" s="201" t="s">
        <v>165</v>
      </c>
      <c r="K2" s="995">
        <f>SUM(L11:AC51)</f>
        <v>0</v>
      </c>
      <c r="L2" s="995"/>
      <c r="M2" s="173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1002"/>
      <c r="AA2" s="1003"/>
      <c r="AB2" s="1003"/>
      <c r="AC2" s="1004"/>
      <c r="AD2" s="997" t="s">
        <v>436</v>
      </c>
      <c r="AE2" s="997"/>
      <c r="AF2" s="739">
        <f>AI7</f>
        <v>0</v>
      </c>
      <c r="AG2" s="82"/>
      <c r="AH2" s="82"/>
      <c r="AI2" s="82"/>
      <c r="AJ2" s="82"/>
    </row>
    <row r="3" spans="2:94" ht="23.5" customHeight="1">
      <c r="B3" s="1009"/>
      <c r="C3" s="1010"/>
      <c r="D3" s="400"/>
      <c r="F3" s="62"/>
      <c r="J3" s="201" t="s">
        <v>9</v>
      </c>
      <c r="K3" s="996">
        <f>SUM(AL11:AL51)</f>
        <v>0</v>
      </c>
      <c r="L3" s="996"/>
      <c r="M3" s="173" t="s">
        <v>4</v>
      </c>
      <c r="Z3" s="1002"/>
      <c r="AA3" s="1003"/>
      <c r="AB3" s="1003"/>
      <c r="AC3" s="1004"/>
      <c r="AD3" s="18"/>
      <c r="AE3" s="328"/>
      <c r="AF3" s="18"/>
      <c r="AG3" s="18"/>
      <c r="AH3" s="18"/>
      <c r="AI3" s="18"/>
      <c r="AJ3" s="18"/>
      <c r="CP3" s="992" t="s">
        <v>114</v>
      </c>
    </row>
    <row r="4" spans="2:94" ht="28.75" customHeight="1">
      <c r="B4" s="1009"/>
      <c r="C4" s="1010"/>
      <c r="D4" s="400"/>
      <c r="F4" s="62"/>
      <c r="J4" s="209"/>
      <c r="K4" s="201"/>
      <c r="L4" s="172"/>
      <c r="M4" s="173"/>
      <c r="O4"/>
      <c r="P4"/>
      <c r="Q4"/>
      <c r="R4"/>
      <c r="S4"/>
      <c r="T4"/>
      <c r="U4"/>
      <c r="V4"/>
      <c r="W4"/>
      <c r="X4"/>
      <c r="Y4"/>
      <c r="Z4" s="1005"/>
      <c r="AA4" s="1006"/>
      <c r="AB4" s="1006"/>
      <c r="AC4" s="1007"/>
      <c r="CP4" s="993"/>
    </row>
    <row r="5" spans="2:94" ht="21">
      <c r="F5" s="62"/>
      <c r="J5" s="209"/>
      <c r="K5" s="72"/>
      <c r="L5" s="72"/>
      <c r="M5" s="175"/>
      <c r="N5" s="72"/>
      <c r="O5" s="60"/>
      <c r="P5" s="60"/>
      <c r="Q5" s="60"/>
      <c r="R5" s="561"/>
      <c r="S5" s="60"/>
      <c r="T5" s="210"/>
      <c r="U5" s="60"/>
      <c r="V5" s="60"/>
      <c r="W5" s="60"/>
      <c r="X5" s="210"/>
      <c r="Y5" s="210"/>
      <c r="Z5" s="210" t="s">
        <v>413</v>
      </c>
      <c r="AA5" s="210" t="s">
        <v>413</v>
      </c>
      <c r="AB5" s="210" t="s">
        <v>413</v>
      </c>
      <c r="AC5" s="210" t="s">
        <v>413</v>
      </c>
      <c r="AD5" s="176" t="s">
        <v>77</v>
      </c>
      <c r="CP5" s="994"/>
    </row>
    <row r="6" spans="2:94" ht="18" hidden="1" customHeight="1">
      <c r="F6" s="6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177"/>
    </row>
    <row r="7" spans="2:94" ht="27" customHeight="1">
      <c r="B7" s="139"/>
      <c r="D7" s="73"/>
      <c r="E7" s="73"/>
      <c r="F7" s="74"/>
      <c r="I7" s="72"/>
      <c r="J7" s="72"/>
      <c r="K7" s="174" t="s">
        <v>215</v>
      </c>
      <c r="L7" s="178">
        <f>SUM(AM11:AM51)</f>
        <v>0</v>
      </c>
      <c r="M7" s="130">
        <f t="shared" ref="M7:X7" si="0">SUM(AN11:AN51)</f>
        <v>0</v>
      </c>
      <c r="N7" s="130">
        <f t="shared" si="0"/>
        <v>0</v>
      </c>
      <c r="O7" s="130">
        <f t="shared" si="0"/>
        <v>0</v>
      </c>
      <c r="P7" s="130">
        <f t="shared" si="0"/>
        <v>0</v>
      </c>
      <c r="Q7" s="130">
        <f t="shared" si="0"/>
        <v>0</v>
      </c>
      <c r="R7" s="130">
        <f t="shared" si="0"/>
        <v>0</v>
      </c>
      <c r="S7" s="130">
        <f t="shared" si="0"/>
        <v>0</v>
      </c>
      <c r="T7" s="130">
        <f t="shared" si="0"/>
        <v>0</v>
      </c>
      <c r="U7" s="130">
        <f t="shared" si="0"/>
        <v>0</v>
      </c>
      <c r="V7" s="130">
        <f t="shared" si="0"/>
        <v>0</v>
      </c>
      <c r="W7" s="130">
        <f t="shared" si="0"/>
        <v>0</v>
      </c>
      <c r="X7" s="130">
        <f t="shared" si="0"/>
        <v>0</v>
      </c>
      <c r="Y7" s="130">
        <f>SUM(AZ11:AZ51)</f>
        <v>0</v>
      </c>
      <c r="Z7" s="130">
        <f>SUM(BA11:BA51)</f>
        <v>0</v>
      </c>
      <c r="AA7" s="130">
        <f>SUM(BB11:BB51)</f>
        <v>0</v>
      </c>
      <c r="AB7" s="130">
        <f>SUM(BC11:BC51)</f>
        <v>0</v>
      </c>
      <c r="AC7" s="130">
        <f>SUM(BD11:BD51)</f>
        <v>0</v>
      </c>
      <c r="AD7" s="220">
        <f>SUM(L7:AC7)</f>
        <v>0</v>
      </c>
      <c r="AE7" s="140"/>
      <c r="AF7" s="141"/>
      <c r="AH7" s="211" t="s">
        <v>112</v>
      </c>
      <c r="AI7" s="179">
        <f>SUM(AI11:AI51)</f>
        <v>0</v>
      </c>
      <c r="AK7" s="381"/>
      <c r="AL7" s="381"/>
      <c r="AM7" s="95"/>
      <c r="AN7" s="74"/>
      <c r="AO7" s="96"/>
      <c r="AP7" s="97"/>
      <c r="AQ7" s="437"/>
      <c r="AR7" s="442"/>
      <c r="AS7" s="442"/>
      <c r="AT7" s="491"/>
      <c r="AU7" s="512"/>
      <c r="AV7" s="455"/>
      <c r="AW7" s="496"/>
      <c r="AX7" s="499"/>
      <c r="AY7" s="502"/>
      <c r="AZ7" s="507"/>
      <c r="BA7" s="796"/>
      <c r="BB7" s="802"/>
      <c r="BC7" s="808"/>
      <c r="BD7" s="814"/>
      <c r="BE7" s="124"/>
      <c r="BF7" s="224"/>
      <c r="BG7" s="846"/>
      <c r="BH7" s="838"/>
      <c r="BI7" s="842"/>
      <c r="BJ7" s="224"/>
      <c r="BK7" s="842"/>
      <c r="BN7" s="18">
        <f>SUM(BN11:BN51)</f>
        <v>0</v>
      </c>
      <c r="BO7" s="18">
        <f t="shared" ref="BO7:CO7" si="1">SUM(BO11:BO51)</f>
        <v>0</v>
      </c>
      <c r="BP7" s="18">
        <f t="shared" si="1"/>
        <v>0</v>
      </c>
      <c r="BQ7" s="18">
        <f t="shared" si="1"/>
        <v>0</v>
      </c>
      <c r="BR7" s="18">
        <f t="shared" si="1"/>
        <v>0</v>
      </c>
      <c r="BS7" s="18">
        <f t="shared" si="1"/>
        <v>0</v>
      </c>
      <c r="BT7" s="18">
        <f t="shared" si="1"/>
        <v>0</v>
      </c>
      <c r="BU7" s="18">
        <f t="shared" si="1"/>
        <v>0</v>
      </c>
      <c r="BV7" s="18">
        <f t="shared" si="1"/>
        <v>0</v>
      </c>
      <c r="BW7" s="18">
        <f t="shared" si="1"/>
        <v>0</v>
      </c>
      <c r="BX7" s="18">
        <f t="shared" si="1"/>
        <v>0</v>
      </c>
      <c r="BY7" s="18">
        <f t="shared" si="1"/>
        <v>0</v>
      </c>
      <c r="BZ7" s="18">
        <f t="shared" si="1"/>
        <v>0</v>
      </c>
      <c r="CA7" s="18">
        <f t="shared" si="1"/>
        <v>0</v>
      </c>
      <c r="CB7" s="18">
        <f t="shared" si="1"/>
        <v>0</v>
      </c>
      <c r="CC7" s="18">
        <f t="shared" si="1"/>
        <v>0</v>
      </c>
      <c r="CD7" s="18">
        <f t="shared" si="1"/>
        <v>0</v>
      </c>
      <c r="CE7" s="18">
        <f t="shared" si="1"/>
        <v>0</v>
      </c>
      <c r="CF7" s="18">
        <f t="shared" si="1"/>
        <v>0</v>
      </c>
      <c r="CG7" s="18">
        <f t="shared" si="1"/>
        <v>0</v>
      </c>
      <c r="CH7" s="18">
        <f t="shared" si="1"/>
        <v>0</v>
      </c>
      <c r="CI7" s="18">
        <f t="shared" si="1"/>
        <v>0</v>
      </c>
      <c r="CJ7" s="18">
        <f t="shared" si="1"/>
        <v>0</v>
      </c>
      <c r="CK7" s="18">
        <f t="shared" si="1"/>
        <v>0</v>
      </c>
      <c r="CL7" s="18">
        <f t="shared" si="1"/>
        <v>0</v>
      </c>
      <c r="CM7" s="18">
        <f t="shared" si="1"/>
        <v>0</v>
      </c>
      <c r="CN7" s="18">
        <f t="shared" si="1"/>
        <v>0</v>
      </c>
      <c r="CO7" s="18">
        <f t="shared" si="1"/>
        <v>0</v>
      </c>
    </row>
    <row r="8" spans="2:94" s="18" customFormat="1" ht="68.5" customHeight="1">
      <c r="B8" s="411" t="s">
        <v>7</v>
      </c>
      <c r="C8" s="143"/>
      <c r="D8" s="130" t="s">
        <v>194</v>
      </c>
      <c r="E8" s="401" t="s">
        <v>313</v>
      </c>
      <c r="F8" s="129" t="s">
        <v>192</v>
      </c>
      <c r="G8" s="130" t="s">
        <v>193</v>
      </c>
      <c r="H8" s="130" t="s">
        <v>191</v>
      </c>
      <c r="I8" s="132" t="s">
        <v>190</v>
      </c>
      <c r="J8" s="130" t="s">
        <v>187</v>
      </c>
      <c r="K8" s="131" t="s">
        <v>188</v>
      </c>
      <c r="L8" s="144" t="s">
        <v>289</v>
      </c>
      <c r="M8" s="86" t="s">
        <v>24</v>
      </c>
      <c r="N8" s="480" t="s">
        <v>290</v>
      </c>
      <c r="O8" s="332" t="s">
        <v>291</v>
      </c>
      <c r="P8" s="333" t="s">
        <v>292</v>
      </c>
      <c r="Q8" s="334" t="s">
        <v>338</v>
      </c>
      <c r="R8" s="560" t="s">
        <v>337</v>
      </c>
      <c r="S8" s="481" t="s">
        <v>339</v>
      </c>
      <c r="T8" s="482" t="s">
        <v>293</v>
      </c>
      <c r="U8" s="335" t="s">
        <v>294</v>
      </c>
      <c r="V8" s="483" t="s">
        <v>295</v>
      </c>
      <c r="W8" s="336" t="s">
        <v>296</v>
      </c>
      <c r="X8" s="337" t="s">
        <v>287</v>
      </c>
      <c r="Y8" s="181" t="s">
        <v>297</v>
      </c>
      <c r="Z8" s="785" t="s">
        <v>497</v>
      </c>
      <c r="AA8" s="786" t="s">
        <v>498</v>
      </c>
      <c r="AB8" s="787" t="s">
        <v>499</v>
      </c>
      <c r="AC8" s="788" t="s">
        <v>500</v>
      </c>
      <c r="AD8" s="378" t="s">
        <v>9</v>
      </c>
      <c r="AE8" s="372" t="s">
        <v>10</v>
      </c>
      <c r="AF8" s="373" t="s">
        <v>7</v>
      </c>
      <c r="AH8" s="146" t="s">
        <v>113</v>
      </c>
      <c r="AI8" s="146" t="s">
        <v>114</v>
      </c>
      <c r="AK8" s="382" t="s">
        <v>4</v>
      </c>
      <c r="AL8" s="382" t="s">
        <v>5</v>
      </c>
      <c r="AM8" s="485" t="s">
        <v>1</v>
      </c>
      <c r="AN8" s="486" t="s">
        <v>2</v>
      </c>
      <c r="AO8" s="487" t="s">
        <v>8</v>
      </c>
      <c r="AP8" s="488" t="s">
        <v>21</v>
      </c>
      <c r="AQ8" s="489" t="s">
        <v>3</v>
      </c>
      <c r="AR8" s="569" t="s">
        <v>11</v>
      </c>
      <c r="AS8" s="569" t="s">
        <v>335</v>
      </c>
      <c r="AT8" s="492" t="s">
        <v>15</v>
      </c>
      <c r="AU8" s="513" t="s">
        <v>115</v>
      </c>
      <c r="AV8" s="339" t="s">
        <v>12</v>
      </c>
      <c r="AW8" s="497" t="s">
        <v>25</v>
      </c>
      <c r="AX8" s="145" t="s">
        <v>14</v>
      </c>
      <c r="AY8" s="503" t="s">
        <v>78</v>
      </c>
      <c r="AZ8" s="508" t="s">
        <v>79</v>
      </c>
      <c r="BA8" s="797" t="str">
        <f>Z8</f>
        <v>FLUORO PINK</v>
      </c>
      <c r="BB8" s="803" t="str">
        <f t="shared" ref="BB8:BD8" si="2">AA8</f>
        <v>FLUORO ORANGE</v>
      </c>
      <c r="BC8" s="809" t="str">
        <f t="shared" si="2"/>
        <v>FLUORO YELLOW</v>
      </c>
      <c r="BD8" s="815" t="str">
        <f t="shared" si="2"/>
        <v>FLUORO GREEN</v>
      </c>
      <c r="BE8" s="125" t="s">
        <v>116</v>
      </c>
      <c r="BF8" s="487" t="s">
        <v>504</v>
      </c>
      <c r="BG8" s="843" t="s">
        <v>158</v>
      </c>
      <c r="BH8" s="839">
        <f>SUM(BH11:BH51)</f>
        <v>0</v>
      </c>
      <c r="BI8" s="843" t="s">
        <v>159</v>
      </c>
      <c r="BJ8" s="839"/>
      <c r="BK8" s="843" t="s">
        <v>160</v>
      </c>
      <c r="BM8" s="849"/>
      <c r="BN8" s="534" t="s">
        <v>314</v>
      </c>
      <c r="BO8" s="534" t="s">
        <v>304</v>
      </c>
      <c r="BP8" s="534" t="s">
        <v>186</v>
      </c>
      <c r="BQ8" s="534" t="s">
        <v>185</v>
      </c>
      <c r="BR8" s="534" t="s">
        <v>50</v>
      </c>
      <c r="BS8" s="534" t="s">
        <v>132</v>
      </c>
      <c r="BT8" s="534" t="s">
        <v>131</v>
      </c>
      <c r="BU8" s="534" t="s">
        <v>315</v>
      </c>
      <c r="BV8" s="534"/>
      <c r="BW8" s="534" t="s">
        <v>301</v>
      </c>
      <c r="BX8" s="534" t="s">
        <v>302</v>
      </c>
      <c r="BY8" s="534"/>
      <c r="BZ8" s="663" t="s">
        <v>134</v>
      </c>
      <c r="CA8" s="661" t="s">
        <v>317</v>
      </c>
      <c r="CB8" s="661" t="s">
        <v>318</v>
      </c>
      <c r="CC8" s="661" t="s">
        <v>137</v>
      </c>
      <c r="CD8" s="661" t="s">
        <v>157</v>
      </c>
      <c r="CE8" s="661" t="s">
        <v>135</v>
      </c>
      <c r="CF8" s="661" t="s">
        <v>265</v>
      </c>
      <c r="CG8" s="661" t="s">
        <v>319</v>
      </c>
      <c r="CH8" s="661" t="s">
        <v>320</v>
      </c>
      <c r="CI8" s="661" t="s">
        <v>321</v>
      </c>
      <c r="CJ8" s="661" t="s">
        <v>322</v>
      </c>
      <c r="CK8" s="662" t="s">
        <v>324</v>
      </c>
      <c r="CL8" s="662" t="s">
        <v>270</v>
      </c>
      <c r="CM8" s="662" t="s">
        <v>269</v>
      </c>
      <c r="CN8" s="662" t="s">
        <v>136</v>
      </c>
      <c r="CO8" s="534" t="s">
        <v>315</v>
      </c>
    </row>
    <row r="9" spans="2:94" s="147" customFormat="1" ht="30" hidden="1" customHeight="1">
      <c r="B9" s="213"/>
      <c r="D9" s="64"/>
      <c r="E9" s="64"/>
      <c r="F9" s="74"/>
      <c r="G9" s="64"/>
      <c r="H9" s="64"/>
      <c r="I9" s="215"/>
      <c r="J9" s="64"/>
      <c r="K9" s="215"/>
      <c r="L9" s="219" t="s">
        <v>227</v>
      </c>
      <c r="M9" s="219" t="s">
        <v>228</v>
      </c>
      <c r="N9" s="219" t="s">
        <v>229</v>
      </c>
      <c r="O9" s="219" t="s">
        <v>230</v>
      </c>
      <c r="P9" s="219" t="s">
        <v>231</v>
      </c>
      <c r="Q9" s="219" t="s">
        <v>232</v>
      </c>
      <c r="R9" s="219" t="s">
        <v>334</v>
      </c>
      <c r="S9" s="219" t="s">
        <v>233</v>
      </c>
      <c r="T9" s="219" t="s">
        <v>234</v>
      </c>
      <c r="U9" s="219" t="s">
        <v>235</v>
      </c>
      <c r="V9" s="219" t="s">
        <v>263</v>
      </c>
      <c r="W9" s="219" t="s">
        <v>262</v>
      </c>
      <c r="X9" s="219" t="s">
        <v>261</v>
      </c>
      <c r="Y9" s="825" t="s">
        <v>260</v>
      </c>
      <c r="Z9" s="826" t="s">
        <v>506</v>
      </c>
      <c r="AA9" s="219" t="s">
        <v>507</v>
      </c>
      <c r="AB9" s="219" t="s">
        <v>508</v>
      </c>
      <c r="AC9" s="219" t="s">
        <v>509</v>
      </c>
      <c r="AE9" s="199"/>
      <c r="AF9" s="216"/>
      <c r="AH9" s="217"/>
      <c r="AI9" s="217"/>
      <c r="AK9" s="117"/>
      <c r="AL9" s="117"/>
      <c r="AM9" s="77"/>
      <c r="AN9" s="63"/>
      <c r="AO9" s="78"/>
      <c r="AP9" s="71"/>
      <c r="AQ9" s="439"/>
      <c r="AR9" s="444"/>
      <c r="AS9" s="444"/>
      <c r="AT9" s="493"/>
      <c r="AU9" s="514"/>
      <c r="AV9" s="457"/>
      <c r="AW9" s="112"/>
      <c r="AX9" s="500"/>
      <c r="AY9" s="504"/>
      <c r="AZ9" s="509"/>
      <c r="BA9" s="798"/>
      <c r="BB9" s="804"/>
      <c r="BC9" s="810"/>
      <c r="BD9" s="816"/>
      <c r="BE9" s="126"/>
      <c r="BF9" s="82"/>
      <c r="BG9" s="844"/>
      <c r="BH9" s="233"/>
      <c r="BI9" s="844"/>
      <c r="BJ9" s="233"/>
      <c r="BK9" s="844"/>
      <c r="BM9" s="849"/>
      <c r="BN9" s="150"/>
      <c r="BO9" s="150"/>
      <c r="BP9" s="150"/>
      <c r="BQ9" s="150"/>
      <c r="BR9" s="150"/>
      <c r="BS9" s="150"/>
      <c r="BT9" s="150"/>
      <c r="BU9" s="150"/>
      <c r="BV9" s="534"/>
      <c r="BW9" s="150"/>
      <c r="BX9" s="150"/>
      <c r="BY9" s="534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</row>
    <row r="10" spans="2:94" s="147" customFormat="1" ht="40" customHeight="1">
      <c r="B10" s="760"/>
      <c r="C10" s="93"/>
      <c r="D10" s="666" t="s">
        <v>439</v>
      </c>
      <c r="E10" s="64"/>
      <c r="F10" s="82"/>
      <c r="G10" s="64"/>
      <c r="H10" s="64"/>
      <c r="I10" s="64"/>
      <c r="J10" s="64"/>
      <c r="K10" s="127"/>
      <c r="L10" s="149"/>
      <c r="Z10" s="830"/>
      <c r="AD10" s="150"/>
      <c r="AE10" s="151" t="str">
        <f>IF(SUM(L10:W10)&gt;0,"Yes","No")</f>
        <v>No</v>
      </c>
      <c r="AF10" s="150"/>
      <c r="AK10" s="383"/>
      <c r="AL10" s="117"/>
      <c r="AM10" s="77"/>
      <c r="AN10" s="63"/>
      <c r="AO10" s="78"/>
      <c r="AP10" s="71"/>
      <c r="AQ10" s="439"/>
      <c r="AR10" s="444"/>
      <c r="AS10" s="444"/>
      <c r="AT10" s="493"/>
      <c r="AU10" s="514"/>
      <c r="AV10" s="457"/>
      <c r="AW10" s="112"/>
      <c r="AX10" s="500"/>
      <c r="AY10" s="504"/>
      <c r="AZ10" s="509"/>
      <c r="BA10" s="798"/>
      <c r="BB10" s="804"/>
      <c r="BC10" s="810"/>
      <c r="BD10" s="816"/>
      <c r="BE10" s="126"/>
      <c r="BF10" s="82">
        <f>SUM(BF11:BF51)</f>
        <v>0</v>
      </c>
      <c r="BG10" s="84"/>
      <c r="BH10" s="82"/>
      <c r="BI10" s="84"/>
      <c r="BJ10" s="82"/>
      <c r="BK10" s="84"/>
      <c r="BM10" s="849"/>
      <c r="BO10" s="998"/>
      <c r="BP10" s="998"/>
      <c r="BQ10" s="998"/>
      <c r="BR10" s="998"/>
      <c r="BS10" s="998"/>
      <c r="BT10" s="998"/>
      <c r="BU10" s="998"/>
      <c r="BV10" s="998"/>
      <c r="BW10" s="998"/>
      <c r="BX10" s="998"/>
      <c r="BY10" s="998"/>
    </row>
    <row r="11" spans="2:94" s="18" customFormat="1" ht="75" customHeight="1">
      <c r="B11" s="133" t="s">
        <v>413</v>
      </c>
      <c r="C11" s="106"/>
      <c r="D11" s="362" t="s">
        <v>440</v>
      </c>
      <c r="E11" s="366"/>
      <c r="F11" s="321" t="s">
        <v>134</v>
      </c>
      <c r="G11" s="363" t="s">
        <v>304</v>
      </c>
      <c r="H11" s="364" t="s">
        <v>464</v>
      </c>
      <c r="I11" s="322">
        <v>1</v>
      </c>
      <c r="J11" s="322" t="s">
        <v>306</v>
      </c>
      <c r="K11" s="554">
        <v>158.4</v>
      </c>
      <c r="L11" s="365"/>
      <c r="M11" s="153"/>
      <c r="N11" s="154"/>
      <c r="O11" s="153"/>
      <c r="P11" s="154"/>
      <c r="Q11" s="153"/>
      <c r="R11" s="154"/>
      <c r="S11" s="154"/>
      <c r="T11" s="153"/>
      <c r="U11" s="154"/>
      <c r="V11" s="154"/>
      <c r="W11" s="153"/>
      <c r="X11" s="154"/>
      <c r="Y11" s="205"/>
      <c r="Z11" s="831"/>
      <c r="AA11" s="205"/>
      <c r="AB11" s="205"/>
      <c r="AC11" s="205"/>
      <c r="AD11" s="310">
        <f>SUM(L11:Y11)*K11+SUM(Z11:AC11)*1.1*K11</f>
        <v>0</v>
      </c>
      <c r="AE11" s="311" t="str">
        <f>IF(SUM(L11:AC11)&gt;0,"Yes","No")</f>
        <v>No</v>
      </c>
      <c r="AF11" s="312" t="str">
        <f t="shared" ref="AF11:AF34" si="3">IF(B11="New","Yes","No")</f>
        <v>Yes</v>
      </c>
      <c r="AH11" s="740">
        <v>0.5</v>
      </c>
      <c r="AI11" s="156" cm="1">
        <f t="array" ref="AI11">SUM(L11:AC11*AH11)</f>
        <v>0</v>
      </c>
      <c r="AK11" s="384">
        <v>0.6</v>
      </c>
      <c r="AL11" s="385">
        <f>SUM(L11:AC11)*AK11</f>
        <v>0</v>
      </c>
      <c r="AM11" s="244">
        <f t="shared" ref="AM11:AM34" si="4">I11*L11</f>
        <v>0</v>
      </c>
      <c r="AN11" s="321">
        <f t="shared" ref="AN11:AN34" si="5">I11*M11</f>
        <v>0</v>
      </c>
      <c r="AO11" s="469">
        <f t="shared" ref="AO11:AO34" si="6">I11*N11</f>
        <v>0</v>
      </c>
      <c r="AP11" s="470">
        <f t="shared" ref="AP11:AP34" si="7">I11*O11</f>
        <v>0</v>
      </c>
      <c r="AQ11" s="471">
        <f t="shared" ref="AQ11:AQ34" si="8">I11*P11</f>
        <v>0</v>
      </c>
      <c r="AR11" s="472">
        <f t="shared" ref="AR11:AR34" si="9">I11*Q11</f>
        <v>0</v>
      </c>
      <c r="AS11" s="472">
        <f t="shared" ref="AS11:AS34" si="10">I11*R11</f>
        <v>0</v>
      </c>
      <c r="AT11" s="494">
        <f t="shared" ref="AT11:AT34" si="11">I11*S11</f>
        <v>0</v>
      </c>
      <c r="AU11" s="515">
        <f t="shared" ref="AU11:AU34" si="12">I11*T11</f>
        <v>0</v>
      </c>
      <c r="AV11" s="475">
        <f t="shared" ref="AV11:AV34" si="13">I11*U11</f>
        <v>0</v>
      </c>
      <c r="AW11" s="268">
        <f t="shared" ref="AW11:AW34" si="14">I11*V11</f>
        <v>0</v>
      </c>
      <c r="AX11" s="448">
        <f t="shared" ref="AX11:AX34" si="15">I11*W11</f>
        <v>0</v>
      </c>
      <c r="AY11" s="505">
        <f t="shared" ref="AY11:AY34" si="16">I11*X11</f>
        <v>0</v>
      </c>
      <c r="AZ11" s="510">
        <f>$I11*Y11</f>
        <v>0</v>
      </c>
      <c r="BA11" s="800">
        <f t="shared" ref="BA11:BD11" si="17">$I11*Z11</f>
        <v>0</v>
      </c>
      <c r="BB11" s="806">
        <f t="shared" si="17"/>
        <v>0</v>
      </c>
      <c r="BC11" s="812">
        <f t="shared" si="17"/>
        <v>0</v>
      </c>
      <c r="BD11" s="818">
        <f t="shared" si="17"/>
        <v>0</v>
      </c>
      <c r="BE11" s="349"/>
      <c r="BF11" s="853">
        <f>SUM(BH11+BJ11+BL11)</f>
        <v>0</v>
      </c>
      <c r="BG11" s="852">
        <v>4</v>
      </c>
      <c r="BH11" s="853">
        <f>SUM(L11:AC11)*BG11</f>
        <v>0</v>
      </c>
      <c r="BI11" s="852"/>
      <c r="BJ11" s="853"/>
      <c r="BK11" s="852"/>
      <c r="BL11" s="143"/>
      <c r="BM11" s="855"/>
      <c r="BN11" s="143">
        <f>IF(G11="XS",IF(SUM(L11:AC11)&gt;0,SUM(L11:AC11),0),0)*I11</f>
        <v>0</v>
      </c>
      <c r="BO11" s="143">
        <f>IF(G11="S",IF(SUM(L11:AC11)&gt;0,SUM(L11:AC11),0),0)*I11</f>
        <v>0</v>
      </c>
      <c r="BP11" s="143">
        <f>IF(G11="M",IF(SUM(L11:AC11)&gt;0,SUM(L11:AC11),0),0)*I11</f>
        <v>0</v>
      </c>
      <c r="BQ11" s="143">
        <f>IF(G11="L",IF(SUM(L11:AC11)&gt;0,SUM(L11:AC11),0),0)*I11</f>
        <v>0</v>
      </c>
      <c r="BR11" s="143">
        <f>IF(G11="XL",IF(SUM(L11:AC11)&gt;0,SUM(L11:AC11),0),0)*I11</f>
        <v>0</v>
      </c>
      <c r="BS11" s="143">
        <f>IF(G11="2XL",IF(SUM(L11:AC11)&gt;0,SUM(L11:AC11),0),0)*I11</f>
        <v>0</v>
      </c>
      <c r="BT11" s="143">
        <f>IF(G11="3XL",IF(SUM(L11:AC11)&gt;0,SUM(L11:AC11),0),0)*I11</f>
        <v>0</v>
      </c>
      <c r="BU11" s="143">
        <f>IF(G11="various",IF(SUM(L11:AC11)&gt;0,SUM(L11:AC11),0),0)*I11</f>
        <v>0</v>
      </c>
      <c r="BV11" s="855"/>
      <c r="BW11" s="625">
        <f>IF(E11="",IF(SUM(L11:AC11)&gt;0,SUM(L11:AC11),0),0)*I11</f>
        <v>0</v>
      </c>
      <c r="BX11" s="625">
        <f>IF(E11="Dual tex.",IF(SUM(L11:AC11)&gt;0,SUM(L11:AC11),0),0)*I11</f>
        <v>0</v>
      </c>
      <c r="BY11" s="855"/>
      <c r="BZ11" s="143">
        <f>IF(F11="sloper",IF(SUM(L11:AC11)&gt;0,SUM(L11:AC11),0),0)*I11</f>
        <v>0</v>
      </c>
      <c r="CA11" s="143">
        <f>IF(F11="footholds",IF(SUM(L11:AC11)&gt;0,SUM(L11:AC11),0),0)*I11</f>
        <v>0</v>
      </c>
      <c r="CB11" s="143">
        <f>IF(F11="micros",IF(SUM(L11:AC11)&gt;0,SUM(L11:AC11),0),0)*I11</f>
        <v>0</v>
      </c>
      <c r="CC11" s="143">
        <f>IF(F11="jug",IF(SUM(L11:AC11)&gt;0,SUM(L11:AC11),0),0)*I11</f>
        <v>0</v>
      </c>
      <c r="CD11" s="143">
        <f>IF(F11="ledge",IF(SUM(L11:AC11)&gt;0,SUM(L11:AC11),0),0)*I11</f>
        <v>0</v>
      </c>
      <c r="CE11" s="143">
        <f>IF(F11="edge",IF(SUM(L11:AC11)&gt;0,SUM(L11:AC11),0),0)*I11</f>
        <v>0</v>
      </c>
      <c r="CF11" s="143">
        <f>IF(F11="crimp",IF(SUM(L11:AC11)&gt;0,SUM(L11:AC11),0),0)*I11</f>
        <v>0</v>
      </c>
      <c r="CG11" s="143">
        <f>IF(F11="incut",IF(SUM(L11:AC11)&gt;0,SUM(L11:AC11),0),0)*I11</f>
        <v>0</v>
      </c>
      <c r="CH11" s="143">
        <f>IF(F11="dish",IF(SUM(L11:AC11)&gt;0,SUM(L11:AC11),0),0)*I11</f>
        <v>0</v>
      </c>
      <c r="CI11" s="143">
        <f>IF(F11="pinch",IF(SUM(L11:AC11)&gt;0,SUM(L11:AC11),0),0)*I11</f>
        <v>0</v>
      </c>
      <c r="CJ11" s="143">
        <f>IF(F11="pocket",IF(SUM(L11:AC11)&gt;0,SUM(L11:AC11),0),0)*I11</f>
        <v>0</v>
      </c>
      <c r="CK11" s="143">
        <f>IF(F11="scoop",IF(SUM(L11:AC11)&gt;0,SUM(L11:AC11),0),0)*I11</f>
        <v>0</v>
      </c>
      <c r="CL11" s="143">
        <f>IF(F11="flat rectangle",IF(SUM(L11:AC11)&gt;0,SUM(L11:AC11),0),0)*I11</f>
        <v>0</v>
      </c>
      <c r="CM11" s="143">
        <f>IF(F11="pentagon",IF(SUM(L11:AC11)&gt;0,SUM(L11:AC11),0),0)*I11</f>
        <v>0</v>
      </c>
      <c r="CN11" s="143">
        <f>IF(F11="positive",IF(SUM(L11:AC11)&gt;0,SUM(L11:AC11),0),0)*I11</f>
        <v>0</v>
      </c>
      <c r="CO11" s="143">
        <f>IF(F11="various",IF(SUM(L11:AC11)&gt;0,SUM(L11:AC11),0),0)*I11</f>
        <v>0</v>
      </c>
    </row>
    <row r="12" spans="2:94" s="147" customFormat="1" ht="75" customHeight="1">
      <c r="B12" s="134" t="s">
        <v>413</v>
      </c>
      <c r="C12" s="354"/>
      <c r="D12" s="323" t="s">
        <v>441</v>
      </c>
      <c r="E12" s="367"/>
      <c r="F12" s="269" t="s">
        <v>134</v>
      </c>
      <c r="G12" s="255" t="s">
        <v>304</v>
      </c>
      <c r="H12" s="255" t="s">
        <v>465</v>
      </c>
      <c r="I12" s="255">
        <v>1</v>
      </c>
      <c r="J12" s="255" t="s">
        <v>306</v>
      </c>
      <c r="K12" s="552">
        <v>158.4</v>
      </c>
      <c r="L12" s="360"/>
      <c r="M12" s="191"/>
      <c r="N12" s="191"/>
      <c r="O12" s="191"/>
      <c r="P12" s="191"/>
      <c r="Q12" s="191"/>
      <c r="R12" s="159"/>
      <c r="S12" s="191"/>
      <c r="T12" s="191"/>
      <c r="U12" s="191"/>
      <c r="V12" s="191"/>
      <c r="W12" s="191"/>
      <c r="X12" s="191"/>
      <c r="Y12" s="191"/>
      <c r="Z12" s="832"/>
      <c r="AA12" s="191"/>
      <c r="AB12" s="191"/>
      <c r="AC12" s="191"/>
      <c r="AD12" s="297">
        <f t="shared" ref="AD12:AD51" si="18">SUM(L12:Y12)*K12+SUM(Z12:AC12)*1.1*K12</f>
        <v>0</v>
      </c>
      <c r="AE12" s="292" t="str">
        <f t="shared" ref="AE12:AE51" si="19">IF(SUM(L12:AC12)&gt;0,"Yes","No")</f>
        <v>No</v>
      </c>
      <c r="AF12" s="293" t="str">
        <f t="shared" si="3"/>
        <v>Yes</v>
      </c>
      <c r="AG12" s="361"/>
      <c r="AH12" s="741">
        <v>0.5</v>
      </c>
      <c r="AI12" s="161" cm="1">
        <f t="array" ref="AI12">SUM(L12:AC12*AH12)</f>
        <v>0</v>
      </c>
      <c r="AJ12" s="18"/>
      <c r="AK12" s="386">
        <v>0.76800000000000002</v>
      </c>
      <c r="AL12" s="385">
        <f t="shared" ref="AL12:AL50" si="20">SUM(L12:AC12)*AK12</f>
        <v>0</v>
      </c>
      <c r="AM12" s="244">
        <f t="shared" si="4"/>
        <v>0</v>
      </c>
      <c r="AN12" s="321">
        <f t="shared" si="5"/>
        <v>0</v>
      </c>
      <c r="AO12" s="469">
        <f t="shared" si="6"/>
        <v>0</v>
      </c>
      <c r="AP12" s="470">
        <f t="shared" si="7"/>
        <v>0</v>
      </c>
      <c r="AQ12" s="471">
        <f t="shared" si="8"/>
        <v>0</v>
      </c>
      <c r="AR12" s="472">
        <f t="shared" si="9"/>
        <v>0</v>
      </c>
      <c r="AS12" s="472">
        <f t="shared" si="10"/>
        <v>0</v>
      </c>
      <c r="AT12" s="494">
        <f t="shared" si="11"/>
        <v>0</v>
      </c>
      <c r="AU12" s="515">
        <f t="shared" si="12"/>
        <v>0</v>
      </c>
      <c r="AV12" s="475">
        <f t="shared" si="13"/>
        <v>0</v>
      </c>
      <c r="AW12" s="268">
        <f t="shared" si="14"/>
        <v>0</v>
      </c>
      <c r="AX12" s="448">
        <f t="shared" si="15"/>
        <v>0</v>
      </c>
      <c r="AY12" s="505">
        <f t="shared" si="16"/>
        <v>0</v>
      </c>
      <c r="AZ12" s="510">
        <f t="shared" ref="AZ12:AZ34" si="21">I12*Y12</f>
        <v>0</v>
      </c>
      <c r="BA12" s="800">
        <f t="shared" ref="BA12:BA51" si="22">$I12*Z12</f>
        <v>0</v>
      </c>
      <c r="BB12" s="806">
        <f t="shared" ref="BB12:BB51" si="23">$I12*AA12</f>
        <v>0</v>
      </c>
      <c r="BC12" s="812">
        <f t="shared" ref="BC12:BC51" si="24">$I12*AB12</f>
        <v>0</v>
      </c>
      <c r="BD12" s="818">
        <f t="shared" ref="BD12:BD51" si="25">$I12*AC12</f>
        <v>0</v>
      </c>
      <c r="BE12" s="349"/>
      <c r="BF12" s="853">
        <f t="shared" ref="BF12:BF51" si="26">SUM(BH12+BJ12+BL12)</f>
        <v>0</v>
      </c>
      <c r="BG12" s="852">
        <v>4</v>
      </c>
      <c r="BH12" s="853">
        <f t="shared" ref="BH12:BH51" si="27">SUM(L12:AC12)*BG12</f>
        <v>0</v>
      </c>
      <c r="BI12" s="852"/>
      <c r="BJ12" s="853"/>
      <c r="BK12" s="852"/>
      <c r="BL12" s="625"/>
      <c r="BM12" s="855"/>
      <c r="BN12" s="143">
        <f t="shared" ref="BN12:BN34" si="28">IF(G12="XS",IF(SUM(L12:AC12)&gt;0,SUM(L12:AC12),0),0)*I12</f>
        <v>0</v>
      </c>
      <c r="BO12" s="143">
        <f t="shared" ref="BO12:BO34" si="29">IF(G12="S",IF(SUM(L12:AC12)&gt;0,SUM(L12:AC12),0),0)*I12</f>
        <v>0</v>
      </c>
      <c r="BP12" s="143">
        <f t="shared" ref="BP12:BP34" si="30">IF(G12="M",IF(SUM(L12:AC12)&gt;0,SUM(L12:AC12),0),0)*I12</f>
        <v>0</v>
      </c>
      <c r="BQ12" s="143">
        <f t="shared" ref="BQ12:BQ34" si="31">IF(G12="L",IF(SUM(L12:AC12)&gt;0,SUM(L12:AC12),0),0)*I12</f>
        <v>0</v>
      </c>
      <c r="BR12" s="143">
        <f t="shared" ref="BR12:BR34" si="32">IF(G12="XL",IF(SUM(L12:AC12)&gt;0,SUM(L12:AC12),0),0)*I12</f>
        <v>0</v>
      </c>
      <c r="BS12" s="143">
        <f t="shared" ref="BS12:BS34" si="33">IF(G12="2XL",IF(SUM(L12:AC12)&gt;0,SUM(L12:AC12),0),0)*I12</f>
        <v>0</v>
      </c>
      <c r="BT12" s="143">
        <f t="shared" ref="BT12:BT34" si="34">IF(G12="3XL",IF(SUM(L12:AC12)&gt;0,SUM(L12:AC12),0),0)*I12</f>
        <v>0</v>
      </c>
      <c r="BU12" s="143">
        <f t="shared" ref="BU12:BU34" si="35">IF(G12="various",IF(SUM(L12:AC12)&gt;0,SUM(L12:AC12),0),0)*I12</f>
        <v>0</v>
      </c>
      <c r="BV12" s="855"/>
      <c r="BW12" s="625">
        <f t="shared" ref="BW12:BW34" si="36">IF(E12="",IF(SUM(L12:AC12)&gt;0,SUM(L12:AC12),0),0)*I12</f>
        <v>0</v>
      </c>
      <c r="BX12" s="625">
        <f t="shared" ref="BX12:BX34" si="37">IF(E12="Dual tex.",IF(SUM(L12:AC12)&gt;0,SUM(L12:AC12),0),0)*I12</f>
        <v>0</v>
      </c>
      <c r="BY12" s="855"/>
      <c r="BZ12" s="143">
        <f t="shared" ref="BZ12:BZ34" si="38">IF(F12="sloper",IF(SUM(L12:AC12)&gt;0,SUM(L12:AC12),0),0)*I12</f>
        <v>0</v>
      </c>
      <c r="CA12" s="143">
        <f t="shared" ref="CA12:CA34" si="39">IF(F12="footholds",IF(SUM(L12:AC12)&gt;0,SUM(L12:AC12),0),0)*I12</f>
        <v>0</v>
      </c>
      <c r="CB12" s="143">
        <f t="shared" ref="CB12:CB34" si="40">IF(F12="micros",IF(SUM(L12:AC12)&gt;0,SUM(L12:AC12),0),0)*I12</f>
        <v>0</v>
      </c>
      <c r="CC12" s="143">
        <f t="shared" ref="CC12:CC34" si="41">IF(F12="jug",IF(SUM(L12:AC12)&gt;0,SUM(L12:AC12),0),0)*I12</f>
        <v>0</v>
      </c>
      <c r="CD12" s="143">
        <f t="shared" ref="CD12:CD34" si="42">IF(F12="ledge",IF(SUM(L12:AC12)&gt;0,SUM(L12:AC12),0),0)*I12</f>
        <v>0</v>
      </c>
      <c r="CE12" s="143">
        <f t="shared" ref="CE12:CE34" si="43">IF(F12="edge",IF(SUM(L12:AC12)&gt;0,SUM(L12:AC12),0),0)*I12</f>
        <v>0</v>
      </c>
      <c r="CF12" s="143">
        <f t="shared" ref="CF12:CF34" si="44">IF(F12="crimp",IF(SUM(L12:AC12)&gt;0,SUM(L12:AC12),0),0)*I12</f>
        <v>0</v>
      </c>
      <c r="CG12" s="143">
        <f t="shared" ref="CG12:CG34" si="45">IF(F12="incut",IF(SUM(L12:AC12)&gt;0,SUM(L12:AC12),0),0)*I12</f>
        <v>0</v>
      </c>
      <c r="CH12" s="143">
        <f t="shared" ref="CH12:CH34" si="46">IF(F12="dish",IF(SUM(L12:AC12)&gt;0,SUM(L12:AC12),0),0)*I12</f>
        <v>0</v>
      </c>
      <c r="CI12" s="143">
        <f t="shared" ref="CI12:CI34" si="47">IF(F12="pinch",IF(SUM(L12:AC12)&gt;0,SUM(L12:AC12),0),0)*I12</f>
        <v>0</v>
      </c>
      <c r="CJ12" s="143">
        <f t="shared" ref="CJ12:CJ34" si="48">IF(F12="pocket",IF(SUM(L12:AC12)&gt;0,SUM(L12:AC12),0),0)*I12</f>
        <v>0</v>
      </c>
      <c r="CK12" s="143">
        <f t="shared" ref="CK12:CK34" si="49">IF(F12="scoop",IF(SUM(L12:AC12)&gt;0,SUM(L12:AC12),0),0)*I12</f>
        <v>0</v>
      </c>
      <c r="CL12" s="143">
        <f t="shared" ref="CL12:CL34" si="50">IF(F12="flat rectangle",IF(SUM(L12:AC12)&gt;0,SUM(L12:AC12),0),0)*I12</f>
        <v>0</v>
      </c>
      <c r="CM12" s="143">
        <f t="shared" ref="CM12:CM34" si="51">IF(F12="pentagon",IF(SUM(L12:AC12)&gt;0,SUM(L12:AC12),0),0)*I12</f>
        <v>0</v>
      </c>
      <c r="CN12" s="143">
        <f t="shared" ref="CN12:CN34" si="52">IF(F12="positive",IF(SUM(L12:AC12)&gt;0,SUM(L12:AC12),0),0)*I12</f>
        <v>0</v>
      </c>
      <c r="CO12" s="143">
        <f t="shared" ref="CO12:CO34" si="53">IF(F12="various",IF(SUM(L12:AC12)&gt;0,SUM(L12:AC12),0),0)*I12</f>
        <v>0</v>
      </c>
      <c r="CP12" s="18"/>
    </row>
    <row r="13" spans="2:94" s="18" customFormat="1" ht="75" customHeight="1">
      <c r="B13" s="134" t="s">
        <v>413</v>
      </c>
      <c r="D13" s="274" t="s">
        <v>442</v>
      </c>
      <c r="E13" s="368"/>
      <c r="F13" s="250" t="s">
        <v>134</v>
      </c>
      <c r="G13" s="276" t="s">
        <v>304</v>
      </c>
      <c r="H13" s="276" t="s">
        <v>466</v>
      </c>
      <c r="I13" s="275">
        <v>1</v>
      </c>
      <c r="J13" s="275" t="s">
        <v>306</v>
      </c>
      <c r="K13" s="555">
        <v>158.4</v>
      </c>
      <c r="L13" s="166"/>
      <c r="M13" s="163"/>
      <c r="N13" s="164"/>
      <c r="O13" s="163"/>
      <c r="P13" s="164"/>
      <c r="Q13" s="163"/>
      <c r="R13" s="164"/>
      <c r="S13" s="164"/>
      <c r="T13" s="163"/>
      <c r="U13" s="164"/>
      <c r="V13" s="164"/>
      <c r="W13" s="163"/>
      <c r="X13" s="164"/>
      <c r="Y13" s="193"/>
      <c r="Z13" s="833"/>
      <c r="AA13" s="193"/>
      <c r="AB13" s="193"/>
      <c r="AC13" s="193"/>
      <c r="AD13" s="313">
        <f t="shared" si="18"/>
        <v>0</v>
      </c>
      <c r="AE13" s="289" t="str">
        <f t="shared" si="19"/>
        <v>No</v>
      </c>
      <c r="AF13" s="290" t="str">
        <f t="shared" si="3"/>
        <v>Yes</v>
      </c>
      <c r="AH13" s="741">
        <v>0.5</v>
      </c>
      <c r="AI13" s="161" cm="1">
        <f t="array" ref="AI13">SUM(L13:AC13*AH13)</f>
        <v>0</v>
      </c>
      <c r="AK13" s="386">
        <v>0.69599999999999995</v>
      </c>
      <c r="AL13" s="385">
        <f t="shared" si="20"/>
        <v>0</v>
      </c>
      <c r="AM13" s="244">
        <f t="shared" si="4"/>
        <v>0</v>
      </c>
      <c r="AN13" s="321">
        <f t="shared" si="5"/>
        <v>0</v>
      </c>
      <c r="AO13" s="469">
        <f t="shared" si="6"/>
        <v>0</v>
      </c>
      <c r="AP13" s="470">
        <f t="shared" si="7"/>
        <v>0</v>
      </c>
      <c r="AQ13" s="471">
        <f t="shared" si="8"/>
        <v>0</v>
      </c>
      <c r="AR13" s="472">
        <f t="shared" si="9"/>
        <v>0</v>
      </c>
      <c r="AS13" s="472">
        <f t="shared" si="10"/>
        <v>0</v>
      </c>
      <c r="AT13" s="494">
        <f t="shared" si="11"/>
        <v>0</v>
      </c>
      <c r="AU13" s="515">
        <f t="shared" si="12"/>
        <v>0</v>
      </c>
      <c r="AV13" s="475">
        <f t="shared" si="13"/>
        <v>0</v>
      </c>
      <c r="AW13" s="268">
        <f t="shared" si="14"/>
        <v>0</v>
      </c>
      <c r="AX13" s="448">
        <f t="shared" si="15"/>
        <v>0</v>
      </c>
      <c r="AY13" s="505">
        <f t="shared" si="16"/>
        <v>0</v>
      </c>
      <c r="AZ13" s="510">
        <f t="shared" si="21"/>
        <v>0</v>
      </c>
      <c r="BA13" s="800">
        <f t="shared" si="22"/>
        <v>0</v>
      </c>
      <c r="BB13" s="806">
        <f t="shared" si="23"/>
        <v>0</v>
      </c>
      <c r="BC13" s="812">
        <f t="shared" si="24"/>
        <v>0</v>
      </c>
      <c r="BD13" s="818">
        <f t="shared" si="25"/>
        <v>0</v>
      </c>
      <c r="BE13" s="349"/>
      <c r="BF13" s="853">
        <f t="shared" si="26"/>
        <v>0</v>
      </c>
      <c r="BG13" s="852">
        <v>4</v>
      </c>
      <c r="BH13" s="853">
        <f t="shared" si="27"/>
        <v>0</v>
      </c>
      <c r="BI13" s="852"/>
      <c r="BJ13" s="853"/>
      <c r="BK13" s="852"/>
      <c r="BL13" s="143"/>
      <c r="BM13" s="855"/>
      <c r="BN13" s="143">
        <f t="shared" si="28"/>
        <v>0</v>
      </c>
      <c r="BO13" s="143">
        <f t="shared" si="29"/>
        <v>0</v>
      </c>
      <c r="BP13" s="143">
        <f t="shared" si="30"/>
        <v>0</v>
      </c>
      <c r="BQ13" s="143">
        <f t="shared" si="31"/>
        <v>0</v>
      </c>
      <c r="BR13" s="143">
        <f t="shared" si="32"/>
        <v>0</v>
      </c>
      <c r="BS13" s="143">
        <f t="shared" si="33"/>
        <v>0</v>
      </c>
      <c r="BT13" s="143">
        <f t="shared" si="34"/>
        <v>0</v>
      </c>
      <c r="BU13" s="143">
        <f t="shared" si="35"/>
        <v>0</v>
      </c>
      <c r="BV13" s="855"/>
      <c r="BW13" s="625">
        <f t="shared" si="36"/>
        <v>0</v>
      </c>
      <c r="BX13" s="625">
        <f t="shared" si="37"/>
        <v>0</v>
      </c>
      <c r="BY13" s="855"/>
      <c r="BZ13" s="143">
        <f t="shared" si="38"/>
        <v>0</v>
      </c>
      <c r="CA13" s="143">
        <f t="shared" si="39"/>
        <v>0</v>
      </c>
      <c r="CB13" s="143">
        <f t="shared" si="40"/>
        <v>0</v>
      </c>
      <c r="CC13" s="143">
        <f t="shared" si="41"/>
        <v>0</v>
      </c>
      <c r="CD13" s="143">
        <f t="shared" si="42"/>
        <v>0</v>
      </c>
      <c r="CE13" s="143">
        <f t="shared" si="43"/>
        <v>0</v>
      </c>
      <c r="CF13" s="143">
        <f t="shared" si="44"/>
        <v>0</v>
      </c>
      <c r="CG13" s="143">
        <f t="shared" si="45"/>
        <v>0</v>
      </c>
      <c r="CH13" s="143">
        <f t="shared" si="46"/>
        <v>0</v>
      </c>
      <c r="CI13" s="143">
        <f t="shared" si="47"/>
        <v>0</v>
      </c>
      <c r="CJ13" s="143">
        <f t="shared" si="48"/>
        <v>0</v>
      </c>
      <c r="CK13" s="143">
        <f t="shared" si="49"/>
        <v>0</v>
      </c>
      <c r="CL13" s="143">
        <f t="shared" si="50"/>
        <v>0</v>
      </c>
      <c r="CM13" s="143">
        <f t="shared" si="51"/>
        <v>0</v>
      </c>
      <c r="CN13" s="143">
        <f t="shared" si="52"/>
        <v>0</v>
      </c>
      <c r="CO13" s="143">
        <f t="shared" si="53"/>
        <v>0</v>
      </c>
    </row>
    <row r="14" spans="2:94" s="18" customFormat="1" ht="75" customHeight="1">
      <c r="B14" s="134" t="s">
        <v>413</v>
      </c>
      <c r="D14" s="254" t="s">
        <v>443</v>
      </c>
      <c r="E14" s="367"/>
      <c r="F14" s="269" t="s">
        <v>134</v>
      </c>
      <c r="G14" s="538" t="s">
        <v>304</v>
      </c>
      <c r="H14" s="277" t="s">
        <v>467</v>
      </c>
      <c r="I14" s="255">
        <v>1</v>
      </c>
      <c r="J14" s="255" t="s">
        <v>306</v>
      </c>
      <c r="K14" s="556">
        <v>158.4</v>
      </c>
      <c r="L14" s="165"/>
      <c r="M14" s="158"/>
      <c r="N14" s="159"/>
      <c r="O14" s="158"/>
      <c r="P14" s="159"/>
      <c r="Q14" s="158"/>
      <c r="R14" s="159"/>
      <c r="S14" s="159"/>
      <c r="T14" s="158"/>
      <c r="U14" s="159"/>
      <c r="V14" s="159"/>
      <c r="W14" s="158"/>
      <c r="X14" s="159"/>
      <c r="Y14" s="191"/>
      <c r="Z14" s="832"/>
      <c r="AA14" s="191"/>
      <c r="AB14" s="191"/>
      <c r="AC14" s="191"/>
      <c r="AD14" s="297">
        <f t="shared" si="18"/>
        <v>0</v>
      </c>
      <c r="AE14" s="292" t="str">
        <f t="shared" si="19"/>
        <v>No</v>
      </c>
      <c r="AF14" s="293" t="str">
        <f t="shared" si="3"/>
        <v>Yes</v>
      </c>
      <c r="AH14" s="741">
        <v>0.5</v>
      </c>
      <c r="AI14" s="161" cm="1">
        <f t="array" ref="AI14">SUM(L14:AC14*AH14)</f>
        <v>0</v>
      </c>
      <c r="AK14" s="386">
        <v>0.79200000000000004</v>
      </c>
      <c r="AL14" s="385">
        <f t="shared" si="20"/>
        <v>0</v>
      </c>
      <c r="AM14" s="244">
        <f t="shared" si="4"/>
        <v>0</v>
      </c>
      <c r="AN14" s="321">
        <f t="shared" si="5"/>
        <v>0</v>
      </c>
      <c r="AO14" s="469">
        <f t="shared" si="6"/>
        <v>0</v>
      </c>
      <c r="AP14" s="470">
        <f t="shared" si="7"/>
        <v>0</v>
      </c>
      <c r="AQ14" s="471">
        <f t="shared" si="8"/>
        <v>0</v>
      </c>
      <c r="AR14" s="472">
        <f t="shared" si="9"/>
        <v>0</v>
      </c>
      <c r="AS14" s="472">
        <f t="shared" si="10"/>
        <v>0</v>
      </c>
      <c r="AT14" s="494">
        <f t="shared" si="11"/>
        <v>0</v>
      </c>
      <c r="AU14" s="515">
        <f t="shared" si="12"/>
        <v>0</v>
      </c>
      <c r="AV14" s="475">
        <f t="shared" si="13"/>
        <v>0</v>
      </c>
      <c r="AW14" s="268">
        <f t="shared" si="14"/>
        <v>0</v>
      </c>
      <c r="AX14" s="448">
        <f t="shared" si="15"/>
        <v>0</v>
      </c>
      <c r="AY14" s="505">
        <f t="shared" si="16"/>
        <v>0</v>
      </c>
      <c r="AZ14" s="510">
        <f t="shared" si="21"/>
        <v>0</v>
      </c>
      <c r="BA14" s="800">
        <f t="shared" si="22"/>
        <v>0</v>
      </c>
      <c r="BB14" s="806">
        <f t="shared" si="23"/>
        <v>0</v>
      </c>
      <c r="BC14" s="812">
        <f t="shared" si="24"/>
        <v>0</v>
      </c>
      <c r="BD14" s="818">
        <f t="shared" si="25"/>
        <v>0</v>
      </c>
      <c r="BE14" s="349"/>
      <c r="BF14" s="853">
        <f t="shared" si="26"/>
        <v>0</v>
      </c>
      <c r="BG14" s="852">
        <v>4</v>
      </c>
      <c r="BH14" s="853">
        <f t="shared" si="27"/>
        <v>0</v>
      </c>
      <c r="BI14" s="852"/>
      <c r="BJ14" s="853"/>
      <c r="BK14" s="852"/>
      <c r="BL14" s="143"/>
      <c r="BM14" s="855"/>
      <c r="BN14" s="143">
        <f t="shared" si="28"/>
        <v>0</v>
      </c>
      <c r="BO14" s="143">
        <f t="shared" si="29"/>
        <v>0</v>
      </c>
      <c r="BP14" s="143">
        <f t="shared" si="30"/>
        <v>0</v>
      </c>
      <c r="BQ14" s="143">
        <f t="shared" si="31"/>
        <v>0</v>
      </c>
      <c r="BR14" s="143">
        <f t="shared" si="32"/>
        <v>0</v>
      </c>
      <c r="BS14" s="143">
        <f t="shared" si="33"/>
        <v>0</v>
      </c>
      <c r="BT14" s="143">
        <f t="shared" si="34"/>
        <v>0</v>
      </c>
      <c r="BU14" s="143">
        <f t="shared" si="35"/>
        <v>0</v>
      </c>
      <c r="BV14" s="855"/>
      <c r="BW14" s="625">
        <f t="shared" si="36"/>
        <v>0</v>
      </c>
      <c r="BX14" s="625">
        <f t="shared" si="37"/>
        <v>0</v>
      </c>
      <c r="BY14" s="855"/>
      <c r="BZ14" s="143">
        <f t="shared" si="38"/>
        <v>0</v>
      </c>
      <c r="CA14" s="143">
        <f t="shared" si="39"/>
        <v>0</v>
      </c>
      <c r="CB14" s="143">
        <f t="shared" si="40"/>
        <v>0</v>
      </c>
      <c r="CC14" s="143">
        <f t="shared" si="41"/>
        <v>0</v>
      </c>
      <c r="CD14" s="143">
        <f t="shared" si="42"/>
        <v>0</v>
      </c>
      <c r="CE14" s="143">
        <f t="shared" si="43"/>
        <v>0</v>
      </c>
      <c r="CF14" s="143">
        <f t="shared" si="44"/>
        <v>0</v>
      </c>
      <c r="CG14" s="143">
        <f t="shared" si="45"/>
        <v>0</v>
      </c>
      <c r="CH14" s="143">
        <f t="shared" si="46"/>
        <v>0</v>
      </c>
      <c r="CI14" s="143">
        <f t="shared" si="47"/>
        <v>0</v>
      </c>
      <c r="CJ14" s="143">
        <f t="shared" si="48"/>
        <v>0</v>
      </c>
      <c r="CK14" s="143">
        <f t="shared" si="49"/>
        <v>0</v>
      </c>
      <c r="CL14" s="143">
        <f t="shared" si="50"/>
        <v>0</v>
      </c>
      <c r="CM14" s="143">
        <f t="shared" si="51"/>
        <v>0</v>
      </c>
      <c r="CN14" s="143">
        <f t="shared" si="52"/>
        <v>0</v>
      </c>
      <c r="CO14" s="143">
        <f t="shared" si="53"/>
        <v>0</v>
      </c>
    </row>
    <row r="15" spans="2:94" s="18" customFormat="1" ht="75" customHeight="1">
      <c r="B15" s="134" t="s">
        <v>413</v>
      </c>
      <c r="D15" s="274" t="s">
        <v>444</v>
      </c>
      <c r="E15" s="368"/>
      <c r="F15" s="250" t="s">
        <v>134</v>
      </c>
      <c r="G15" s="276" t="s">
        <v>304</v>
      </c>
      <c r="H15" s="276" t="s">
        <v>468</v>
      </c>
      <c r="I15" s="275">
        <v>1</v>
      </c>
      <c r="J15" s="275" t="s">
        <v>306</v>
      </c>
      <c r="K15" s="555">
        <v>158.4</v>
      </c>
      <c r="L15" s="166"/>
      <c r="M15" s="163"/>
      <c r="N15" s="164"/>
      <c r="O15" s="163"/>
      <c r="P15" s="164"/>
      <c r="Q15" s="163"/>
      <c r="R15" s="164"/>
      <c r="S15" s="164"/>
      <c r="T15" s="163"/>
      <c r="U15" s="164"/>
      <c r="V15" s="164"/>
      <c r="W15" s="163"/>
      <c r="X15" s="164"/>
      <c r="Y15" s="193"/>
      <c r="Z15" s="833"/>
      <c r="AA15" s="193"/>
      <c r="AB15" s="193"/>
      <c r="AC15" s="193"/>
      <c r="AD15" s="313">
        <f t="shared" si="18"/>
        <v>0</v>
      </c>
      <c r="AE15" s="289" t="str">
        <f t="shared" si="19"/>
        <v>No</v>
      </c>
      <c r="AF15" s="290" t="str">
        <f t="shared" si="3"/>
        <v>Yes</v>
      </c>
      <c r="AH15" s="741">
        <v>0.5</v>
      </c>
      <c r="AI15" s="161" cm="1">
        <f t="array" ref="AI15">SUM(L15:AC15*AH15)</f>
        <v>0</v>
      </c>
      <c r="AK15" s="386">
        <v>0.81599999999999995</v>
      </c>
      <c r="AL15" s="385">
        <f t="shared" si="20"/>
        <v>0</v>
      </c>
      <c r="AM15" s="244">
        <f t="shared" si="4"/>
        <v>0</v>
      </c>
      <c r="AN15" s="321">
        <f t="shared" si="5"/>
        <v>0</v>
      </c>
      <c r="AO15" s="469">
        <f t="shared" si="6"/>
        <v>0</v>
      </c>
      <c r="AP15" s="470">
        <f t="shared" si="7"/>
        <v>0</v>
      </c>
      <c r="AQ15" s="471">
        <f t="shared" si="8"/>
        <v>0</v>
      </c>
      <c r="AR15" s="472">
        <f t="shared" si="9"/>
        <v>0</v>
      </c>
      <c r="AS15" s="472">
        <f t="shared" si="10"/>
        <v>0</v>
      </c>
      <c r="AT15" s="494">
        <f t="shared" si="11"/>
        <v>0</v>
      </c>
      <c r="AU15" s="515">
        <f t="shared" si="12"/>
        <v>0</v>
      </c>
      <c r="AV15" s="475">
        <f t="shared" si="13"/>
        <v>0</v>
      </c>
      <c r="AW15" s="268">
        <f t="shared" si="14"/>
        <v>0</v>
      </c>
      <c r="AX15" s="448">
        <f t="shared" si="15"/>
        <v>0</v>
      </c>
      <c r="AY15" s="505">
        <f t="shared" si="16"/>
        <v>0</v>
      </c>
      <c r="AZ15" s="510">
        <f t="shared" si="21"/>
        <v>0</v>
      </c>
      <c r="BA15" s="800">
        <f t="shared" si="22"/>
        <v>0</v>
      </c>
      <c r="BB15" s="806">
        <f t="shared" si="23"/>
        <v>0</v>
      </c>
      <c r="BC15" s="812">
        <f t="shared" si="24"/>
        <v>0</v>
      </c>
      <c r="BD15" s="818">
        <f t="shared" si="25"/>
        <v>0</v>
      </c>
      <c r="BE15" s="349"/>
      <c r="BF15" s="853">
        <f t="shared" si="26"/>
        <v>0</v>
      </c>
      <c r="BG15" s="852">
        <v>4</v>
      </c>
      <c r="BH15" s="853">
        <f t="shared" si="27"/>
        <v>0</v>
      </c>
      <c r="BI15" s="852"/>
      <c r="BJ15" s="853"/>
      <c r="BK15" s="852"/>
      <c r="BL15" s="143"/>
      <c r="BM15" s="855"/>
      <c r="BN15" s="143">
        <f t="shared" si="28"/>
        <v>0</v>
      </c>
      <c r="BO15" s="143">
        <f t="shared" si="29"/>
        <v>0</v>
      </c>
      <c r="BP15" s="143">
        <f t="shared" si="30"/>
        <v>0</v>
      </c>
      <c r="BQ15" s="143">
        <f t="shared" si="31"/>
        <v>0</v>
      </c>
      <c r="BR15" s="143">
        <f t="shared" si="32"/>
        <v>0</v>
      </c>
      <c r="BS15" s="143">
        <f t="shared" si="33"/>
        <v>0</v>
      </c>
      <c r="BT15" s="143">
        <f t="shared" si="34"/>
        <v>0</v>
      </c>
      <c r="BU15" s="143">
        <f t="shared" si="35"/>
        <v>0</v>
      </c>
      <c r="BV15" s="855"/>
      <c r="BW15" s="625">
        <f t="shared" si="36"/>
        <v>0</v>
      </c>
      <c r="BX15" s="625">
        <f t="shared" si="37"/>
        <v>0</v>
      </c>
      <c r="BY15" s="855"/>
      <c r="BZ15" s="143">
        <f t="shared" si="38"/>
        <v>0</v>
      </c>
      <c r="CA15" s="143">
        <f t="shared" si="39"/>
        <v>0</v>
      </c>
      <c r="CB15" s="143">
        <f t="shared" si="40"/>
        <v>0</v>
      </c>
      <c r="CC15" s="143">
        <f t="shared" si="41"/>
        <v>0</v>
      </c>
      <c r="CD15" s="143">
        <f t="shared" si="42"/>
        <v>0</v>
      </c>
      <c r="CE15" s="143">
        <f t="shared" si="43"/>
        <v>0</v>
      </c>
      <c r="CF15" s="143">
        <f t="shared" si="44"/>
        <v>0</v>
      </c>
      <c r="CG15" s="143">
        <f t="shared" si="45"/>
        <v>0</v>
      </c>
      <c r="CH15" s="143">
        <f t="shared" si="46"/>
        <v>0</v>
      </c>
      <c r="CI15" s="143">
        <f t="shared" si="47"/>
        <v>0</v>
      </c>
      <c r="CJ15" s="143">
        <f t="shared" si="48"/>
        <v>0</v>
      </c>
      <c r="CK15" s="143">
        <f t="shared" si="49"/>
        <v>0</v>
      </c>
      <c r="CL15" s="143">
        <f t="shared" si="50"/>
        <v>0</v>
      </c>
      <c r="CM15" s="143">
        <f t="shared" si="51"/>
        <v>0</v>
      </c>
      <c r="CN15" s="143">
        <f t="shared" si="52"/>
        <v>0</v>
      </c>
      <c r="CO15" s="143">
        <f t="shared" si="53"/>
        <v>0</v>
      </c>
    </row>
    <row r="16" spans="2:94" s="18" customFormat="1" ht="75" customHeight="1">
      <c r="B16" s="134" t="s">
        <v>413</v>
      </c>
      <c r="D16" s="254" t="s">
        <v>445</v>
      </c>
      <c r="E16" s="367"/>
      <c r="F16" s="269" t="s">
        <v>134</v>
      </c>
      <c r="G16" s="277" t="s">
        <v>304</v>
      </c>
      <c r="H16" s="277" t="s">
        <v>469</v>
      </c>
      <c r="I16" s="255">
        <v>1</v>
      </c>
      <c r="J16" s="255" t="s">
        <v>306</v>
      </c>
      <c r="K16" s="556">
        <v>158.4</v>
      </c>
      <c r="L16" s="165"/>
      <c r="M16" s="158"/>
      <c r="N16" s="159"/>
      <c r="O16" s="158"/>
      <c r="P16" s="159"/>
      <c r="Q16" s="158"/>
      <c r="R16" s="159"/>
      <c r="S16" s="159"/>
      <c r="T16" s="158"/>
      <c r="U16" s="159"/>
      <c r="V16" s="159"/>
      <c r="W16" s="158"/>
      <c r="X16" s="159"/>
      <c r="Y16" s="191"/>
      <c r="Z16" s="832"/>
      <c r="AA16" s="191"/>
      <c r="AB16" s="191"/>
      <c r="AC16" s="191"/>
      <c r="AD16" s="297">
        <f t="shared" si="18"/>
        <v>0</v>
      </c>
      <c r="AE16" s="292" t="str">
        <f t="shared" si="19"/>
        <v>No</v>
      </c>
      <c r="AF16" s="293" t="str">
        <f t="shared" si="3"/>
        <v>Yes</v>
      </c>
      <c r="AH16" s="741">
        <v>0.5</v>
      </c>
      <c r="AI16" s="161" cm="1">
        <f t="array" ref="AI16">SUM(L16:AC16*AH16)</f>
        <v>0</v>
      </c>
      <c r="AK16" s="386">
        <v>0.86399999999999999</v>
      </c>
      <c r="AL16" s="385">
        <f t="shared" si="20"/>
        <v>0</v>
      </c>
      <c r="AM16" s="244">
        <f t="shared" si="4"/>
        <v>0</v>
      </c>
      <c r="AN16" s="321">
        <f t="shared" si="5"/>
        <v>0</v>
      </c>
      <c r="AO16" s="469">
        <f t="shared" si="6"/>
        <v>0</v>
      </c>
      <c r="AP16" s="470">
        <f t="shared" si="7"/>
        <v>0</v>
      </c>
      <c r="AQ16" s="471">
        <f t="shared" si="8"/>
        <v>0</v>
      </c>
      <c r="AR16" s="472">
        <f t="shared" si="9"/>
        <v>0</v>
      </c>
      <c r="AS16" s="472">
        <f t="shared" si="10"/>
        <v>0</v>
      </c>
      <c r="AT16" s="494">
        <f t="shared" si="11"/>
        <v>0</v>
      </c>
      <c r="AU16" s="515">
        <f t="shared" si="12"/>
        <v>0</v>
      </c>
      <c r="AV16" s="475">
        <f t="shared" si="13"/>
        <v>0</v>
      </c>
      <c r="AW16" s="268">
        <f t="shared" si="14"/>
        <v>0</v>
      </c>
      <c r="AX16" s="448">
        <f t="shared" si="15"/>
        <v>0</v>
      </c>
      <c r="AY16" s="505">
        <f t="shared" si="16"/>
        <v>0</v>
      </c>
      <c r="AZ16" s="510">
        <f t="shared" si="21"/>
        <v>0</v>
      </c>
      <c r="BA16" s="800">
        <f t="shared" si="22"/>
        <v>0</v>
      </c>
      <c r="BB16" s="806">
        <f t="shared" si="23"/>
        <v>0</v>
      </c>
      <c r="BC16" s="812">
        <f t="shared" si="24"/>
        <v>0</v>
      </c>
      <c r="BD16" s="818">
        <f t="shared" si="25"/>
        <v>0</v>
      </c>
      <c r="BE16" s="349"/>
      <c r="BF16" s="853">
        <f t="shared" si="26"/>
        <v>0</v>
      </c>
      <c r="BG16" s="852">
        <v>4</v>
      </c>
      <c r="BH16" s="853">
        <f t="shared" si="27"/>
        <v>0</v>
      </c>
      <c r="BI16" s="852"/>
      <c r="BJ16" s="853"/>
      <c r="BK16" s="852"/>
      <c r="BL16" s="143"/>
      <c r="BM16" s="855"/>
      <c r="BN16" s="143">
        <f t="shared" si="28"/>
        <v>0</v>
      </c>
      <c r="BO16" s="143">
        <f t="shared" si="29"/>
        <v>0</v>
      </c>
      <c r="BP16" s="143">
        <f t="shared" si="30"/>
        <v>0</v>
      </c>
      <c r="BQ16" s="143">
        <f t="shared" si="31"/>
        <v>0</v>
      </c>
      <c r="BR16" s="143">
        <f t="shared" si="32"/>
        <v>0</v>
      </c>
      <c r="BS16" s="143">
        <f t="shared" si="33"/>
        <v>0</v>
      </c>
      <c r="BT16" s="143">
        <f t="shared" si="34"/>
        <v>0</v>
      </c>
      <c r="BU16" s="143">
        <f t="shared" si="35"/>
        <v>0</v>
      </c>
      <c r="BV16" s="855"/>
      <c r="BW16" s="625">
        <f t="shared" si="36"/>
        <v>0</v>
      </c>
      <c r="BX16" s="625">
        <f t="shared" si="37"/>
        <v>0</v>
      </c>
      <c r="BY16" s="855"/>
      <c r="BZ16" s="143">
        <f t="shared" si="38"/>
        <v>0</v>
      </c>
      <c r="CA16" s="143">
        <f t="shared" si="39"/>
        <v>0</v>
      </c>
      <c r="CB16" s="143">
        <f t="shared" si="40"/>
        <v>0</v>
      </c>
      <c r="CC16" s="143">
        <f t="shared" si="41"/>
        <v>0</v>
      </c>
      <c r="CD16" s="143">
        <f t="shared" si="42"/>
        <v>0</v>
      </c>
      <c r="CE16" s="143">
        <f t="shared" si="43"/>
        <v>0</v>
      </c>
      <c r="CF16" s="143">
        <f t="shared" si="44"/>
        <v>0</v>
      </c>
      <c r="CG16" s="143">
        <f t="shared" si="45"/>
        <v>0</v>
      </c>
      <c r="CH16" s="143">
        <f t="shared" si="46"/>
        <v>0</v>
      </c>
      <c r="CI16" s="143">
        <f t="shared" si="47"/>
        <v>0</v>
      </c>
      <c r="CJ16" s="143">
        <f t="shared" si="48"/>
        <v>0</v>
      </c>
      <c r="CK16" s="143">
        <f t="shared" si="49"/>
        <v>0</v>
      </c>
      <c r="CL16" s="143">
        <f t="shared" si="50"/>
        <v>0</v>
      </c>
      <c r="CM16" s="143">
        <f t="shared" si="51"/>
        <v>0</v>
      </c>
      <c r="CN16" s="143">
        <f t="shared" si="52"/>
        <v>0</v>
      </c>
      <c r="CO16" s="143">
        <f t="shared" si="53"/>
        <v>0</v>
      </c>
    </row>
    <row r="17" spans="2:94" s="18" customFormat="1" ht="75" customHeight="1">
      <c r="B17" s="134" t="s">
        <v>413</v>
      </c>
      <c r="D17" s="274" t="s">
        <v>446</v>
      </c>
      <c r="E17" s="368"/>
      <c r="F17" s="250" t="s">
        <v>134</v>
      </c>
      <c r="G17" s="276" t="s">
        <v>304</v>
      </c>
      <c r="H17" s="276" t="s">
        <v>385</v>
      </c>
      <c r="I17" s="275">
        <v>1</v>
      </c>
      <c r="J17" s="275" t="s">
        <v>306</v>
      </c>
      <c r="K17" s="555">
        <v>158.4</v>
      </c>
      <c r="L17" s="166"/>
      <c r="M17" s="163"/>
      <c r="N17" s="164"/>
      <c r="O17" s="163"/>
      <c r="P17" s="164"/>
      <c r="Q17" s="163"/>
      <c r="R17" s="164"/>
      <c r="S17" s="164"/>
      <c r="T17" s="163"/>
      <c r="U17" s="164"/>
      <c r="V17" s="164"/>
      <c r="W17" s="163"/>
      <c r="X17" s="164"/>
      <c r="Y17" s="193"/>
      <c r="Z17" s="833"/>
      <c r="AA17" s="193"/>
      <c r="AB17" s="193"/>
      <c r="AC17" s="193"/>
      <c r="AD17" s="313">
        <f t="shared" si="18"/>
        <v>0</v>
      </c>
      <c r="AE17" s="289" t="str">
        <f t="shared" si="19"/>
        <v>No</v>
      </c>
      <c r="AF17" s="290" t="str">
        <f t="shared" si="3"/>
        <v>Yes</v>
      </c>
      <c r="AH17" s="741">
        <v>0.5</v>
      </c>
      <c r="AI17" s="161" cm="1">
        <f t="array" ref="AI17">SUM(L17:AC17*AH17)</f>
        <v>0</v>
      </c>
      <c r="AK17" s="386">
        <v>0.91200000000000003</v>
      </c>
      <c r="AL17" s="385">
        <f t="shared" si="20"/>
        <v>0</v>
      </c>
      <c r="AM17" s="244">
        <f t="shared" si="4"/>
        <v>0</v>
      </c>
      <c r="AN17" s="321">
        <f t="shared" si="5"/>
        <v>0</v>
      </c>
      <c r="AO17" s="469">
        <f t="shared" si="6"/>
        <v>0</v>
      </c>
      <c r="AP17" s="470">
        <f t="shared" si="7"/>
        <v>0</v>
      </c>
      <c r="AQ17" s="471">
        <f t="shared" si="8"/>
        <v>0</v>
      </c>
      <c r="AR17" s="472">
        <f t="shared" si="9"/>
        <v>0</v>
      </c>
      <c r="AS17" s="472">
        <f t="shared" si="10"/>
        <v>0</v>
      </c>
      <c r="AT17" s="494">
        <f t="shared" si="11"/>
        <v>0</v>
      </c>
      <c r="AU17" s="515">
        <f t="shared" si="12"/>
        <v>0</v>
      </c>
      <c r="AV17" s="475">
        <f t="shared" si="13"/>
        <v>0</v>
      </c>
      <c r="AW17" s="268">
        <f t="shared" si="14"/>
        <v>0</v>
      </c>
      <c r="AX17" s="448">
        <f t="shared" si="15"/>
        <v>0</v>
      </c>
      <c r="AY17" s="505">
        <f t="shared" si="16"/>
        <v>0</v>
      </c>
      <c r="AZ17" s="510">
        <f t="shared" si="21"/>
        <v>0</v>
      </c>
      <c r="BA17" s="800">
        <f t="shared" si="22"/>
        <v>0</v>
      </c>
      <c r="BB17" s="806">
        <f t="shared" si="23"/>
        <v>0</v>
      </c>
      <c r="BC17" s="812">
        <f t="shared" si="24"/>
        <v>0</v>
      </c>
      <c r="BD17" s="818">
        <f t="shared" si="25"/>
        <v>0</v>
      </c>
      <c r="BE17" s="349"/>
      <c r="BF17" s="853">
        <f t="shared" si="26"/>
        <v>0</v>
      </c>
      <c r="BG17" s="852">
        <v>4</v>
      </c>
      <c r="BH17" s="853">
        <f t="shared" si="27"/>
        <v>0</v>
      </c>
      <c r="BI17" s="852"/>
      <c r="BJ17" s="853"/>
      <c r="BK17" s="852"/>
      <c r="BL17" s="143"/>
      <c r="BM17" s="855"/>
      <c r="BN17" s="143">
        <f t="shared" si="28"/>
        <v>0</v>
      </c>
      <c r="BO17" s="143">
        <f t="shared" si="29"/>
        <v>0</v>
      </c>
      <c r="BP17" s="143">
        <f t="shared" si="30"/>
        <v>0</v>
      </c>
      <c r="BQ17" s="143">
        <f t="shared" si="31"/>
        <v>0</v>
      </c>
      <c r="BR17" s="143">
        <f t="shared" si="32"/>
        <v>0</v>
      </c>
      <c r="BS17" s="143">
        <f t="shared" si="33"/>
        <v>0</v>
      </c>
      <c r="BT17" s="143">
        <f t="shared" si="34"/>
        <v>0</v>
      </c>
      <c r="BU17" s="143">
        <f t="shared" si="35"/>
        <v>0</v>
      </c>
      <c r="BV17" s="855"/>
      <c r="BW17" s="625">
        <f t="shared" si="36"/>
        <v>0</v>
      </c>
      <c r="BX17" s="625">
        <f t="shared" si="37"/>
        <v>0</v>
      </c>
      <c r="BY17" s="855"/>
      <c r="BZ17" s="143">
        <f t="shared" si="38"/>
        <v>0</v>
      </c>
      <c r="CA17" s="143">
        <f t="shared" si="39"/>
        <v>0</v>
      </c>
      <c r="CB17" s="143">
        <f t="shared" si="40"/>
        <v>0</v>
      </c>
      <c r="CC17" s="143">
        <f t="shared" si="41"/>
        <v>0</v>
      </c>
      <c r="CD17" s="143">
        <f t="shared" si="42"/>
        <v>0</v>
      </c>
      <c r="CE17" s="143">
        <f t="shared" si="43"/>
        <v>0</v>
      </c>
      <c r="CF17" s="143">
        <f t="shared" si="44"/>
        <v>0</v>
      </c>
      <c r="CG17" s="143">
        <f t="shared" si="45"/>
        <v>0</v>
      </c>
      <c r="CH17" s="143">
        <f t="shared" si="46"/>
        <v>0</v>
      </c>
      <c r="CI17" s="143">
        <f t="shared" si="47"/>
        <v>0</v>
      </c>
      <c r="CJ17" s="143">
        <f t="shared" si="48"/>
        <v>0</v>
      </c>
      <c r="CK17" s="143">
        <f t="shared" si="49"/>
        <v>0</v>
      </c>
      <c r="CL17" s="143">
        <f t="shared" si="50"/>
        <v>0</v>
      </c>
      <c r="CM17" s="143">
        <f t="shared" si="51"/>
        <v>0</v>
      </c>
      <c r="CN17" s="143">
        <f t="shared" si="52"/>
        <v>0</v>
      </c>
      <c r="CO17" s="143">
        <f t="shared" si="53"/>
        <v>0</v>
      </c>
    </row>
    <row r="18" spans="2:94" s="18" customFormat="1" ht="75" customHeight="1">
      <c r="B18" s="874" t="s">
        <v>413</v>
      </c>
      <c r="C18" s="20"/>
      <c r="D18" s="325" t="s">
        <v>447</v>
      </c>
      <c r="E18" s="370"/>
      <c r="F18" s="326" t="s">
        <v>134</v>
      </c>
      <c r="G18" s="871" t="s">
        <v>304</v>
      </c>
      <c r="H18" s="871" t="s">
        <v>485</v>
      </c>
      <c r="I18" s="267">
        <v>1</v>
      </c>
      <c r="J18" s="326" t="s">
        <v>306</v>
      </c>
      <c r="K18" s="872">
        <v>158.4</v>
      </c>
      <c r="L18" s="167"/>
      <c r="M18" s="168"/>
      <c r="N18" s="169"/>
      <c r="O18" s="168"/>
      <c r="P18" s="169"/>
      <c r="Q18" s="168"/>
      <c r="R18" s="169"/>
      <c r="S18" s="169"/>
      <c r="T18" s="168"/>
      <c r="U18" s="169"/>
      <c r="V18" s="169"/>
      <c r="W18" s="168"/>
      <c r="X18" s="169"/>
      <c r="Y18" s="208"/>
      <c r="Z18" s="873"/>
      <c r="AA18" s="208"/>
      <c r="AB18" s="208"/>
      <c r="AC18" s="208"/>
      <c r="AD18" s="314">
        <f t="shared" si="18"/>
        <v>0</v>
      </c>
      <c r="AE18" s="315" t="str">
        <f t="shared" si="19"/>
        <v>No</v>
      </c>
      <c r="AF18" s="316" t="str">
        <f t="shared" si="3"/>
        <v>Yes</v>
      </c>
      <c r="AH18" s="741">
        <v>0.5</v>
      </c>
      <c r="AI18" s="161" cm="1">
        <f t="array" ref="AI18">SUM(L18:AC18*AH18)</f>
        <v>0</v>
      </c>
      <c r="AK18" s="386">
        <v>0.74</v>
      </c>
      <c r="AL18" s="385">
        <f t="shared" si="20"/>
        <v>0</v>
      </c>
      <c r="AM18" s="244">
        <f t="shared" si="4"/>
        <v>0</v>
      </c>
      <c r="AN18" s="321">
        <f t="shared" si="5"/>
        <v>0</v>
      </c>
      <c r="AO18" s="469">
        <f t="shared" si="6"/>
        <v>0</v>
      </c>
      <c r="AP18" s="470">
        <f t="shared" si="7"/>
        <v>0</v>
      </c>
      <c r="AQ18" s="471">
        <f t="shared" si="8"/>
        <v>0</v>
      </c>
      <c r="AR18" s="472">
        <f t="shared" si="9"/>
        <v>0</v>
      </c>
      <c r="AS18" s="472">
        <f t="shared" si="10"/>
        <v>0</v>
      </c>
      <c r="AT18" s="494">
        <f t="shared" si="11"/>
        <v>0</v>
      </c>
      <c r="AU18" s="515">
        <f t="shared" si="12"/>
        <v>0</v>
      </c>
      <c r="AV18" s="475">
        <f t="shared" si="13"/>
        <v>0</v>
      </c>
      <c r="AW18" s="268">
        <f t="shared" si="14"/>
        <v>0</v>
      </c>
      <c r="AX18" s="448">
        <f t="shared" si="15"/>
        <v>0</v>
      </c>
      <c r="AY18" s="505">
        <f t="shared" si="16"/>
        <v>0</v>
      </c>
      <c r="AZ18" s="510">
        <f t="shared" si="21"/>
        <v>0</v>
      </c>
      <c r="BA18" s="800">
        <f t="shared" si="22"/>
        <v>0</v>
      </c>
      <c r="BB18" s="806">
        <f t="shared" si="23"/>
        <v>0</v>
      </c>
      <c r="BC18" s="812">
        <f t="shared" si="24"/>
        <v>0</v>
      </c>
      <c r="BD18" s="818">
        <f t="shared" si="25"/>
        <v>0</v>
      </c>
      <c r="BE18" s="425"/>
      <c r="BF18" s="853">
        <f t="shared" si="26"/>
        <v>0</v>
      </c>
      <c r="BG18" s="852">
        <v>4</v>
      </c>
      <c r="BH18" s="853">
        <f t="shared" si="27"/>
        <v>0</v>
      </c>
      <c r="BI18" s="858"/>
      <c r="BJ18" s="875"/>
      <c r="BK18" s="852"/>
      <c r="BL18" s="143"/>
      <c r="BM18" s="855"/>
      <c r="BN18" s="143">
        <f t="shared" si="28"/>
        <v>0</v>
      </c>
      <c r="BO18" s="143">
        <f t="shared" si="29"/>
        <v>0</v>
      </c>
      <c r="BP18" s="143">
        <f t="shared" si="30"/>
        <v>0</v>
      </c>
      <c r="BQ18" s="143">
        <f t="shared" si="31"/>
        <v>0</v>
      </c>
      <c r="BR18" s="143">
        <f t="shared" si="32"/>
        <v>0</v>
      </c>
      <c r="BS18" s="143">
        <f t="shared" si="33"/>
        <v>0</v>
      </c>
      <c r="BT18" s="143">
        <f t="shared" si="34"/>
        <v>0</v>
      </c>
      <c r="BU18" s="143">
        <f t="shared" si="35"/>
        <v>0</v>
      </c>
      <c r="BV18" s="855"/>
      <c r="BW18" s="625">
        <f t="shared" si="36"/>
        <v>0</v>
      </c>
      <c r="BX18" s="625">
        <f t="shared" si="37"/>
        <v>0</v>
      </c>
      <c r="BY18" s="855"/>
      <c r="BZ18" s="143">
        <f t="shared" si="38"/>
        <v>0</v>
      </c>
      <c r="CA18" s="143">
        <f t="shared" si="39"/>
        <v>0</v>
      </c>
      <c r="CB18" s="143">
        <f t="shared" si="40"/>
        <v>0</v>
      </c>
      <c r="CC18" s="143">
        <f t="shared" si="41"/>
        <v>0</v>
      </c>
      <c r="CD18" s="143">
        <f t="shared" si="42"/>
        <v>0</v>
      </c>
      <c r="CE18" s="143">
        <f t="shared" si="43"/>
        <v>0</v>
      </c>
      <c r="CF18" s="143">
        <f t="shared" si="44"/>
        <v>0</v>
      </c>
      <c r="CG18" s="143">
        <f t="shared" si="45"/>
        <v>0</v>
      </c>
      <c r="CH18" s="143">
        <f t="shared" si="46"/>
        <v>0</v>
      </c>
      <c r="CI18" s="143">
        <f t="shared" si="47"/>
        <v>0</v>
      </c>
      <c r="CJ18" s="143">
        <f t="shared" si="48"/>
        <v>0</v>
      </c>
      <c r="CK18" s="143">
        <f t="shared" si="49"/>
        <v>0</v>
      </c>
      <c r="CL18" s="143">
        <f t="shared" si="50"/>
        <v>0</v>
      </c>
      <c r="CM18" s="143">
        <f t="shared" si="51"/>
        <v>0</v>
      </c>
      <c r="CN18" s="143">
        <f t="shared" si="52"/>
        <v>0</v>
      </c>
      <c r="CO18" s="143">
        <f t="shared" si="53"/>
        <v>0</v>
      </c>
    </row>
    <row r="19" spans="2:94" s="18" customFormat="1" ht="75" customHeight="1">
      <c r="B19" s="134" t="s">
        <v>413</v>
      </c>
      <c r="D19" s="274" t="s">
        <v>448</v>
      </c>
      <c r="E19" s="368"/>
      <c r="F19" s="250" t="s">
        <v>137</v>
      </c>
      <c r="G19" s="276" t="s">
        <v>304</v>
      </c>
      <c r="H19" s="276" t="s">
        <v>470</v>
      </c>
      <c r="I19" s="275">
        <v>1</v>
      </c>
      <c r="J19" s="275" t="s">
        <v>306</v>
      </c>
      <c r="K19" s="555">
        <v>171.60000000000002</v>
      </c>
      <c r="L19" s="166"/>
      <c r="M19" s="163"/>
      <c r="N19" s="164"/>
      <c r="O19" s="163"/>
      <c r="P19" s="164"/>
      <c r="Q19" s="163"/>
      <c r="R19" s="164"/>
      <c r="S19" s="164"/>
      <c r="T19" s="163"/>
      <c r="U19" s="164"/>
      <c r="V19" s="164"/>
      <c r="W19" s="163"/>
      <c r="X19" s="164"/>
      <c r="Y19" s="193"/>
      <c r="Z19" s="833"/>
      <c r="AA19" s="193"/>
      <c r="AB19" s="193"/>
      <c r="AC19" s="193"/>
      <c r="AD19" s="313">
        <f t="shared" si="18"/>
        <v>0</v>
      </c>
      <c r="AE19" s="289" t="str">
        <f t="shared" si="19"/>
        <v>No</v>
      </c>
      <c r="AF19" s="290" t="str">
        <f t="shared" si="3"/>
        <v>Yes</v>
      </c>
      <c r="AH19" s="741">
        <v>0.5</v>
      </c>
      <c r="AI19" s="161" cm="1">
        <f t="array" ref="AI19">SUM(L19:AC19*AH19)</f>
        <v>0</v>
      </c>
      <c r="AK19" s="386">
        <v>1.32</v>
      </c>
      <c r="AL19" s="385">
        <f t="shared" si="20"/>
        <v>0</v>
      </c>
      <c r="AM19" s="244">
        <f t="shared" si="4"/>
        <v>0</v>
      </c>
      <c r="AN19" s="321">
        <f t="shared" si="5"/>
        <v>0</v>
      </c>
      <c r="AO19" s="469">
        <f t="shared" si="6"/>
        <v>0</v>
      </c>
      <c r="AP19" s="470">
        <f t="shared" si="7"/>
        <v>0</v>
      </c>
      <c r="AQ19" s="471">
        <f t="shared" si="8"/>
        <v>0</v>
      </c>
      <c r="AR19" s="472">
        <f t="shared" si="9"/>
        <v>0</v>
      </c>
      <c r="AS19" s="472">
        <f t="shared" si="10"/>
        <v>0</v>
      </c>
      <c r="AT19" s="494">
        <f t="shared" si="11"/>
        <v>0</v>
      </c>
      <c r="AU19" s="515">
        <f t="shared" si="12"/>
        <v>0</v>
      </c>
      <c r="AV19" s="475">
        <f t="shared" si="13"/>
        <v>0</v>
      </c>
      <c r="AW19" s="268">
        <f t="shared" si="14"/>
        <v>0</v>
      </c>
      <c r="AX19" s="448">
        <f t="shared" si="15"/>
        <v>0</v>
      </c>
      <c r="AY19" s="505">
        <f t="shared" si="16"/>
        <v>0</v>
      </c>
      <c r="AZ19" s="510">
        <f t="shared" si="21"/>
        <v>0</v>
      </c>
      <c r="BA19" s="800">
        <f t="shared" si="22"/>
        <v>0</v>
      </c>
      <c r="BB19" s="806">
        <f t="shared" si="23"/>
        <v>0</v>
      </c>
      <c r="BC19" s="812">
        <f t="shared" si="24"/>
        <v>0</v>
      </c>
      <c r="BD19" s="818">
        <f t="shared" si="25"/>
        <v>0</v>
      </c>
      <c r="BE19" s="349"/>
      <c r="BF19" s="853">
        <f t="shared" si="26"/>
        <v>0</v>
      </c>
      <c r="BG19" s="852">
        <v>5</v>
      </c>
      <c r="BH19" s="853">
        <f t="shared" si="27"/>
        <v>0</v>
      </c>
      <c r="BI19" s="852"/>
      <c r="BJ19" s="853"/>
      <c r="BK19" s="852"/>
      <c r="BL19" s="143"/>
      <c r="BM19" s="855"/>
      <c r="BN19" s="143">
        <f t="shared" si="28"/>
        <v>0</v>
      </c>
      <c r="BO19" s="143">
        <f t="shared" si="29"/>
        <v>0</v>
      </c>
      <c r="BP19" s="143">
        <f t="shared" si="30"/>
        <v>0</v>
      </c>
      <c r="BQ19" s="143">
        <f t="shared" si="31"/>
        <v>0</v>
      </c>
      <c r="BR19" s="143">
        <f t="shared" si="32"/>
        <v>0</v>
      </c>
      <c r="BS19" s="143">
        <f t="shared" si="33"/>
        <v>0</v>
      </c>
      <c r="BT19" s="143">
        <f t="shared" si="34"/>
        <v>0</v>
      </c>
      <c r="BU19" s="143">
        <f t="shared" si="35"/>
        <v>0</v>
      </c>
      <c r="BV19" s="855"/>
      <c r="BW19" s="625">
        <f t="shared" si="36"/>
        <v>0</v>
      </c>
      <c r="BX19" s="625">
        <f t="shared" si="37"/>
        <v>0</v>
      </c>
      <c r="BY19" s="855"/>
      <c r="BZ19" s="143">
        <f t="shared" si="38"/>
        <v>0</v>
      </c>
      <c r="CA19" s="143">
        <f t="shared" si="39"/>
        <v>0</v>
      </c>
      <c r="CB19" s="143">
        <f t="shared" si="40"/>
        <v>0</v>
      </c>
      <c r="CC19" s="143">
        <f t="shared" si="41"/>
        <v>0</v>
      </c>
      <c r="CD19" s="143">
        <f t="shared" si="42"/>
        <v>0</v>
      </c>
      <c r="CE19" s="143">
        <f t="shared" si="43"/>
        <v>0</v>
      </c>
      <c r="CF19" s="143">
        <f t="shared" si="44"/>
        <v>0</v>
      </c>
      <c r="CG19" s="143">
        <f t="shared" si="45"/>
        <v>0</v>
      </c>
      <c r="CH19" s="143">
        <f t="shared" si="46"/>
        <v>0</v>
      </c>
      <c r="CI19" s="143">
        <f t="shared" si="47"/>
        <v>0</v>
      </c>
      <c r="CJ19" s="143">
        <f t="shared" si="48"/>
        <v>0</v>
      </c>
      <c r="CK19" s="143">
        <f t="shared" si="49"/>
        <v>0</v>
      </c>
      <c r="CL19" s="143">
        <f t="shared" si="50"/>
        <v>0</v>
      </c>
      <c r="CM19" s="143">
        <f t="shared" si="51"/>
        <v>0</v>
      </c>
      <c r="CN19" s="143">
        <f t="shared" si="52"/>
        <v>0</v>
      </c>
      <c r="CO19" s="143">
        <f t="shared" si="53"/>
        <v>0</v>
      </c>
    </row>
    <row r="20" spans="2:94" s="18" customFormat="1" ht="75" customHeight="1">
      <c r="B20" s="134" t="s">
        <v>413</v>
      </c>
      <c r="D20" s="254" t="s">
        <v>449</v>
      </c>
      <c r="E20" s="367"/>
      <c r="F20" s="269" t="s">
        <v>137</v>
      </c>
      <c r="G20" s="277" t="s">
        <v>304</v>
      </c>
      <c r="H20" s="277" t="s">
        <v>471</v>
      </c>
      <c r="I20" s="255">
        <v>1</v>
      </c>
      <c r="J20" s="255" t="s">
        <v>306</v>
      </c>
      <c r="K20" s="556">
        <v>171.60000000000002</v>
      </c>
      <c r="L20" s="165"/>
      <c r="M20" s="158"/>
      <c r="N20" s="159"/>
      <c r="O20" s="158"/>
      <c r="P20" s="159"/>
      <c r="Q20" s="158"/>
      <c r="R20" s="159"/>
      <c r="S20" s="159"/>
      <c r="T20" s="158"/>
      <c r="U20" s="159"/>
      <c r="V20" s="159"/>
      <c r="W20" s="158"/>
      <c r="X20" s="159"/>
      <c r="Y20" s="191"/>
      <c r="Z20" s="832"/>
      <c r="AA20" s="191"/>
      <c r="AB20" s="191"/>
      <c r="AC20" s="191"/>
      <c r="AD20" s="297">
        <f t="shared" si="18"/>
        <v>0</v>
      </c>
      <c r="AE20" s="292" t="str">
        <f t="shared" si="19"/>
        <v>No</v>
      </c>
      <c r="AF20" s="293" t="str">
        <f t="shared" si="3"/>
        <v>Yes</v>
      </c>
      <c r="AH20" s="741">
        <v>0.5</v>
      </c>
      <c r="AI20" s="161" cm="1">
        <f t="array" ref="AI20">SUM(L20:AC20*AH20)</f>
        <v>0</v>
      </c>
      <c r="AK20" s="386">
        <v>1.3440000000000001</v>
      </c>
      <c r="AL20" s="385">
        <f t="shared" si="20"/>
        <v>0</v>
      </c>
      <c r="AM20" s="244">
        <f t="shared" si="4"/>
        <v>0</v>
      </c>
      <c r="AN20" s="321">
        <f t="shared" si="5"/>
        <v>0</v>
      </c>
      <c r="AO20" s="469">
        <f t="shared" si="6"/>
        <v>0</v>
      </c>
      <c r="AP20" s="470">
        <f t="shared" si="7"/>
        <v>0</v>
      </c>
      <c r="AQ20" s="471">
        <f t="shared" si="8"/>
        <v>0</v>
      </c>
      <c r="AR20" s="472">
        <f t="shared" si="9"/>
        <v>0</v>
      </c>
      <c r="AS20" s="472">
        <f t="shared" si="10"/>
        <v>0</v>
      </c>
      <c r="AT20" s="494">
        <f t="shared" si="11"/>
        <v>0</v>
      </c>
      <c r="AU20" s="515">
        <f t="shared" si="12"/>
        <v>0</v>
      </c>
      <c r="AV20" s="475">
        <f t="shared" si="13"/>
        <v>0</v>
      </c>
      <c r="AW20" s="268">
        <f t="shared" si="14"/>
        <v>0</v>
      </c>
      <c r="AX20" s="448">
        <f t="shared" si="15"/>
        <v>0</v>
      </c>
      <c r="AY20" s="505">
        <f t="shared" si="16"/>
        <v>0</v>
      </c>
      <c r="AZ20" s="510">
        <f t="shared" si="21"/>
        <v>0</v>
      </c>
      <c r="BA20" s="800">
        <f t="shared" si="22"/>
        <v>0</v>
      </c>
      <c r="BB20" s="806">
        <f t="shared" si="23"/>
        <v>0</v>
      </c>
      <c r="BC20" s="812">
        <f t="shared" si="24"/>
        <v>0</v>
      </c>
      <c r="BD20" s="818">
        <f t="shared" si="25"/>
        <v>0</v>
      </c>
      <c r="BE20" s="349"/>
      <c r="BF20" s="853">
        <f t="shared" si="26"/>
        <v>0</v>
      </c>
      <c r="BG20" s="852">
        <v>5</v>
      </c>
      <c r="BH20" s="853">
        <f t="shared" si="27"/>
        <v>0</v>
      </c>
      <c r="BI20" s="852"/>
      <c r="BJ20" s="853"/>
      <c r="BK20" s="852"/>
      <c r="BL20" s="143"/>
      <c r="BM20" s="855"/>
      <c r="BN20" s="143">
        <f t="shared" si="28"/>
        <v>0</v>
      </c>
      <c r="BO20" s="143">
        <f t="shared" si="29"/>
        <v>0</v>
      </c>
      <c r="BP20" s="143">
        <f t="shared" si="30"/>
        <v>0</v>
      </c>
      <c r="BQ20" s="143">
        <f t="shared" si="31"/>
        <v>0</v>
      </c>
      <c r="BR20" s="143">
        <f t="shared" si="32"/>
        <v>0</v>
      </c>
      <c r="BS20" s="143">
        <f t="shared" si="33"/>
        <v>0</v>
      </c>
      <c r="BT20" s="143">
        <f t="shared" si="34"/>
        <v>0</v>
      </c>
      <c r="BU20" s="143">
        <f t="shared" si="35"/>
        <v>0</v>
      </c>
      <c r="BV20" s="855"/>
      <c r="BW20" s="625">
        <f t="shared" si="36"/>
        <v>0</v>
      </c>
      <c r="BX20" s="625">
        <f t="shared" si="37"/>
        <v>0</v>
      </c>
      <c r="BY20" s="855"/>
      <c r="BZ20" s="143">
        <f t="shared" si="38"/>
        <v>0</v>
      </c>
      <c r="CA20" s="143">
        <f t="shared" si="39"/>
        <v>0</v>
      </c>
      <c r="CB20" s="143">
        <f t="shared" si="40"/>
        <v>0</v>
      </c>
      <c r="CC20" s="143">
        <f t="shared" si="41"/>
        <v>0</v>
      </c>
      <c r="CD20" s="143">
        <f t="shared" si="42"/>
        <v>0</v>
      </c>
      <c r="CE20" s="143">
        <f t="shared" si="43"/>
        <v>0</v>
      </c>
      <c r="CF20" s="143">
        <f t="shared" si="44"/>
        <v>0</v>
      </c>
      <c r="CG20" s="143">
        <f t="shared" si="45"/>
        <v>0</v>
      </c>
      <c r="CH20" s="143">
        <f t="shared" si="46"/>
        <v>0</v>
      </c>
      <c r="CI20" s="143">
        <f t="shared" si="47"/>
        <v>0</v>
      </c>
      <c r="CJ20" s="143">
        <f t="shared" si="48"/>
        <v>0</v>
      </c>
      <c r="CK20" s="143">
        <f t="shared" si="49"/>
        <v>0</v>
      </c>
      <c r="CL20" s="143">
        <f t="shared" si="50"/>
        <v>0</v>
      </c>
      <c r="CM20" s="143">
        <f t="shared" si="51"/>
        <v>0</v>
      </c>
      <c r="CN20" s="143">
        <f t="shared" si="52"/>
        <v>0</v>
      </c>
      <c r="CO20" s="143">
        <f t="shared" si="53"/>
        <v>0</v>
      </c>
    </row>
    <row r="21" spans="2:94" s="18" customFormat="1" ht="75" customHeight="1">
      <c r="B21" s="134" t="s">
        <v>413</v>
      </c>
      <c r="D21" s="274" t="s">
        <v>450</v>
      </c>
      <c r="E21" s="368"/>
      <c r="F21" s="250" t="s">
        <v>137</v>
      </c>
      <c r="G21" s="276" t="s">
        <v>304</v>
      </c>
      <c r="H21" s="276" t="s">
        <v>472</v>
      </c>
      <c r="I21" s="275">
        <v>1</v>
      </c>
      <c r="J21" s="275" t="s">
        <v>306</v>
      </c>
      <c r="K21" s="555">
        <v>171.60000000000002</v>
      </c>
      <c r="L21" s="166"/>
      <c r="M21" s="163"/>
      <c r="N21" s="164"/>
      <c r="O21" s="163"/>
      <c r="P21" s="164"/>
      <c r="Q21" s="163"/>
      <c r="R21" s="164"/>
      <c r="S21" s="164"/>
      <c r="T21" s="163"/>
      <c r="U21" s="164"/>
      <c r="V21" s="164"/>
      <c r="W21" s="163"/>
      <c r="X21" s="164"/>
      <c r="Y21" s="193"/>
      <c r="Z21" s="833"/>
      <c r="AA21" s="193"/>
      <c r="AB21" s="193"/>
      <c r="AC21" s="193"/>
      <c r="AD21" s="313">
        <f t="shared" si="18"/>
        <v>0</v>
      </c>
      <c r="AE21" s="289" t="str">
        <f t="shared" si="19"/>
        <v>No</v>
      </c>
      <c r="AF21" s="290" t="str">
        <f t="shared" si="3"/>
        <v>Yes</v>
      </c>
      <c r="AH21" s="741">
        <v>0.5</v>
      </c>
      <c r="AI21" s="161" cm="1">
        <f t="array" ref="AI21">SUM(L21:AC21*AH21)</f>
        <v>0</v>
      </c>
      <c r="AK21" s="386">
        <v>1.32</v>
      </c>
      <c r="AL21" s="385">
        <f t="shared" si="20"/>
        <v>0</v>
      </c>
      <c r="AM21" s="244">
        <f t="shared" si="4"/>
        <v>0</v>
      </c>
      <c r="AN21" s="321">
        <f t="shared" si="5"/>
        <v>0</v>
      </c>
      <c r="AO21" s="469">
        <f t="shared" si="6"/>
        <v>0</v>
      </c>
      <c r="AP21" s="470">
        <f t="shared" si="7"/>
        <v>0</v>
      </c>
      <c r="AQ21" s="471">
        <f t="shared" si="8"/>
        <v>0</v>
      </c>
      <c r="AR21" s="472">
        <f t="shared" si="9"/>
        <v>0</v>
      </c>
      <c r="AS21" s="472">
        <f t="shared" si="10"/>
        <v>0</v>
      </c>
      <c r="AT21" s="494">
        <f t="shared" si="11"/>
        <v>0</v>
      </c>
      <c r="AU21" s="515">
        <f t="shared" si="12"/>
        <v>0</v>
      </c>
      <c r="AV21" s="475">
        <f t="shared" si="13"/>
        <v>0</v>
      </c>
      <c r="AW21" s="268">
        <f t="shared" si="14"/>
        <v>0</v>
      </c>
      <c r="AX21" s="448">
        <f t="shared" si="15"/>
        <v>0</v>
      </c>
      <c r="AY21" s="505">
        <f t="shared" si="16"/>
        <v>0</v>
      </c>
      <c r="AZ21" s="510">
        <f t="shared" si="21"/>
        <v>0</v>
      </c>
      <c r="BA21" s="800">
        <f t="shared" si="22"/>
        <v>0</v>
      </c>
      <c r="BB21" s="806">
        <f t="shared" si="23"/>
        <v>0</v>
      </c>
      <c r="BC21" s="812">
        <f t="shared" si="24"/>
        <v>0</v>
      </c>
      <c r="BD21" s="818">
        <f t="shared" si="25"/>
        <v>0</v>
      </c>
      <c r="BE21" s="349"/>
      <c r="BF21" s="853">
        <f t="shared" si="26"/>
        <v>0</v>
      </c>
      <c r="BG21" s="852">
        <v>5</v>
      </c>
      <c r="BH21" s="853">
        <f t="shared" si="27"/>
        <v>0</v>
      </c>
      <c r="BI21" s="852"/>
      <c r="BJ21" s="853"/>
      <c r="BK21" s="852"/>
      <c r="BL21" s="143"/>
      <c r="BM21" s="855"/>
      <c r="BN21" s="143">
        <f t="shared" si="28"/>
        <v>0</v>
      </c>
      <c r="BO21" s="143">
        <f t="shared" si="29"/>
        <v>0</v>
      </c>
      <c r="BP21" s="143">
        <f t="shared" si="30"/>
        <v>0</v>
      </c>
      <c r="BQ21" s="143">
        <f t="shared" si="31"/>
        <v>0</v>
      </c>
      <c r="BR21" s="143">
        <f t="shared" si="32"/>
        <v>0</v>
      </c>
      <c r="BS21" s="143">
        <f t="shared" si="33"/>
        <v>0</v>
      </c>
      <c r="BT21" s="143">
        <f t="shared" si="34"/>
        <v>0</v>
      </c>
      <c r="BU21" s="143">
        <f t="shared" si="35"/>
        <v>0</v>
      </c>
      <c r="BV21" s="855"/>
      <c r="BW21" s="625">
        <f t="shared" si="36"/>
        <v>0</v>
      </c>
      <c r="BX21" s="625">
        <f t="shared" si="37"/>
        <v>0</v>
      </c>
      <c r="BY21" s="855"/>
      <c r="BZ21" s="143">
        <f t="shared" si="38"/>
        <v>0</v>
      </c>
      <c r="CA21" s="143">
        <f t="shared" si="39"/>
        <v>0</v>
      </c>
      <c r="CB21" s="143">
        <f t="shared" si="40"/>
        <v>0</v>
      </c>
      <c r="CC21" s="143">
        <f t="shared" si="41"/>
        <v>0</v>
      </c>
      <c r="CD21" s="143">
        <f t="shared" si="42"/>
        <v>0</v>
      </c>
      <c r="CE21" s="143">
        <f t="shared" si="43"/>
        <v>0</v>
      </c>
      <c r="CF21" s="143">
        <f t="shared" si="44"/>
        <v>0</v>
      </c>
      <c r="CG21" s="143">
        <f t="shared" si="45"/>
        <v>0</v>
      </c>
      <c r="CH21" s="143">
        <f t="shared" si="46"/>
        <v>0</v>
      </c>
      <c r="CI21" s="143">
        <f t="shared" si="47"/>
        <v>0</v>
      </c>
      <c r="CJ21" s="143">
        <f t="shared" si="48"/>
        <v>0</v>
      </c>
      <c r="CK21" s="143">
        <f t="shared" si="49"/>
        <v>0</v>
      </c>
      <c r="CL21" s="143">
        <f t="shared" si="50"/>
        <v>0</v>
      </c>
      <c r="CM21" s="143">
        <f t="shared" si="51"/>
        <v>0</v>
      </c>
      <c r="CN21" s="143">
        <f t="shared" si="52"/>
        <v>0</v>
      </c>
      <c r="CO21" s="143">
        <f t="shared" si="53"/>
        <v>0</v>
      </c>
    </row>
    <row r="22" spans="2:94" s="18" customFormat="1" ht="75" customHeight="1">
      <c r="B22" s="874" t="s">
        <v>413</v>
      </c>
      <c r="C22" s="20"/>
      <c r="D22" s="325" t="s">
        <v>451</v>
      </c>
      <c r="E22" s="370"/>
      <c r="F22" s="267" t="s">
        <v>137</v>
      </c>
      <c r="G22" s="871" t="s">
        <v>304</v>
      </c>
      <c r="H22" s="871" t="s">
        <v>473</v>
      </c>
      <c r="I22" s="326">
        <v>1</v>
      </c>
      <c r="J22" s="326" t="s">
        <v>306</v>
      </c>
      <c r="K22" s="872">
        <v>171.60000000000002</v>
      </c>
      <c r="L22" s="167"/>
      <c r="M22" s="168"/>
      <c r="N22" s="169"/>
      <c r="O22" s="168"/>
      <c r="P22" s="169"/>
      <c r="Q22" s="168"/>
      <c r="R22" s="169"/>
      <c r="S22" s="169"/>
      <c r="T22" s="168"/>
      <c r="U22" s="169"/>
      <c r="V22" s="169"/>
      <c r="W22" s="168"/>
      <c r="X22" s="169"/>
      <c r="Y22" s="208"/>
      <c r="Z22" s="873"/>
      <c r="AA22" s="208"/>
      <c r="AB22" s="208"/>
      <c r="AC22" s="208"/>
      <c r="AD22" s="314">
        <f t="shared" si="18"/>
        <v>0</v>
      </c>
      <c r="AE22" s="315" t="str">
        <f t="shared" si="19"/>
        <v>No</v>
      </c>
      <c r="AF22" s="316" t="str">
        <f t="shared" si="3"/>
        <v>Yes</v>
      </c>
      <c r="AH22" s="741">
        <v>0.5</v>
      </c>
      <c r="AI22" s="161" cm="1">
        <f t="array" ref="AI22">SUM(L22:AC22*AH22)</f>
        <v>0</v>
      </c>
      <c r="AK22" s="386">
        <v>1.32</v>
      </c>
      <c r="AL22" s="385">
        <f t="shared" si="20"/>
        <v>0</v>
      </c>
      <c r="AM22" s="244">
        <f t="shared" si="4"/>
        <v>0</v>
      </c>
      <c r="AN22" s="321">
        <f t="shared" si="5"/>
        <v>0</v>
      </c>
      <c r="AO22" s="469">
        <f t="shared" si="6"/>
        <v>0</v>
      </c>
      <c r="AP22" s="470">
        <f t="shared" si="7"/>
        <v>0</v>
      </c>
      <c r="AQ22" s="471">
        <f t="shared" si="8"/>
        <v>0</v>
      </c>
      <c r="AR22" s="472">
        <f t="shared" si="9"/>
        <v>0</v>
      </c>
      <c r="AS22" s="472">
        <f t="shared" si="10"/>
        <v>0</v>
      </c>
      <c r="AT22" s="494">
        <f t="shared" si="11"/>
        <v>0</v>
      </c>
      <c r="AU22" s="515">
        <f t="shared" si="12"/>
        <v>0</v>
      </c>
      <c r="AV22" s="475">
        <f t="shared" si="13"/>
        <v>0</v>
      </c>
      <c r="AW22" s="268">
        <f t="shared" si="14"/>
        <v>0</v>
      </c>
      <c r="AX22" s="448">
        <f t="shared" si="15"/>
        <v>0</v>
      </c>
      <c r="AY22" s="505">
        <f t="shared" si="16"/>
        <v>0</v>
      </c>
      <c r="AZ22" s="510">
        <f t="shared" si="21"/>
        <v>0</v>
      </c>
      <c r="BA22" s="800">
        <f t="shared" si="22"/>
        <v>0</v>
      </c>
      <c r="BB22" s="806">
        <f t="shared" si="23"/>
        <v>0</v>
      </c>
      <c r="BC22" s="812">
        <f t="shared" si="24"/>
        <v>0</v>
      </c>
      <c r="BD22" s="818">
        <f t="shared" si="25"/>
        <v>0</v>
      </c>
      <c r="BE22" s="349"/>
      <c r="BF22" s="853">
        <f t="shared" si="26"/>
        <v>0</v>
      </c>
      <c r="BG22" s="852">
        <v>5</v>
      </c>
      <c r="BH22" s="853">
        <f t="shared" si="27"/>
        <v>0</v>
      </c>
      <c r="BI22" s="852"/>
      <c r="BJ22" s="853"/>
      <c r="BK22" s="852"/>
      <c r="BL22" s="143"/>
      <c r="BM22" s="855"/>
      <c r="BN22" s="143">
        <f t="shared" si="28"/>
        <v>0</v>
      </c>
      <c r="BO22" s="143">
        <f t="shared" si="29"/>
        <v>0</v>
      </c>
      <c r="BP22" s="143">
        <f t="shared" si="30"/>
        <v>0</v>
      </c>
      <c r="BQ22" s="143">
        <f t="shared" si="31"/>
        <v>0</v>
      </c>
      <c r="BR22" s="143">
        <f t="shared" si="32"/>
        <v>0</v>
      </c>
      <c r="BS22" s="143">
        <f t="shared" si="33"/>
        <v>0</v>
      </c>
      <c r="BT22" s="143">
        <f t="shared" si="34"/>
        <v>0</v>
      </c>
      <c r="BU22" s="143">
        <f t="shared" si="35"/>
        <v>0</v>
      </c>
      <c r="BV22" s="855"/>
      <c r="BW22" s="625">
        <f t="shared" si="36"/>
        <v>0</v>
      </c>
      <c r="BX22" s="625">
        <f t="shared" si="37"/>
        <v>0</v>
      </c>
      <c r="BY22" s="855"/>
      <c r="BZ22" s="143">
        <f t="shared" si="38"/>
        <v>0</v>
      </c>
      <c r="CA22" s="143">
        <f t="shared" si="39"/>
        <v>0</v>
      </c>
      <c r="CB22" s="143">
        <f t="shared" si="40"/>
        <v>0</v>
      </c>
      <c r="CC22" s="143">
        <f t="shared" si="41"/>
        <v>0</v>
      </c>
      <c r="CD22" s="143">
        <f t="shared" si="42"/>
        <v>0</v>
      </c>
      <c r="CE22" s="143">
        <f t="shared" si="43"/>
        <v>0</v>
      </c>
      <c r="CF22" s="143">
        <f t="shared" si="44"/>
        <v>0</v>
      </c>
      <c r="CG22" s="143">
        <f t="shared" si="45"/>
        <v>0</v>
      </c>
      <c r="CH22" s="143">
        <f t="shared" si="46"/>
        <v>0</v>
      </c>
      <c r="CI22" s="143">
        <f t="shared" si="47"/>
        <v>0</v>
      </c>
      <c r="CJ22" s="143">
        <f t="shared" si="48"/>
        <v>0</v>
      </c>
      <c r="CK22" s="143">
        <f t="shared" si="49"/>
        <v>0</v>
      </c>
      <c r="CL22" s="143">
        <f t="shared" si="50"/>
        <v>0</v>
      </c>
      <c r="CM22" s="143">
        <f t="shared" si="51"/>
        <v>0</v>
      </c>
      <c r="CN22" s="143">
        <f t="shared" si="52"/>
        <v>0</v>
      </c>
      <c r="CO22" s="143">
        <f t="shared" si="53"/>
        <v>0</v>
      </c>
    </row>
    <row r="23" spans="2:94" s="18" customFormat="1" ht="75" customHeight="1">
      <c r="B23" s="134" t="s">
        <v>413</v>
      </c>
      <c r="D23" s="274" t="s">
        <v>452</v>
      </c>
      <c r="E23" s="368"/>
      <c r="F23" s="250" t="s">
        <v>134</v>
      </c>
      <c r="G23" s="276" t="s">
        <v>186</v>
      </c>
      <c r="H23" s="276" t="s">
        <v>474</v>
      </c>
      <c r="I23" s="275">
        <v>1</v>
      </c>
      <c r="J23" s="275" t="s">
        <v>306</v>
      </c>
      <c r="K23" s="555">
        <v>185.9</v>
      </c>
      <c r="L23" s="166"/>
      <c r="M23" s="163"/>
      <c r="N23" s="164"/>
      <c r="O23" s="163"/>
      <c r="P23" s="164"/>
      <c r="Q23" s="163"/>
      <c r="R23" s="164"/>
      <c r="S23" s="164"/>
      <c r="T23" s="163"/>
      <c r="U23" s="164"/>
      <c r="V23" s="164"/>
      <c r="W23" s="163"/>
      <c r="X23" s="164"/>
      <c r="Y23" s="193"/>
      <c r="Z23" s="833"/>
      <c r="AA23" s="193"/>
      <c r="AB23" s="193"/>
      <c r="AC23" s="193"/>
      <c r="AD23" s="313">
        <f t="shared" si="18"/>
        <v>0</v>
      </c>
      <c r="AE23" s="289" t="str">
        <f t="shared" si="19"/>
        <v>No</v>
      </c>
      <c r="AF23" s="290" t="str">
        <f t="shared" si="3"/>
        <v>Yes</v>
      </c>
      <c r="AH23" s="741">
        <v>1</v>
      </c>
      <c r="AI23" s="161" cm="1">
        <f t="array" ref="AI23">SUM(L23:AC23*AH23)</f>
        <v>0</v>
      </c>
      <c r="AK23" s="386">
        <v>1.6080000000000001</v>
      </c>
      <c r="AL23" s="385">
        <f t="shared" si="20"/>
        <v>0</v>
      </c>
      <c r="AM23" s="244">
        <f t="shared" si="4"/>
        <v>0</v>
      </c>
      <c r="AN23" s="321">
        <f t="shared" si="5"/>
        <v>0</v>
      </c>
      <c r="AO23" s="469">
        <f t="shared" si="6"/>
        <v>0</v>
      </c>
      <c r="AP23" s="470">
        <f t="shared" si="7"/>
        <v>0</v>
      </c>
      <c r="AQ23" s="471">
        <f t="shared" si="8"/>
        <v>0</v>
      </c>
      <c r="AR23" s="472">
        <f t="shared" si="9"/>
        <v>0</v>
      </c>
      <c r="AS23" s="472">
        <f t="shared" si="10"/>
        <v>0</v>
      </c>
      <c r="AT23" s="494">
        <f t="shared" si="11"/>
        <v>0</v>
      </c>
      <c r="AU23" s="515">
        <f t="shared" si="12"/>
        <v>0</v>
      </c>
      <c r="AV23" s="475">
        <f t="shared" si="13"/>
        <v>0</v>
      </c>
      <c r="AW23" s="268">
        <f t="shared" si="14"/>
        <v>0</v>
      </c>
      <c r="AX23" s="448">
        <f t="shared" si="15"/>
        <v>0</v>
      </c>
      <c r="AY23" s="505">
        <f t="shared" si="16"/>
        <v>0</v>
      </c>
      <c r="AZ23" s="510">
        <f t="shared" si="21"/>
        <v>0</v>
      </c>
      <c r="BA23" s="800">
        <f t="shared" si="22"/>
        <v>0</v>
      </c>
      <c r="BB23" s="806">
        <f t="shared" si="23"/>
        <v>0</v>
      </c>
      <c r="BC23" s="812">
        <f t="shared" si="24"/>
        <v>0</v>
      </c>
      <c r="BD23" s="818">
        <f t="shared" si="25"/>
        <v>0</v>
      </c>
      <c r="BE23" s="349"/>
      <c r="BF23" s="853">
        <f t="shared" si="26"/>
        <v>0</v>
      </c>
      <c r="BG23" s="852">
        <v>5</v>
      </c>
      <c r="BH23" s="853">
        <f t="shared" si="27"/>
        <v>0</v>
      </c>
      <c r="BI23" s="852"/>
      <c r="BJ23" s="853"/>
      <c r="BK23" s="852"/>
      <c r="BL23" s="143"/>
      <c r="BM23" s="855"/>
      <c r="BN23" s="143">
        <f t="shared" si="28"/>
        <v>0</v>
      </c>
      <c r="BO23" s="143">
        <f t="shared" si="29"/>
        <v>0</v>
      </c>
      <c r="BP23" s="143">
        <f t="shared" si="30"/>
        <v>0</v>
      </c>
      <c r="BQ23" s="143">
        <f t="shared" si="31"/>
        <v>0</v>
      </c>
      <c r="BR23" s="143">
        <f t="shared" si="32"/>
        <v>0</v>
      </c>
      <c r="BS23" s="143">
        <f t="shared" si="33"/>
        <v>0</v>
      </c>
      <c r="BT23" s="143">
        <f t="shared" si="34"/>
        <v>0</v>
      </c>
      <c r="BU23" s="143">
        <f t="shared" si="35"/>
        <v>0</v>
      </c>
      <c r="BV23" s="855"/>
      <c r="BW23" s="625">
        <f t="shared" si="36"/>
        <v>0</v>
      </c>
      <c r="BX23" s="625">
        <f t="shared" si="37"/>
        <v>0</v>
      </c>
      <c r="BY23" s="855"/>
      <c r="BZ23" s="143">
        <f t="shared" si="38"/>
        <v>0</v>
      </c>
      <c r="CA23" s="143">
        <f t="shared" si="39"/>
        <v>0</v>
      </c>
      <c r="CB23" s="143">
        <f t="shared" si="40"/>
        <v>0</v>
      </c>
      <c r="CC23" s="143">
        <f t="shared" si="41"/>
        <v>0</v>
      </c>
      <c r="CD23" s="143">
        <f t="shared" si="42"/>
        <v>0</v>
      </c>
      <c r="CE23" s="143">
        <f t="shared" si="43"/>
        <v>0</v>
      </c>
      <c r="CF23" s="143">
        <f t="shared" si="44"/>
        <v>0</v>
      </c>
      <c r="CG23" s="143">
        <f t="shared" si="45"/>
        <v>0</v>
      </c>
      <c r="CH23" s="143">
        <f t="shared" si="46"/>
        <v>0</v>
      </c>
      <c r="CI23" s="143">
        <f t="shared" si="47"/>
        <v>0</v>
      </c>
      <c r="CJ23" s="143">
        <f t="shared" si="48"/>
        <v>0</v>
      </c>
      <c r="CK23" s="143">
        <f t="shared" si="49"/>
        <v>0</v>
      </c>
      <c r="CL23" s="143">
        <f t="shared" si="50"/>
        <v>0</v>
      </c>
      <c r="CM23" s="143">
        <f t="shared" si="51"/>
        <v>0</v>
      </c>
      <c r="CN23" s="143">
        <f t="shared" si="52"/>
        <v>0</v>
      </c>
      <c r="CO23" s="143">
        <f t="shared" si="53"/>
        <v>0</v>
      </c>
    </row>
    <row r="24" spans="2:94" s="18" customFormat="1" ht="75" customHeight="1">
      <c r="B24" s="134" t="s">
        <v>413</v>
      </c>
      <c r="D24" s="254" t="s">
        <v>453</v>
      </c>
      <c r="E24" s="367"/>
      <c r="F24" s="269" t="s">
        <v>134</v>
      </c>
      <c r="G24" s="277" t="s">
        <v>186</v>
      </c>
      <c r="H24" s="277" t="s">
        <v>475</v>
      </c>
      <c r="I24" s="255">
        <v>1</v>
      </c>
      <c r="J24" s="255" t="s">
        <v>306</v>
      </c>
      <c r="K24" s="556">
        <v>185.9</v>
      </c>
      <c r="L24" s="165"/>
      <c r="M24" s="158"/>
      <c r="N24" s="159"/>
      <c r="O24" s="158"/>
      <c r="P24" s="159"/>
      <c r="Q24" s="158"/>
      <c r="R24" s="159"/>
      <c r="S24" s="159"/>
      <c r="T24" s="158"/>
      <c r="U24" s="159"/>
      <c r="V24" s="159"/>
      <c r="W24" s="158"/>
      <c r="X24" s="159"/>
      <c r="Y24" s="191"/>
      <c r="Z24" s="832"/>
      <c r="AA24" s="191"/>
      <c r="AB24" s="191"/>
      <c r="AC24" s="191"/>
      <c r="AD24" s="297">
        <f t="shared" si="18"/>
        <v>0</v>
      </c>
      <c r="AE24" s="292" t="str">
        <f t="shared" si="19"/>
        <v>No</v>
      </c>
      <c r="AF24" s="293" t="str">
        <f t="shared" si="3"/>
        <v>Yes</v>
      </c>
      <c r="AH24" s="741">
        <v>1</v>
      </c>
      <c r="AI24" s="161" cm="1">
        <f t="array" ref="AI24">SUM(L24:AC24*AH24)</f>
        <v>0</v>
      </c>
      <c r="AK24" s="386">
        <v>1.44</v>
      </c>
      <c r="AL24" s="385">
        <f t="shared" si="20"/>
        <v>0</v>
      </c>
      <c r="AM24" s="244">
        <f t="shared" si="4"/>
        <v>0</v>
      </c>
      <c r="AN24" s="321">
        <f t="shared" si="5"/>
        <v>0</v>
      </c>
      <c r="AO24" s="469">
        <f t="shared" si="6"/>
        <v>0</v>
      </c>
      <c r="AP24" s="470">
        <f t="shared" si="7"/>
        <v>0</v>
      </c>
      <c r="AQ24" s="471">
        <f t="shared" si="8"/>
        <v>0</v>
      </c>
      <c r="AR24" s="472">
        <f t="shared" si="9"/>
        <v>0</v>
      </c>
      <c r="AS24" s="472">
        <f t="shared" si="10"/>
        <v>0</v>
      </c>
      <c r="AT24" s="494">
        <f t="shared" si="11"/>
        <v>0</v>
      </c>
      <c r="AU24" s="515">
        <f t="shared" si="12"/>
        <v>0</v>
      </c>
      <c r="AV24" s="475">
        <f t="shared" si="13"/>
        <v>0</v>
      </c>
      <c r="AW24" s="268">
        <f t="shared" si="14"/>
        <v>0</v>
      </c>
      <c r="AX24" s="448">
        <f t="shared" si="15"/>
        <v>0</v>
      </c>
      <c r="AY24" s="505">
        <f t="shared" si="16"/>
        <v>0</v>
      </c>
      <c r="AZ24" s="510">
        <f t="shared" si="21"/>
        <v>0</v>
      </c>
      <c r="BA24" s="800">
        <f t="shared" si="22"/>
        <v>0</v>
      </c>
      <c r="BB24" s="806">
        <f t="shared" si="23"/>
        <v>0</v>
      </c>
      <c r="BC24" s="812">
        <f t="shared" si="24"/>
        <v>0</v>
      </c>
      <c r="BD24" s="818">
        <f t="shared" si="25"/>
        <v>0</v>
      </c>
      <c r="BE24" s="349"/>
      <c r="BF24" s="853">
        <f t="shared" si="26"/>
        <v>0</v>
      </c>
      <c r="BG24" s="852">
        <v>5</v>
      </c>
      <c r="BH24" s="853">
        <f t="shared" si="27"/>
        <v>0</v>
      </c>
      <c r="BI24" s="852"/>
      <c r="BJ24" s="853"/>
      <c r="BK24" s="852"/>
      <c r="BL24" s="143"/>
      <c r="BM24" s="855"/>
      <c r="BN24" s="143">
        <f t="shared" si="28"/>
        <v>0</v>
      </c>
      <c r="BO24" s="143">
        <f t="shared" si="29"/>
        <v>0</v>
      </c>
      <c r="BP24" s="143">
        <f t="shared" si="30"/>
        <v>0</v>
      </c>
      <c r="BQ24" s="143">
        <f t="shared" si="31"/>
        <v>0</v>
      </c>
      <c r="BR24" s="143">
        <f t="shared" si="32"/>
        <v>0</v>
      </c>
      <c r="BS24" s="143">
        <f t="shared" si="33"/>
        <v>0</v>
      </c>
      <c r="BT24" s="143">
        <f t="shared" si="34"/>
        <v>0</v>
      </c>
      <c r="BU24" s="143">
        <f t="shared" si="35"/>
        <v>0</v>
      </c>
      <c r="BV24" s="855"/>
      <c r="BW24" s="625">
        <f t="shared" si="36"/>
        <v>0</v>
      </c>
      <c r="BX24" s="625">
        <f t="shared" si="37"/>
        <v>0</v>
      </c>
      <c r="BY24" s="855"/>
      <c r="BZ24" s="143">
        <f t="shared" si="38"/>
        <v>0</v>
      </c>
      <c r="CA24" s="143">
        <f t="shared" si="39"/>
        <v>0</v>
      </c>
      <c r="CB24" s="143">
        <f t="shared" si="40"/>
        <v>0</v>
      </c>
      <c r="CC24" s="143">
        <f t="shared" si="41"/>
        <v>0</v>
      </c>
      <c r="CD24" s="143">
        <f t="shared" si="42"/>
        <v>0</v>
      </c>
      <c r="CE24" s="143">
        <f t="shared" si="43"/>
        <v>0</v>
      </c>
      <c r="CF24" s="143">
        <f t="shared" si="44"/>
        <v>0</v>
      </c>
      <c r="CG24" s="143">
        <f t="shared" si="45"/>
        <v>0</v>
      </c>
      <c r="CH24" s="143">
        <f t="shared" si="46"/>
        <v>0</v>
      </c>
      <c r="CI24" s="143">
        <f t="shared" si="47"/>
        <v>0</v>
      </c>
      <c r="CJ24" s="143">
        <f t="shared" si="48"/>
        <v>0</v>
      </c>
      <c r="CK24" s="143">
        <f t="shared" si="49"/>
        <v>0</v>
      </c>
      <c r="CL24" s="143">
        <f t="shared" si="50"/>
        <v>0</v>
      </c>
      <c r="CM24" s="143">
        <f t="shared" si="51"/>
        <v>0</v>
      </c>
      <c r="CN24" s="143">
        <f t="shared" si="52"/>
        <v>0</v>
      </c>
      <c r="CO24" s="143">
        <f t="shared" si="53"/>
        <v>0</v>
      </c>
    </row>
    <row r="25" spans="2:94" s="147" customFormat="1" ht="75" customHeight="1">
      <c r="B25" s="134" t="s">
        <v>413</v>
      </c>
      <c r="C25" s="354"/>
      <c r="D25" s="324" t="s">
        <v>454</v>
      </c>
      <c r="E25" s="369"/>
      <c r="F25" s="275" t="s">
        <v>134</v>
      </c>
      <c r="G25" s="275" t="s">
        <v>186</v>
      </c>
      <c r="H25" s="275" t="s">
        <v>476</v>
      </c>
      <c r="I25" s="275">
        <v>1</v>
      </c>
      <c r="J25" s="275" t="s">
        <v>306</v>
      </c>
      <c r="K25" s="551">
        <v>192.50000000000003</v>
      </c>
      <c r="L25" s="355"/>
      <c r="M25" s="193"/>
      <c r="N25" s="193"/>
      <c r="O25" s="193"/>
      <c r="P25" s="193"/>
      <c r="Q25" s="193"/>
      <c r="R25" s="164"/>
      <c r="S25" s="193"/>
      <c r="T25" s="193"/>
      <c r="U25" s="193"/>
      <c r="V25" s="193"/>
      <c r="W25" s="193"/>
      <c r="X25" s="193"/>
      <c r="Y25" s="193"/>
      <c r="Z25" s="833"/>
      <c r="AA25" s="193"/>
      <c r="AB25" s="193"/>
      <c r="AC25" s="193"/>
      <c r="AD25" s="313">
        <f t="shared" si="18"/>
        <v>0</v>
      </c>
      <c r="AE25" s="289" t="str">
        <f t="shared" si="19"/>
        <v>No</v>
      </c>
      <c r="AF25" s="290" t="str">
        <f t="shared" si="3"/>
        <v>Yes</v>
      </c>
      <c r="AH25" s="741">
        <v>1</v>
      </c>
      <c r="AI25" s="161" cm="1">
        <f t="array" ref="AI25">SUM(L25:AC25*AH25)</f>
        <v>0</v>
      </c>
      <c r="AJ25" s="18"/>
      <c r="AK25" s="281">
        <v>1.704</v>
      </c>
      <c r="AL25" s="385">
        <f t="shared" si="20"/>
        <v>0</v>
      </c>
      <c r="AM25" s="244">
        <f t="shared" si="4"/>
        <v>0</v>
      </c>
      <c r="AN25" s="321">
        <f t="shared" si="5"/>
        <v>0</v>
      </c>
      <c r="AO25" s="469">
        <f t="shared" si="6"/>
        <v>0</v>
      </c>
      <c r="AP25" s="470">
        <f t="shared" si="7"/>
        <v>0</v>
      </c>
      <c r="AQ25" s="471">
        <f t="shared" si="8"/>
        <v>0</v>
      </c>
      <c r="AR25" s="472">
        <f t="shared" si="9"/>
        <v>0</v>
      </c>
      <c r="AS25" s="472">
        <f t="shared" si="10"/>
        <v>0</v>
      </c>
      <c r="AT25" s="494">
        <f t="shared" si="11"/>
        <v>0</v>
      </c>
      <c r="AU25" s="515">
        <f t="shared" si="12"/>
        <v>0</v>
      </c>
      <c r="AV25" s="475">
        <f t="shared" si="13"/>
        <v>0</v>
      </c>
      <c r="AW25" s="268">
        <f t="shared" si="14"/>
        <v>0</v>
      </c>
      <c r="AX25" s="448">
        <f t="shared" si="15"/>
        <v>0</v>
      </c>
      <c r="AY25" s="505">
        <f t="shared" si="16"/>
        <v>0</v>
      </c>
      <c r="AZ25" s="510">
        <f t="shared" si="21"/>
        <v>0</v>
      </c>
      <c r="BA25" s="800">
        <f t="shared" si="22"/>
        <v>0</v>
      </c>
      <c r="BB25" s="806">
        <f t="shared" si="23"/>
        <v>0</v>
      </c>
      <c r="BC25" s="812">
        <f t="shared" si="24"/>
        <v>0</v>
      </c>
      <c r="BD25" s="818">
        <f t="shared" si="25"/>
        <v>0</v>
      </c>
      <c r="BE25" s="425"/>
      <c r="BF25" s="853">
        <f t="shared" si="26"/>
        <v>0</v>
      </c>
      <c r="BG25" s="852">
        <v>5</v>
      </c>
      <c r="BH25" s="853">
        <f t="shared" si="27"/>
        <v>0</v>
      </c>
      <c r="BI25" s="858"/>
      <c r="BJ25" s="875"/>
      <c r="BK25" s="852"/>
      <c r="BL25" s="625"/>
      <c r="BM25" s="855"/>
      <c r="BN25" s="143">
        <f t="shared" si="28"/>
        <v>0</v>
      </c>
      <c r="BO25" s="143">
        <f t="shared" si="29"/>
        <v>0</v>
      </c>
      <c r="BP25" s="143">
        <f t="shared" si="30"/>
        <v>0</v>
      </c>
      <c r="BQ25" s="143">
        <f t="shared" si="31"/>
        <v>0</v>
      </c>
      <c r="BR25" s="143">
        <f t="shared" si="32"/>
        <v>0</v>
      </c>
      <c r="BS25" s="143">
        <f t="shared" si="33"/>
        <v>0</v>
      </c>
      <c r="BT25" s="143">
        <f t="shared" si="34"/>
        <v>0</v>
      </c>
      <c r="BU25" s="143">
        <f t="shared" si="35"/>
        <v>0</v>
      </c>
      <c r="BV25" s="855"/>
      <c r="BW25" s="625">
        <f t="shared" si="36"/>
        <v>0</v>
      </c>
      <c r="BX25" s="625">
        <f t="shared" si="37"/>
        <v>0</v>
      </c>
      <c r="BY25" s="855"/>
      <c r="BZ25" s="143">
        <f t="shared" si="38"/>
        <v>0</v>
      </c>
      <c r="CA25" s="143">
        <f t="shared" si="39"/>
        <v>0</v>
      </c>
      <c r="CB25" s="143">
        <f t="shared" si="40"/>
        <v>0</v>
      </c>
      <c r="CC25" s="143">
        <f t="shared" si="41"/>
        <v>0</v>
      </c>
      <c r="CD25" s="143">
        <f t="shared" si="42"/>
        <v>0</v>
      </c>
      <c r="CE25" s="143">
        <f t="shared" si="43"/>
        <v>0</v>
      </c>
      <c r="CF25" s="143">
        <f t="shared" si="44"/>
        <v>0</v>
      </c>
      <c r="CG25" s="143">
        <f t="shared" si="45"/>
        <v>0</v>
      </c>
      <c r="CH25" s="143">
        <f t="shared" si="46"/>
        <v>0</v>
      </c>
      <c r="CI25" s="143">
        <f t="shared" si="47"/>
        <v>0</v>
      </c>
      <c r="CJ25" s="143">
        <f t="shared" si="48"/>
        <v>0</v>
      </c>
      <c r="CK25" s="143">
        <f t="shared" si="49"/>
        <v>0</v>
      </c>
      <c r="CL25" s="143">
        <f t="shared" si="50"/>
        <v>0</v>
      </c>
      <c r="CM25" s="143">
        <f t="shared" si="51"/>
        <v>0</v>
      </c>
      <c r="CN25" s="143">
        <f t="shared" si="52"/>
        <v>0</v>
      </c>
      <c r="CO25" s="143">
        <f t="shared" si="53"/>
        <v>0</v>
      </c>
      <c r="CP25" s="18"/>
    </row>
    <row r="26" spans="2:94" s="147" customFormat="1" ht="75" customHeight="1">
      <c r="B26" s="874" t="s">
        <v>413</v>
      </c>
      <c r="C26" s="357"/>
      <c r="D26" s="358" t="s">
        <v>455</v>
      </c>
      <c r="E26" s="370"/>
      <c r="F26" s="267" t="s">
        <v>134</v>
      </c>
      <c r="G26" s="326" t="s">
        <v>186</v>
      </c>
      <c r="H26" s="326" t="s">
        <v>477</v>
      </c>
      <c r="I26" s="326">
        <v>1</v>
      </c>
      <c r="J26" s="326" t="s">
        <v>306</v>
      </c>
      <c r="K26" s="557">
        <v>192.50000000000003</v>
      </c>
      <c r="L26" s="359"/>
      <c r="M26" s="168"/>
      <c r="N26" s="169"/>
      <c r="O26" s="168"/>
      <c r="P26" s="169"/>
      <c r="Q26" s="168"/>
      <c r="R26" s="169"/>
      <c r="S26" s="169"/>
      <c r="T26" s="168"/>
      <c r="U26" s="169"/>
      <c r="V26" s="169"/>
      <c r="W26" s="168"/>
      <c r="X26" s="169"/>
      <c r="Y26" s="208"/>
      <c r="Z26" s="873"/>
      <c r="AA26" s="208"/>
      <c r="AB26" s="208"/>
      <c r="AC26" s="208"/>
      <c r="AD26" s="314">
        <f t="shared" si="18"/>
        <v>0</v>
      </c>
      <c r="AE26" s="315" t="str">
        <f t="shared" si="19"/>
        <v>No</v>
      </c>
      <c r="AF26" s="316" t="str">
        <f t="shared" si="3"/>
        <v>Yes</v>
      </c>
      <c r="AH26" s="741">
        <v>1</v>
      </c>
      <c r="AI26" s="161" cm="1">
        <f t="array" ref="AI26">SUM(L26:AC26*AH26)</f>
        <v>0</v>
      </c>
      <c r="AJ26" s="18"/>
      <c r="AK26" s="387">
        <v>1.968</v>
      </c>
      <c r="AL26" s="385">
        <f t="shared" si="20"/>
        <v>0</v>
      </c>
      <c r="AM26" s="244">
        <f t="shared" si="4"/>
        <v>0</v>
      </c>
      <c r="AN26" s="321">
        <f t="shared" si="5"/>
        <v>0</v>
      </c>
      <c r="AO26" s="469">
        <f t="shared" si="6"/>
        <v>0</v>
      </c>
      <c r="AP26" s="470">
        <f t="shared" si="7"/>
        <v>0</v>
      </c>
      <c r="AQ26" s="471">
        <f t="shared" si="8"/>
        <v>0</v>
      </c>
      <c r="AR26" s="472">
        <f t="shared" si="9"/>
        <v>0</v>
      </c>
      <c r="AS26" s="472">
        <f t="shared" si="10"/>
        <v>0</v>
      </c>
      <c r="AT26" s="494">
        <f t="shared" si="11"/>
        <v>0</v>
      </c>
      <c r="AU26" s="515">
        <f t="shared" si="12"/>
        <v>0</v>
      </c>
      <c r="AV26" s="475">
        <f t="shared" si="13"/>
        <v>0</v>
      </c>
      <c r="AW26" s="268">
        <f t="shared" si="14"/>
        <v>0</v>
      </c>
      <c r="AX26" s="448">
        <f t="shared" si="15"/>
        <v>0</v>
      </c>
      <c r="AY26" s="505">
        <f t="shared" si="16"/>
        <v>0</v>
      </c>
      <c r="AZ26" s="510">
        <f t="shared" si="21"/>
        <v>0</v>
      </c>
      <c r="BA26" s="800">
        <f t="shared" si="22"/>
        <v>0</v>
      </c>
      <c r="BB26" s="806">
        <f t="shared" si="23"/>
        <v>0</v>
      </c>
      <c r="BC26" s="812">
        <f t="shared" si="24"/>
        <v>0</v>
      </c>
      <c r="BD26" s="818">
        <f t="shared" si="25"/>
        <v>0</v>
      </c>
      <c r="BE26" s="349"/>
      <c r="BF26" s="853">
        <f t="shared" si="26"/>
        <v>0</v>
      </c>
      <c r="BG26" s="852">
        <v>5</v>
      </c>
      <c r="BH26" s="853">
        <f t="shared" si="27"/>
        <v>0</v>
      </c>
      <c r="BI26" s="852"/>
      <c r="BJ26" s="853"/>
      <c r="BK26" s="852"/>
      <c r="BL26" s="625"/>
      <c r="BM26" s="855"/>
      <c r="BN26" s="143">
        <f t="shared" si="28"/>
        <v>0</v>
      </c>
      <c r="BO26" s="143">
        <f t="shared" si="29"/>
        <v>0</v>
      </c>
      <c r="BP26" s="143">
        <f t="shared" si="30"/>
        <v>0</v>
      </c>
      <c r="BQ26" s="143">
        <f t="shared" si="31"/>
        <v>0</v>
      </c>
      <c r="BR26" s="143">
        <f t="shared" si="32"/>
        <v>0</v>
      </c>
      <c r="BS26" s="143">
        <f t="shared" si="33"/>
        <v>0</v>
      </c>
      <c r="BT26" s="143">
        <f t="shared" si="34"/>
        <v>0</v>
      </c>
      <c r="BU26" s="143">
        <f t="shared" si="35"/>
        <v>0</v>
      </c>
      <c r="BV26" s="855"/>
      <c r="BW26" s="625">
        <f t="shared" si="36"/>
        <v>0</v>
      </c>
      <c r="BX26" s="625">
        <f t="shared" si="37"/>
        <v>0</v>
      </c>
      <c r="BY26" s="855"/>
      <c r="BZ26" s="143">
        <f t="shared" si="38"/>
        <v>0</v>
      </c>
      <c r="CA26" s="143">
        <f t="shared" si="39"/>
        <v>0</v>
      </c>
      <c r="CB26" s="143">
        <f t="shared" si="40"/>
        <v>0</v>
      </c>
      <c r="CC26" s="143">
        <f t="shared" si="41"/>
        <v>0</v>
      </c>
      <c r="CD26" s="143">
        <f t="shared" si="42"/>
        <v>0</v>
      </c>
      <c r="CE26" s="143">
        <f t="shared" si="43"/>
        <v>0</v>
      </c>
      <c r="CF26" s="143">
        <f t="shared" si="44"/>
        <v>0</v>
      </c>
      <c r="CG26" s="143">
        <f t="shared" si="45"/>
        <v>0</v>
      </c>
      <c r="CH26" s="143">
        <f t="shared" si="46"/>
        <v>0</v>
      </c>
      <c r="CI26" s="143">
        <f t="shared" si="47"/>
        <v>0</v>
      </c>
      <c r="CJ26" s="143">
        <f t="shared" si="48"/>
        <v>0</v>
      </c>
      <c r="CK26" s="143">
        <f t="shared" si="49"/>
        <v>0</v>
      </c>
      <c r="CL26" s="143">
        <f t="shared" si="50"/>
        <v>0</v>
      </c>
      <c r="CM26" s="143">
        <f t="shared" si="51"/>
        <v>0</v>
      </c>
      <c r="CN26" s="143">
        <f t="shared" si="52"/>
        <v>0</v>
      </c>
      <c r="CO26" s="143">
        <f t="shared" si="53"/>
        <v>0</v>
      </c>
      <c r="CP26" s="18"/>
    </row>
    <row r="27" spans="2:94" s="18" customFormat="1" ht="75" customHeight="1">
      <c r="B27" s="134" t="s">
        <v>413</v>
      </c>
      <c r="D27" s="274" t="s">
        <v>456</v>
      </c>
      <c r="E27" s="368"/>
      <c r="F27" s="250" t="s">
        <v>136</v>
      </c>
      <c r="G27" s="276" t="s">
        <v>186</v>
      </c>
      <c r="H27" s="276" t="s">
        <v>478</v>
      </c>
      <c r="I27" s="275">
        <v>1</v>
      </c>
      <c r="J27" s="275" t="s">
        <v>306</v>
      </c>
      <c r="K27" s="555">
        <v>206.8</v>
      </c>
      <c r="L27" s="166"/>
      <c r="M27" s="163"/>
      <c r="N27" s="164"/>
      <c r="O27" s="163"/>
      <c r="P27" s="164"/>
      <c r="Q27" s="163"/>
      <c r="R27" s="164"/>
      <c r="S27" s="164"/>
      <c r="T27" s="163"/>
      <c r="U27" s="164"/>
      <c r="V27" s="164"/>
      <c r="W27" s="163"/>
      <c r="X27" s="164"/>
      <c r="Y27" s="193"/>
      <c r="Z27" s="833"/>
      <c r="AA27" s="193"/>
      <c r="AB27" s="193"/>
      <c r="AC27" s="193"/>
      <c r="AD27" s="313">
        <f t="shared" si="18"/>
        <v>0</v>
      </c>
      <c r="AE27" s="289" t="str">
        <f t="shared" si="19"/>
        <v>No</v>
      </c>
      <c r="AF27" s="290" t="str">
        <f t="shared" si="3"/>
        <v>Yes</v>
      </c>
      <c r="AH27" s="741">
        <v>1</v>
      </c>
      <c r="AI27" s="161" cm="1">
        <f t="array" ref="AI27">SUM(L27:AC27*AH27)</f>
        <v>0</v>
      </c>
      <c r="AK27" s="386">
        <v>1.728</v>
      </c>
      <c r="AL27" s="385">
        <f t="shared" si="20"/>
        <v>0</v>
      </c>
      <c r="AM27" s="244">
        <f t="shared" si="4"/>
        <v>0</v>
      </c>
      <c r="AN27" s="321">
        <f t="shared" si="5"/>
        <v>0</v>
      </c>
      <c r="AO27" s="469">
        <f t="shared" si="6"/>
        <v>0</v>
      </c>
      <c r="AP27" s="470">
        <f t="shared" si="7"/>
        <v>0</v>
      </c>
      <c r="AQ27" s="471">
        <f t="shared" si="8"/>
        <v>0</v>
      </c>
      <c r="AR27" s="472">
        <f t="shared" si="9"/>
        <v>0</v>
      </c>
      <c r="AS27" s="472">
        <f t="shared" si="10"/>
        <v>0</v>
      </c>
      <c r="AT27" s="494">
        <f t="shared" si="11"/>
        <v>0</v>
      </c>
      <c r="AU27" s="515">
        <f t="shared" si="12"/>
        <v>0</v>
      </c>
      <c r="AV27" s="475">
        <f t="shared" si="13"/>
        <v>0</v>
      </c>
      <c r="AW27" s="268">
        <f t="shared" si="14"/>
        <v>0</v>
      </c>
      <c r="AX27" s="448">
        <f t="shared" si="15"/>
        <v>0</v>
      </c>
      <c r="AY27" s="505">
        <f t="shared" si="16"/>
        <v>0</v>
      </c>
      <c r="AZ27" s="510">
        <f t="shared" si="21"/>
        <v>0</v>
      </c>
      <c r="BA27" s="800">
        <f t="shared" si="22"/>
        <v>0</v>
      </c>
      <c r="BB27" s="806">
        <f t="shared" si="23"/>
        <v>0</v>
      </c>
      <c r="BC27" s="812">
        <f t="shared" si="24"/>
        <v>0</v>
      </c>
      <c r="BD27" s="818">
        <f t="shared" si="25"/>
        <v>0</v>
      </c>
      <c r="BE27" s="349"/>
      <c r="BF27" s="853">
        <f t="shared" si="26"/>
        <v>0</v>
      </c>
      <c r="BG27" s="852">
        <v>5</v>
      </c>
      <c r="BH27" s="853">
        <f t="shared" si="27"/>
        <v>0</v>
      </c>
      <c r="BI27" s="852"/>
      <c r="BJ27" s="853"/>
      <c r="BK27" s="852"/>
      <c r="BL27" s="143"/>
      <c r="BM27" s="855"/>
      <c r="BN27" s="143">
        <f t="shared" si="28"/>
        <v>0</v>
      </c>
      <c r="BO27" s="143">
        <f t="shared" si="29"/>
        <v>0</v>
      </c>
      <c r="BP27" s="143">
        <f t="shared" si="30"/>
        <v>0</v>
      </c>
      <c r="BQ27" s="143">
        <f t="shared" si="31"/>
        <v>0</v>
      </c>
      <c r="BR27" s="143">
        <f t="shared" si="32"/>
        <v>0</v>
      </c>
      <c r="BS27" s="143">
        <f t="shared" si="33"/>
        <v>0</v>
      </c>
      <c r="BT27" s="143">
        <f t="shared" si="34"/>
        <v>0</v>
      </c>
      <c r="BU27" s="143">
        <f t="shared" si="35"/>
        <v>0</v>
      </c>
      <c r="BV27" s="855"/>
      <c r="BW27" s="625">
        <f t="shared" si="36"/>
        <v>0</v>
      </c>
      <c r="BX27" s="625">
        <f t="shared" si="37"/>
        <v>0</v>
      </c>
      <c r="BY27" s="855"/>
      <c r="BZ27" s="143">
        <f t="shared" si="38"/>
        <v>0</v>
      </c>
      <c r="CA27" s="143">
        <f t="shared" si="39"/>
        <v>0</v>
      </c>
      <c r="CB27" s="143">
        <f t="shared" si="40"/>
        <v>0</v>
      </c>
      <c r="CC27" s="143">
        <f t="shared" si="41"/>
        <v>0</v>
      </c>
      <c r="CD27" s="143">
        <f t="shared" si="42"/>
        <v>0</v>
      </c>
      <c r="CE27" s="143">
        <f t="shared" si="43"/>
        <v>0</v>
      </c>
      <c r="CF27" s="143">
        <f t="shared" si="44"/>
        <v>0</v>
      </c>
      <c r="CG27" s="143">
        <f t="shared" si="45"/>
        <v>0</v>
      </c>
      <c r="CH27" s="143">
        <f t="shared" si="46"/>
        <v>0</v>
      </c>
      <c r="CI27" s="143">
        <f t="shared" si="47"/>
        <v>0</v>
      </c>
      <c r="CJ27" s="143">
        <f t="shared" si="48"/>
        <v>0</v>
      </c>
      <c r="CK27" s="143">
        <f t="shared" si="49"/>
        <v>0</v>
      </c>
      <c r="CL27" s="143">
        <f t="shared" si="50"/>
        <v>0</v>
      </c>
      <c r="CM27" s="143">
        <f t="shared" si="51"/>
        <v>0</v>
      </c>
      <c r="CN27" s="143">
        <f t="shared" si="52"/>
        <v>0</v>
      </c>
      <c r="CO27" s="143">
        <f t="shared" si="53"/>
        <v>0</v>
      </c>
    </row>
    <row r="28" spans="2:94" s="18" customFormat="1" ht="75" customHeight="1">
      <c r="B28" s="134" t="s">
        <v>413</v>
      </c>
      <c r="D28" s="254" t="s">
        <v>457</v>
      </c>
      <c r="E28" s="367"/>
      <c r="F28" s="269" t="s">
        <v>137</v>
      </c>
      <c r="G28" s="277" t="s">
        <v>186</v>
      </c>
      <c r="H28" s="277" t="s">
        <v>479</v>
      </c>
      <c r="I28" s="255">
        <v>1</v>
      </c>
      <c r="J28" s="255" t="s">
        <v>306</v>
      </c>
      <c r="K28" s="556">
        <v>206.8</v>
      </c>
      <c r="L28" s="165"/>
      <c r="M28" s="158"/>
      <c r="N28" s="159"/>
      <c r="O28" s="158"/>
      <c r="P28" s="159"/>
      <c r="Q28" s="158"/>
      <c r="R28" s="159"/>
      <c r="S28" s="159"/>
      <c r="T28" s="158"/>
      <c r="U28" s="159"/>
      <c r="V28" s="159"/>
      <c r="W28" s="158"/>
      <c r="X28" s="159"/>
      <c r="Y28" s="191"/>
      <c r="Z28" s="832"/>
      <c r="AA28" s="191"/>
      <c r="AB28" s="191"/>
      <c r="AC28" s="191"/>
      <c r="AD28" s="297">
        <f t="shared" si="18"/>
        <v>0</v>
      </c>
      <c r="AE28" s="292" t="str">
        <f t="shared" si="19"/>
        <v>No</v>
      </c>
      <c r="AF28" s="293" t="str">
        <f t="shared" si="3"/>
        <v>Yes</v>
      </c>
      <c r="AH28" s="741">
        <v>1</v>
      </c>
      <c r="AI28" s="161" cm="1">
        <f t="array" ref="AI28">SUM(L28:AC28*AH28)</f>
        <v>0</v>
      </c>
      <c r="AK28" s="386">
        <v>1.968</v>
      </c>
      <c r="AL28" s="385">
        <f t="shared" si="20"/>
        <v>0</v>
      </c>
      <c r="AM28" s="244">
        <f t="shared" si="4"/>
        <v>0</v>
      </c>
      <c r="AN28" s="321">
        <f t="shared" si="5"/>
        <v>0</v>
      </c>
      <c r="AO28" s="469">
        <f t="shared" si="6"/>
        <v>0</v>
      </c>
      <c r="AP28" s="470">
        <f t="shared" si="7"/>
        <v>0</v>
      </c>
      <c r="AQ28" s="471">
        <f t="shared" si="8"/>
        <v>0</v>
      </c>
      <c r="AR28" s="472">
        <f t="shared" si="9"/>
        <v>0</v>
      </c>
      <c r="AS28" s="472">
        <f t="shared" si="10"/>
        <v>0</v>
      </c>
      <c r="AT28" s="494">
        <f t="shared" si="11"/>
        <v>0</v>
      </c>
      <c r="AU28" s="515">
        <f t="shared" si="12"/>
        <v>0</v>
      </c>
      <c r="AV28" s="475">
        <f t="shared" si="13"/>
        <v>0</v>
      </c>
      <c r="AW28" s="268">
        <f t="shared" si="14"/>
        <v>0</v>
      </c>
      <c r="AX28" s="448">
        <f t="shared" si="15"/>
        <v>0</v>
      </c>
      <c r="AY28" s="505">
        <f t="shared" si="16"/>
        <v>0</v>
      </c>
      <c r="AZ28" s="510">
        <f t="shared" si="21"/>
        <v>0</v>
      </c>
      <c r="BA28" s="800">
        <f t="shared" si="22"/>
        <v>0</v>
      </c>
      <c r="BB28" s="806">
        <f t="shared" si="23"/>
        <v>0</v>
      </c>
      <c r="BC28" s="812">
        <f t="shared" si="24"/>
        <v>0</v>
      </c>
      <c r="BD28" s="818">
        <f t="shared" si="25"/>
        <v>0</v>
      </c>
      <c r="BE28" s="349"/>
      <c r="BF28" s="853">
        <f t="shared" si="26"/>
        <v>0</v>
      </c>
      <c r="BG28" s="852">
        <v>5</v>
      </c>
      <c r="BH28" s="853">
        <f t="shared" si="27"/>
        <v>0</v>
      </c>
      <c r="BI28" s="852"/>
      <c r="BJ28" s="853"/>
      <c r="BK28" s="852"/>
      <c r="BL28" s="143"/>
      <c r="BM28" s="855"/>
      <c r="BN28" s="143">
        <f t="shared" si="28"/>
        <v>0</v>
      </c>
      <c r="BO28" s="143">
        <f t="shared" si="29"/>
        <v>0</v>
      </c>
      <c r="BP28" s="143">
        <f t="shared" si="30"/>
        <v>0</v>
      </c>
      <c r="BQ28" s="143">
        <f t="shared" si="31"/>
        <v>0</v>
      </c>
      <c r="BR28" s="143">
        <f t="shared" si="32"/>
        <v>0</v>
      </c>
      <c r="BS28" s="143">
        <f t="shared" si="33"/>
        <v>0</v>
      </c>
      <c r="BT28" s="143">
        <f t="shared" si="34"/>
        <v>0</v>
      </c>
      <c r="BU28" s="143">
        <f t="shared" si="35"/>
        <v>0</v>
      </c>
      <c r="BV28" s="855"/>
      <c r="BW28" s="625">
        <f t="shared" si="36"/>
        <v>0</v>
      </c>
      <c r="BX28" s="625">
        <f t="shared" si="37"/>
        <v>0</v>
      </c>
      <c r="BY28" s="855"/>
      <c r="BZ28" s="143">
        <f t="shared" si="38"/>
        <v>0</v>
      </c>
      <c r="CA28" s="143">
        <f t="shared" si="39"/>
        <v>0</v>
      </c>
      <c r="CB28" s="143">
        <f t="shared" si="40"/>
        <v>0</v>
      </c>
      <c r="CC28" s="143">
        <f t="shared" si="41"/>
        <v>0</v>
      </c>
      <c r="CD28" s="143">
        <f t="shared" si="42"/>
        <v>0</v>
      </c>
      <c r="CE28" s="143">
        <f t="shared" si="43"/>
        <v>0</v>
      </c>
      <c r="CF28" s="143">
        <f t="shared" si="44"/>
        <v>0</v>
      </c>
      <c r="CG28" s="143">
        <f t="shared" si="45"/>
        <v>0</v>
      </c>
      <c r="CH28" s="143">
        <f t="shared" si="46"/>
        <v>0</v>
      </c>
      <c r="CI28" s="143">
        <f t="shared" si="47"/>
        <v>0</v>
      </c>
      <c r="CJ28" s="143">
        <f t="shared" si="48"/>
        <v>0</v>
      </c>
      <c r="CK28" s="143">
        <f t="shared" si="49"/>
        <v>0</v>
      </c>
      <c r="CL28" s="143">
        <f t="shared" si="50"/>
        <v>0</v>
      </c>
      <c r="CM28" s="143">
        <f t="shared" si="51"/>
        <v>0</v>
      </c>
      <c r="CN28" s="143">
        <f t="shared" si="52"/>
        <v>0</v>
      </c>
      <c r="CO28" s="143">
        <f t="shared" si="53"/>
        <v>0</v>
      </c>
    </row>
    <row r="29" spans="2:94" s="18" customFormat="1" ht="75" customHeight="1">
      <c r="B29" s="134" t="s">
        <v>413</v>
      </c>
      <c r="D29" s="274" t="s">
        <v>458</v>
      </c>
      <c r="E29" s="368"/>
      <c r="F29" s="250" t="s">
        <v>137</v>
      </c>
      <c r="G29" s="276" t="s">
        <v>186</v>
      </c>
      <c r="H29" s="276" t="s">
        <v>480</v>
      </c>
      <c r="I29" s="275">
        <v>1</v>
      </c>
      <c r="J29" s="275" t="s">
        <v>306</v>
      </c>
      <c r="K29" s="555">
        <v>206.8</v>
      </c>
      <c r="L29" s="166"/>
      <c r="M29" s="163"/>
      <c r="N29" s="164"/>
      <c r="O29" s="163"/>
      <c r="P29" s="164"/>
      <c r="Q29" s="163"/>
      <c r="R29" s="164"/>
      <c r="S29" s="164"/>
      <c r="T29" s="163"/>
      <c r="U29" s="164"/>
      <c r="V29" s="164"/>
      <c r="W29" s="163"/>
      <c r="X29" s="164"/>
      <c r="Y29" s="193"/>
      <c r="Z29" s="833"/>
      <c r="AA29" s="193"/>
      <c r="AB29" s="193"/>
      <c r="AC29" s="193"/>
      <c r="AD29" s="313">
        <f t="shared" si="18"/>
        <v>0</v>
      </c>
      <c r="AE29" s="289" t="str">
        <f t="shared" si="19"/>
        <v>No</v>
      </c>
      <c r="AF29" s="290" t="str">
        <f t="shared" si="3"/>
        <v>Yes</v>
      </c>
      <c r="AH29" s="741">
        <v>1</v>
      </c>
      <c r="AI29" s="161" cm="1">
        <f t="array" ref="AI29">SUM(L29:AC29*AH29)</f>
        <v>0</v>
      </c>
      <c r="AK29" s="386">
        <v>2.6160000000000001</v>
      </c>
      <c r="AL29" s="385">
        <f t="shared" si="20"/>
        <v>0</v>
      </c>
      <c r="AM29" s="244">
        <f t="shared" si="4"/>
        <v>0</v>
      </c>
      <c r="AN29" s="321">
        <f t="shared" si="5"/>
        <v>0</v>
      </c>
      <c r="AO29" s="469">
        <f t="shared" si="6"/>
        <v>0</v>
      </c>
      <c r="AP29" s="470">
        <f t="shared" si="7"/>
        <v>0</v>
      </c>
      <c r="AQ29" s="471">
        <f t="shared" si="8"/>
        <v>0</v>
      </c>
      <c r="AR29" s="472">
        <f t="shared" si="9"/>
        <v>0</v>
      </c>
      <c r="AS29" s="472">
        <f t="shared" si="10"/>
        <v>0</v>
      </c>
      <c r="AT29" s="494">
        <f t="shared" si="11"/>
        <v>0</v>
      </c>
      <c r="AU29" s="515">
        <f t="shared" si="12"/>
        <v>0</v>
      </c>
      <c r="AV29" s="475">
        <f t="shared" si="13"/>
        <v>0</v>
      </c>
      <c r="AW29" s="268">
        <f t="shared" si="14"/>
        <v>0</v>
      </c>
      <c r="AX29" s="448">
        <f t="shared" si="15"/>
        <v>0</v>
      </c>
      <c r="AY29" s="505">
        <f t="shared" si="16"/>
        <v>0</v>
      </c>
      <c r="AZ29" s="510">
        <f t="shared" si="21"/>
        <v>0</v>
      </c>
      <c r="BA29" s="800">
        <f t="shared" si="22"/>
        <v>0</v>
      </c>
      <c r="BB29" s="806">
        <f t="shared" si="23"/>
        <v>0</v>
      </c>
      <c r="BC29" s="812">
        <f t="shared" si="24"/>
        <v>0</v>
      </c>
      <c r="BD29" s="818">
        <f t="shared" si="25"/>
        <v>0</v>
      </c>
      <c r="BE29" s="349"/>
      <c r="BF29" s="853">
        <f t="shared" si="26"/>
        <v>0</v>
      </c>
      <c r="BG29" s="852">
        <v>5</v>
      </c>
      <c r="BH29" s="853">
        <f t="shared" si="27"/>
        <v>0</v>
      </c>
      <c r="BI29" s="852"/>
      <c r="BJ29" s="853"/>
      <c r="BK29" s="852"/>
      <c r="BL29" s="143"/>
      <c r="BM29" s="855"/>
      <c r="BN29" s="143">
        <f t="shared" si="28"/>
        <v>0</v>
      </c>
      <c r="BO29" s="143">
        <f t="shared" si="29"/>
        <v>0</v>
      </c>
      <c r="BP29" s="143">
        <f t="shared" si="30"/>
        <v>0</v>
      </c>
      <c r="BQ29" s="143">
        <f t="shared" si="31"/>
        <v>0</v>
      </c>
      <c r="BR29" s="143">
        <f t="shared" si="32"/>
        <v>0</v>
      </c>
      <c r="BS29" s="143">
        <f t="shared" si="33"/>
        <v>0</v>
      </c>
      <c r="BT29" s="143">
        <f t="shared" si="34"/>
        <v>0</v>
      </c>
      <c r="BU29" s="143">
        <f t="shared" si="35"/>
        <v>0</v>
      </c>
      <c r="BV29" s="855"/>
      <c r="BW29" s="625">
        <f t="shared" si="36"/>
        <v>0</v>
      </c>
      <c r="BX29" s="625">
        <f t="shared" si="37"/>
        <v>0</v>
      </c>
      <c r="BY29" s="855"/>
      <c r="BZ29" s="143">
        <f t="shared" si="38"/>
        <v>0</v>
      </c>
      <c r="CA29" s="143">
        <f t="shared" si="39"/>
        <v>0</v>
      </c>
      <c r="CB29" s="143">
        <f t="shared" si="40"/>
        <v>0</v>
      </c>
      <c r="CC29" s="143">
        <f t="shared" si="41"/>
        <v>0</v>
      </c>
      <c r="CD29" s="143">
        <f t="shared" si="42"/>
        <v>0</v>
      </c>
      <c r="CE29" s="143">
        <f t="shared" si="43"/>
        <v>0</v>
      </c>
      <c r="CF29" s="143">
        <f t="shared" si="44"/>
        <v>0</v>
      </c>
      <c r="CG29" s="143">
        <f t="shared" si="45"/>
        <v>0</v>
      </c>
      <c r="CH29" s="143">
        <f t="shared" si="46"/>
        <v>0</v>
      </c>
      <c r="CI29" s="143">
        <f t="shared" si="47"/>
        <v>0</v>
      </c>
      <c r="CJ29" s="143">
        <f t="shared" si="48"/>
        <v>0</v>
      </c>
      <c r="CK29" s="143">
        <f t="shared" si="49"/>
        <v>0</v>
      </c>
      <c r="CL29" s="143">
        <f t="shared" si="50"/>
        <v>0</v>
      </c>
      <c r="CM29" s="143">
        <f t="shared" si="51"/>
        <v>0</v>
      </c>
      <c r="CN29" s="143">
        <f t="shared" si="52"/>
        <v>0</v>
      </c>
      <c r="CO29" s="143">
        <f t="shared" si="53"/>
        <v>0</v>
      </c>
    </row>
    <row r="30" spans="2:94" s="18" customFormat="1" ht="75" customHeight="1">
      <c r="B30" s="874" t="s">
        <v>413</v>
      </c>
      <c r="C30" s="20"/>
      <c r="D30" s="325" t="s">
        <v>459</v>
      </c>
      <c r="E30" s="370"/>
      <c r="F30" s="267" t="s">
        <v>137</v>
      </c>
      <c r="G30" s="871" t="s">
        <v>186</v>
      </c>
      <c r="H30" s="871" t="s">
        <v>481</v>
      </c>
      <c r="I30" s="326">
        <v>1</v>
      </c>
      <c r="J30" s="326" t="s">
        <v>306</v>
      </c>
      <c r="K30" s="872">
        <v>206.8</v>
      </c>
      <c r="L30" s="167"/>
      <c r="M30" s="168"/>
      <c r="N30" s="169"/>
      <c r="O30" s="168"/>
      <c r="P30" s="169"/>
      <c r="Q30" s="168"/>
      <c r="R30" s="169"/>
      <c r="S30" s="169"/>
      <c r="T30" s="168"/>
      <c r="U30" s="169"/>
      <c r="V30" s="169"/>
      <c r="W30" s="168"/>
      <c r="X30" s="169"/>
      <c r="Y30" s="208"/>
      <c r="Z30" s="873"/>
      <c r="AA30" s="208"/>
      <c r="AB30" s="208"/>
      <c r="AC30" s="208"/>
      <c r="AD30" s="314">
        <f t="shared" si="18"/>
        <v>0</v>
      </c>
      <c r="AE30" s="315" t="str">
        <f t="shared" si="19"/>
        <v>No</v>
      </c>
      <c r="AF30" s="316" t="str">
        <f t="shared" si="3"/>
        <v>Yes</v>
      </c>
      <c r="AH30" s="741">
        <v>1</v>
      </c>
      <c r="AI30" s="161" cm="1">
        <f t="array" ref="AI30">SUM(L30:AC30*AH30)</f>
        <v>0</v>
      </c>
      <c r="AK30" s="386">
        <v>2.1120000000000001</v>
      </c>
      <c r="AL30" s="385">
        <f t="shared" si="20"/>
        <v>0</v>
      </c>
      <c r="AM30" s="244">
        <f t="shared" si="4"/>
        <v>0</v>
      </c>
      <c r="AN30" s="321">
        <f t="shared" si="5"/>
        <v>0</v>
      </c>
      <c r="AO30" s="469">
        <f t="shared" si="6"/>
        <v>0</v>
      </c>
      <c r="AP30" s="470">
        <f t="shared" si="7"/>
        <v>0</v>
      </c>
      <c r="AQ30" s="471">
        <f t="shared" si="8"/>
        <v>0</v>
      </c>
      <c r="AR30" s="472">
        <f t="shared" si="9"/>
        <v>0</v>
      </c>
      <c r="AS30" s="472">
        <f t="shared" si="10"/>
        <v>0</v>
      </c>
      <c r="AT30" s="494">
        <f t="shared" si="11"/>
        <v>0</v>
      </c>
      <c r="AU30" s="515">
        <f t="shared" si="12"/>
        <v>0</v>
      </c>
      <c r="AV30" s="475">
        <f t="shared" si="13"/>
        <v>0</v>
      </c>
      <c r="AW30" s="268">
        <f t="shared" si="14"/>
        <v>0</v>
      </c>
      <c r="AX30" s="448">
        <f t="shared" si="15"/>
        <v>0</v>
      </c>
      <c r="AY30" s="505">
        <f t="shared" si="16"/>
        <v>0</v>
      </c>
      <c r="AZ30" s="510">
        <f t="shared" si="21"/>
        <v>0</v>
      </c>
      <c r="BA30" s="800">
        <f t="shared" si="22"/>
        <v>0</v>
      </c>
      <c r="BB30" s="806">
        <f t="shared" si="23"/>
        <v>0</v>
      </c>
      <c r="BC30" s="812">
        <f t="shared" si="24"/>
        <v>0</v>
      </c>
      <c r="BD30" s="818">
        <f t="shared" si="25"/>
        <v>0</v>
      </c>
      <c r="BE30" s="349"/>
      <c r="BF30" s="853">
        <f t="shared" si="26"/>
        <v>0</v>
      </c>
      <c r="BG30" s="852">
        <v>5</v>
      </c>
      <c r="BH30" s="853">
        <f t="shared" si="27"/>
        <v>0</v>
      </c>
      <c r="BI30" s="852"/>
      <c r="BJ30" s="853"/>
      <c r="BK30" s="852"/>
      <c r="BL30" s="143"/>
      <c r="BM30" s="855"/>
      <c r="BN30" s="143">
        <f t="shared" si="28"/>
        <v>0</v>
      </c>
      <c r="BO30" s="143">
        <f t="shared" si="29"/>
        <v>0</v>
      </c>
      <c r="BP30" s="143">
        <f t="shared" si="30"/>
        <v>0</v>
      </c>
      <c r="BQ30" s="143">
        <f t="shared" si="31"/>
        <v>0</v>
      </c>
      <c r="BR30" s="143">
        <f t="shared" si="32"/>
        <v>0</v>
      </c>
      <c r="BS30" s="143">
        <f t="shared" si="33"/>
        <v>0</v>
      </c>
      <c r="BT30" s="143">
        <f t="shared" si="34"/>
        <v>0</v>
      </c>
      <c r="BU30" s="143">
        <f t="shared" si="35"/>
        <v>0</v>
      </c>
      <c r="BV30" s="855"/>
      <c r="BW30" s="625">
        <f t="shared" si="36"/>
        <v>0</v>
      </c>
      <c r="BX30" s="625">
        <f t="shared" si="37"/>
        <v>0</v>
      </c>
      <c r="BY30" s="855"/>
      <c r="BZ30" s="143">
        <f t="shared" si="38"/>
        <v>0</v>
      </c>
      <c r="CA30" s="143">
        <f t="shared" si="39"/>
        <v>0</v>
      </c>
      <c r="CB30" s="143">
        <f t="shared" si="40"/>
        <v>0</v>
      </c>
      <c r="CC30" s="143">
        <f t="shared" si="41"/>
        <v>0</v>
      </c>
      <c r="CD30" s="143">
        <f t="shared" si="42"/>
        <v>0</v>
      </c>
      <c r="CE30" s="143">
        <f t="shared" si="43"/>
        <v>0</v>
      </c>
      <c r="CF30" s="143">
        <f t="shared" si="44"/>
        <v>0</v>
      </c>
      <c r="CG30" s="143">
        <f t="shared" si="45"/>
        <v>0</v>
      </c>
      <c r="CH30" s="143">
        <f t="shared" si="46"/>
        <v>0</v>
      </c>
      <c r="CI30" s="143">
        <f t="shared" si="47"/>
        <v>0</v>
      </c>
      <c r="CJ30" s="143">
        <f t="shared" si="48"/>
        <v>0</v>
      </c>
      <c r="CK30" s="143">
        <f t="shared" si="49"/>
        <v>0</v>
      </c>
      <c r="CL30" s="143">
        <f t="shared" si="50"/>
        <v>0</v>
      </c>
      <c r="CM30" s="143">
        <f t="shared" si="51"/>
        <v>0</v>
      </c>
      <c r="CN30" s="143">
        <f t="shared" si="52"/>
        <v>0</v>
      </c>
      <c r="CO30" s="143">
        <f t="shared" si="53"/>
        <v>0</v>
      </c>
    </row>
    <row r="31" spans="2:94" s="18" customFormat="1" ht="75" customHeight="1">
      <c r="B31" s="134" t="s">
        <v>413</v>
      </c>
      <c r="D31" s="274" t="s">
        <v>460</v>
      </c>
      <c r="E31" s="368"/>
      <c r="F31" s="250" t="s">
        <v>134</v>
      </c>
      <c r="G31" s="276" t="s">
        <v>185</v>
      </c>
      <c r="H31" s="276" t="s">
        <v>482</v>
      </c>
      <c r="I31" s="275">
        <v>1</v>
      </c>
      <c r="J31" s="275" t="s">
        <v>306</v>
      </c>
      <c r="K31" s="555">
        <v>261.8</v>
      </c>
      <c r="L31" s="166"/>
      <c r="M31" s="163"/>
      <c r="N31" s="164"/>
      <c r="O31" s="163"/>
      <c r="P31" s="164"/>
      <c r="Q31" s="163"/>
      <c r="R31" s="164"/>
      <c r="S31" s="164"/>
      <c r="T31" s="163"/>
      <c r="U31" s="164"/>
      <c r="V31" s="164"/>
      <c r="W31" s="163"/>
      <c r="X31" s="164"/>
      <c r="Y31" s="193"/>
      <c r="Z31" s="833"/>
      <c r="AA31" s="193"/>
      <c r="AB31" s="193"/>
      <c r="AC31" s="193"/>
      <c r="AD31" s="313">
        <f t="shared" si="18"/>
        <v>0</v>
      </c>
      <c r="AE31" s="289" t="str">
        <f t="shared" si="19"/>
        <v>No</v>
      </c>
      <c r="AF31" s="290" t="str">
        <f t="shared" si="3"/>
        <v>Yes</v>
      </c>
      <c r="AH31" s="741">
        <v>1</v>
      </c>
      <c r="AI31" s="161" cm="1">
        <f t="array" ref="AI31">SUM(L31:AC31*AH31)</f>
        <v>0</v>
      </c>
      <c r="AK31" s="386">
        <v>3.8159999999999998</v>
      </c>
      <c r="AL31" s="385">
        <f t="shared" si="20"/>
        <v>0</v>
      </c>
      <c r="AM31" s="244">
        <f t="shared" si="4"/>
        <v>0</v>
      </c>
      <c r="AN31" s="321">
        <f t="shared" si="5"/>
        <v>0</v>
      </c>
      <c r="AO31" s="469">
        <f t="shared" si="6"/>
        <v>0</v>
      </c>
      <c r="AP31" s="470">
        <f t="shared" si="7"/>
        <v>0</v>
      </c>
      <c r="AQ31" s="471">
        <f t="shared" si="8"/>
        <v>0</v>
      </c>
      <c r="AR31" s="472">
        <f t="shared" si="9"/>
        <v>0</v>
      </c>
      <c r="AS31" s="472">
        <f t="shared" si="10"/>
        <v>0</v>
      </c>
      <c r="AT31" s="494">
        <f t="shared" si="11"/>
        <v>0</v>
      </c>
      <c r="AU31" s="515">
        <f t="shared" si="12"/>
        <v>0</v>
      </c>
      <c r="AV31" s="475">
        <f t="shared" si="13"/>
        <v>0</v>
      </c>
      <c r="AW31" s="268">
        <f t="shared" si="14"/>
        <v>0</v>
      </c>
      <c r="AX31" s="448">
        <f t="shared" si="15"/>
        <v>0</v>
      </c>
      <c r="AY31" s="505">
        <f t="shared" si="16"/>
        <v>0</v>
      </c>
      <c r="AZ31" s="510">
        <f t="shared" si="21"/>
        <v>0</v>
      </c>
      <c r="BA31" s="800">
        <f t="shared" si="22"/>
        <v>0</v>
      </c>
      <c r="BB31" s="806">
        <f t="shared" si="23"/>
        <v>0</v>
      </c>
      <c r="BC31" s="812">
        <f t="shared" si="24"/>
        <v>0</v>
      </c>
      <c r="BD31" s="818">
        <f t="shared" si="25"/>
        <v>0</v>
      </c>
      <c r="BE31" s="349"/>
      <c r="BF31" s="853">
        <f t="shared" si="26"/>
        <v>0</v>
      </c>
      <c r="BG31" s="852">
        <v>6</v>
      </c>
      <c r="BH31" s="853">
        <f t="shared" si="27"/>
        <v>0</v>
      </c>
      <c r="BI31" s="852"/>
      <c r="BJ31" s="853"/>
      <c r="BK31" s="852"/>
      <c r="BL31" s="143"/>
      <c r="BM31" s="855"/>
      <c r="BN31" s="143">
        <f t="shared" si="28"/>
        <v>0</v>
      </c>
      <c r="BO31" s="143">
        <f t="shared" si="29"/>
        <v>0</v>
      </c>
      <c r="BP31" s="143">
        <f t="shared" si="30"/>
        <v>0</v>
      </c>
      <c r="BQ31" s="143">
        <f t="shared" si="31"/>
        <v>0</v>
      </c>
      <c r="BR31" s="143">
        <f t="shared" si="32"/>
        <v>0</v>
      </c>
      <c r="BS31" s="143">
        <f t="shared" si="33"/>
        <v>0</v>
      </c>
      <c r="BT31" s="143">
        <f t="shared" si="34"/>
        <v>0</v>
      </c>
      <c r="BU31" s="143">
        <f t="shared" si="35"/>
        <v>0</v>
      </c>
      <c r="BV31" s="855"/>
      <c r="BW31" s="625">
        <f t="shared" si="36"/>
        <v>0</v>
      </c>
      <c r="BX31" s="625">
        <f t="shared" si="37"/>
        <v>0</v>
      </c>
      <c r="BY31" s="855"/>
      <c r="BZ31" s="143">
        <f t="shared" si="38"/>
        <v>0</v>
      </c>
      <c r="CA31" s="143">
        <f t="shared" si="39"/>
        <v>0</v>
      </c>
      <c r="CB31" s="143">
        <f t="shared" si="40"/>
        <v>0</v>
      </c>
      <c r="CC31" s="143">
        <f t="shared" si="41"/>
        <v>0</v>
      </c>
      <c r="CD31" s="143">
        <f t="shared" si="42"/>
        <v>0</v>
      </c>
      <c r="CE31" s="143">
        <f t="shared" si="43"/>
        <v>0</v>
      </c>
      <c r="CF31" s="143">
        <f t="shared" si="44"/>
        <v>0</v>
      </c>
      <c r="CG31" s="143">
        <f t="shared" si="45"/>
        <v>0</v>
      </c>
      <c r="CH31" s="143">
        <f t="shared" si="46"/>
        <v>0</v>
      </c>
      <c r="CI31" s="143">
        <f t="shared" si="47"/>
        <v>0</v>
      </c>
      <c r="CJ31" s="143">
        <f t="shared" si="48"/>
        <v>0</v>
      </c>
      <c r="CK31" s="143">
        <f t="shared" si="49"/>
        <v>0</v>
      </c>
      <c r="CL31" s="143">
        <f t="shared" si="50"/>
        <v>0</v>
      </c>
      <c r="CM31" s="143">
        <f t="shared" si="51"/>
        <v>0</v>
      </c>
      <c r="CN31" s="143">
        <f t="shared" si="52"/>
        <v>0</v>
      </c>
      <c r="CO31" s="143">
        <f t="shared" si="53"/>
        <v>0</v>
      </c>
    </row>
    <row r="32" spans="2:94" s="18" customFormat="1" ht="75" customHeight="1">
      <c r="B32" s="874" t="s">
        <v>413</v>
      </c>
      <c r="C32" s="20"/>
      <c r="D32" s="325" t="s">
        <v>461</v>
      </c>
      <c r="E32" s="370"/>
      <c r="F32" s="267" t="s">
        <v>134</v>
      </c>
      <c r="G32" s="871" t="s">
        <v>185</v>
      </c>
      <c r="H32" s="871" t="s">
        <v>483</v>
      </c>
      <c r="I32" s="326">
        <v>1</v>
      </c>
      <c r="J32" s="326" t="s">
        <v>306</v>
      </c>
      <c r="K32" s="872">
        <v>242.00000000000003</v>
      </c>
      <c r="L32" s="167"/>
      <c r="M32" s="168"/>
      <c r="N32" s="169"/>
      <c r="O32" s="168"/>
      <c r="P32" s="169"/>
      <c r="Q32" s="168"/>
      <c r="R32" s="169"/>
      <c r="S32" s="169"/>
      <c r="T32" s="168"/>
      <c r="U32" s="169"/>
      <c r="V32" s="169"/>
      <c r="W32" s="168"/>
      <c r="X32" s="169"/>
      <c r="Y32" s="208"/>
      <c r="Z32" s="873"/>
      <c r="AA32" s="208"/>
      <c r="AB32" s="208"/>
      <c r="AC32" s="208"/>
      <c r="AD32" s="314">
        <f t="shared" si="18"/>
        <v>0</v>
      </c>
      <c r="AE32" s="315" t="str">
        <f t="shared" si="19"/>
        <v>No</v>
      </c>
      <c r="AF32" s="316" t="str">
        <f t="shared" si="3"/>
        <v>Yes</v>
      </c>
      <c r="AH32" s="741">
        <v>1</v>
      </c>
      <c r="AI32" s="161" cm="1">
        <f t="array" ref="AI32">SUM(L32:AC32*AH32)</f>
        <v>0</v>
      </c>
      <c r="AK32" s="386">
        <v>3.6480000000000001</v>
      </c>
      <c r="AL32" s="385">
        <f t="shared" si="20"/>
        <v>0</v>
      </c>
      <c r="AM32" s="244">
        <f t="shared" si="4"/>
        <v>0</v>
      </c>
      <c r="AN32" s="321">
        <f t="shared" si="5"/>
        <v>0</v>
      </c>
      <c r="AO32" s="469">
        <f t="shared" si="6"/>
        <v>0</v>
      </c>
      <c r="AP32" s="470">
        <f t="shared" si="7"/>
        <v>0</v>
      </c>
      <c r="AQ32" s="471">
        <f t="shared" si="8"/>
        <v>0</v>
      </c>
      <c r="AR32" s="472">
        <f t="shared" si="9"/>
        <v>0</v>
      </c>
      <c r="AS32" s="472">
        <f t="shared" si="10"/>
        <v>0</v>
      </c>
      <c r="AT32" s="494">
        <f t="shared" si="11"/>
        <v>0</v>
      </c>
      <c r="AU32" s="515">
        <f t="shared" si="12"/>
        <v>0</v>
      </c>
      <c r="AV32" s="475">
        <f t="shared" si="13"/>
        <v>0</v>
      </c>
      <c r="AW32" s="268">
        <f t="shared" si="14"/>
        <v>0</v>
      </c>
      <c r="AX32" s="448">
        <f t="shared" si="15"/>
        <v>0</v>
      </c>
      <c r="AY32" s="505">
        <f t="shared" si="16"/>
        <v>0</v>
      </c>
      <c r="AZ32" s="510">
        <f t="shared" si="21"/>
        <v>0</v>
      </c>
      <c r="BA32" s="800">
        <f t="shared" si="22"/>
        <v>0</v>
      </c>
      <c r="BB32" s="806">
        <f t="shared" si="23"/>
        <v>0</v>
      </c>
      <c r="BC32" s="812">
        <f t="shared" si="24"/>
        <v>0</v>
      </c>
      <c r="BD32" s="818">
        <f t="shared" si="25"/>
        <v>0</v>
      </c>
      <c r="BE32" s="349"/>
      <c r="BF32" s="853">
        <f t="shared" si="26"/>
        <v>0</v>
      </c>
      <c r="BG32" s="852">
        <v>6</v>
      </c>
      <c r="BH32" s="853">
        <f t="shared" si="27"/>
        <v>0</v>
      </c>
      <c r="BI32" s="852"/>
      <c r="BJ32" s="853"/>
      <c r="BK32" s="852"/>
      <c r="BL32" s="143"/>
      <c r="BM32" s="855"/>
      <c r="BN32" s="143">
        <f t="shared" si="28"/>
        <v>0</v>
      </c>
      <c r="BO32" s="143">
        <f t="shared" si="29"/>
        <v>0</v>
      </c>
      <c r="BP32" s="143">
        <f t="shared" si="30"/>
        <v>0</v>
      </c>
      <c r="BQ32" s="143">
        <f t="shared" si="31"/>
        <v>0</v>
      </c>
      <c r="BR32" s="143">
        <f t="shared" si="32"/>
        <v>0</v>
      </c>
      <c r="BS32" s="143">
        <f t="shared" si="33"/>
        <v>0</v>
      </c>
      <c r="BT32" s="143">
        <f t="shared" si="34"/>
        <v>0</v>
      </c>
      <c r="BU32" s="143">
        <f t="shared" si="35"/>
        <v>0</v>
      </c>
      <c r="BV32" s="855"/>
      <c r="BW32" s="625">
        <f t="shared" si="36"/>
        <v>0</v>
      </c>
      <c r="BX32" s="625">
        <f t="shared" si="37"/>
        <v>0</v>
      </c>
      <c r="BY32" s="855"/>
      <c r="BZ32" s="143">
        <f t="shared" si="38"/>
        <v>0</v>
      </c>
      <c r="CA32" s="143">
        <f t="shared" si="39"/>
        <v>0</v>
      </c>
      <c r="CB32" s="143">
        <f t="shared" si="40"/>
        <v>0</v>
      </c>
      <c r="CC32" s="143">
        <f t="shared" si="41"/>
        <v>0</v>
      </c>
      <c r="CD32" s="143">
        <f t="shared" si="42"/>
        <v>0</v>
      </c>
      <c r="CE32" s="143">
        <f t="shared" si="43"/>
        <v>0</v>
      </c>
      <c r="CF32" s="143">
        <f t="shared" si="44"/>
        <v>0</v>
      </c>
      <c r="CG32" s="143">
        <f t="shared" si="45"/>
        <v>0</v>
      </c>
      <c r="CH32" s="143">
        <f t="shared" si="46"/>
        <v>0</v>
      </c>
      <c r="CI32" s="143">
        <f t="shared" si="47"/>
        <v>0</v>
      </c>
      <c r="CJ32" s="143">
        <f t="shared" si="48"/>
        <v>0</v>
      </c>
      <c r="CK32" s="143">
        <f t="shared" si="49"/>
        <v>0</v>
      </c>
      <c r="CL32" s="143">
        <f t="shared" si="50"/>
        <v>0</v>
      </c>
      <c r="CM32" s="143">
        <f t="shared" si="51"/>
        <v>0</v>
      </c>
      <c r="CN32" s="143">
        <f t="shared" si="52"/>
        <v>0</v>
      </c>
      <c r="CO32" s="143">
        <f t="shared" si="53"/>
        <v>0</v>
      </c>
    </row>
    <row r="33" spans="2:94" s="147" customFormat="1" ht="75" customHeight="1">
      <c r="B33" s="134" t="s">
        <v>413</v>
      </c>
      <c r="C33" s="354"/>
      <c r="D33" s="324" t="s">
        <v>462</v>
      </c>
      <c r="E33" s="369"/>
      <c r="F33" s="275" t="s">
        <v>136</v>
      </c>
      <c r="G33" s="275" t="s">
        <v>185</v>
      </c>
      <c r="H33" s="275" t="s">
        <v>484</v>
      </c>
      <c r="I33" s="275">
        <v>1</v>
      </c>
      <c r="J33" s="275" t="s">
        <v>306</v>
      </c>
      <c r="K33" s="551">
        <v>277.20000000000005</v>
      </c>
      <c r="L33" s="355"/>
      <c r="M33" s="193"/>
      <c r="N33" s="193"/>
      <c r="O33" s="193"/>
      <c r="P33" s="193"/>
      <c r="Q33" s="193"/>
      <c r="R33" s="164"/>
      <c r="S33" s="193"/>
      <c r="T33" s="193"/>
      <c r="U33" s="193"/>
      <c r="V33" s="193"/>
      <c r="W33" s="193"/>
      <c r="X33" s="193"/>
      <c r="Y33" s="193"/>
      <c r="Z33" s="833"/>
      <c r="AA33" s="193"/>
      <c r="AB33" s="193"/>
      <c r="AC33" s="193"/>
      <c r="AD33" s="313">
        <f t="shared" si="18"/>
        <v>0</v>
      </c>
      <c r="AE33" s="289" t="str">
        <f t="shared" si="19"/>
        <v>No</v>
      </c>
      <c r="AF33" s="290" t="str">
        <f t="shared" si="3"/>
        <v>Yes</v>
      </c>
      <c r="AH33" s="741">
        <v>1</v>
      </c>
      <c r="AI33" s="161" cm="1">
        <f t="array" ref="AI33">SUM(L33:AC33*AH33)</f>
        <v>0</v>
      </c>
      <c r="AJ33" s="18"/>
      <c r="AK33" s="281">
        <v>4.4640000000000004</v>
      </c>
      <c r="AL33" s="385">
        <f t="shared" si="20"/>
        <v>0</v>
      </c>
      <c r="AM33" s="244">
        <f t="shared" si="4"/>
        <v>0</v>
      </c>
      <c r="AN33" s="321">
        <f t="shared" si="5"/>
        <v>0</v>
      </c>
      <c r="AO33" s="469">
        <f t="shared" si="6"/>
        <v>0</v>
      </c>
      <c r="AP33" s="470">
        <f t="shared" si="7"/>
        <v>0</v>
      </c>
      <c r="AQ33" s="471">
        <f t="shared" si="8"/>
        <v>0</v>
      </c>
      <c r="AR33" s="472">
        <f t="shared" si="9"/>
        <v>0</v>
      </c>
      <c r="AS33" s="472">
        <f t="shared" si="10"/>
        <v>0</v>
      </c>
      <c r="AT33" s="494">
        <f t="shared" si="11"/>
        <v>0</v>
      </c>
      <c r="AU33" s="515">
        <f t="shared" si="12"/>
        <v>0</v>
      </c>
      <c r="AV33" s="475">
        <f t="shared" si="13"/>
        <v>0</v>
      </c>
      <c r="AW33" s="268">
        <f t="shared" si="14"/>
        <v>0</v>
      </c>
      <c r="AX33" s="448">
        <f t="shared" si="15"/>
        <v>0</v>
      </c>
      <c r="AY33" s="505">
        <f t="shared" si="16"/>
        <v>0</v>
      </c>
      <c r="AZ33" s="510">
        <f t="shared" si="21"/>
        <v>0</v>
      </c>
      <c r="BA33" s="800">
        <f t="shared" si="22"/>
        <v>0</v>
      </c>
      <c r="BB33" s="806">
        <f t="shared" si="23"/>
        <v>0</v>
      </c>
      <c r="BC33" s="812">
        <f t="shared" si="24"/>
        <v>0</v>
      </c>
      <c r="BD33" s="818">
        <f t="shared" si="25"/>
        <v>0</v>
      </c>
      <c r="BE33" s="425"/>
      <c r="BF33" s="853">
        <f t="shared" si="26"/>
        <v>0</v>
      </c>
      <c r="BG33" s="852">
        <v>7</v>
      </c>
      <c r="BH33" s="853">
        <f t="shared" si="27"/>
        <v>0</v>
      </c>
      <c r="BI33" s="858"/>
      <c r="BJ33" s="875"/>
      <c r="BK33" s="852"/>
      <c r="BL33" s="625"/>
      <c r="BM33" s="855"/>
      <c r="BN33" s="143">
        <f t="shared" si="28"/>
        <v>0</v>
      </c>
      <c r="BO33" s="143">
        <f t="shared" si="29"/>
        <v>0</v>
      </c>
      <c r="BP33" s="143">
        <f t="shared" si="30"/>
        <v>0</v>
      </c>
      <c r="BQ33" s="143">
        <f t="shared" si="31"/>
        <v>0</v>
      </c>
      <c r="BR33" s="143">
        <f t="shared" si="32"/>
        <v>0</v>
      </c>
      <c r="BS33" s="143">
        <f t="shared" si="33"/>
        <v>0</v>
      </c>
      <c r="BT33" s="143">
        <f t="shared" si="34"/>
        <v>0</v>
      </c>
      <c r="BU33" s="143">
        <f t="shared" si="35"/>
        <v>0</v>
      </c>
      <c r="BV33" s="855"/>
      <c r="BW33" s="625">
        <f t="shared" si="36"/>
        <v>0</v>
      </c>
      <c r="BX33" s="625">
        <f t="shared" si="37"/>
        <v>0</v>
      </c>
      <c r="BY33" s="855"/>
      <c r="BZ33" s="143">
        <f t="shared" si="38"/>
        <v>0</v>
      </c>
      <c r="CA33" s="143">
        <f t="shared" si="39"/>
        <v>0</v>
      </c>
      <c r="CB33" s="143">
        <f t="shared" si="40"/>
        <v>0</v>
      </c>
      <c r="CC33" s="143">
        <f t="shared" si="41"/>
        <v>0</v>
      </c>
      <c r="CD33" s="143">
        <f t="shared" si="42"/>
        <v>0</v>
      </c>
      <c r="CE33" s="143">
        <f t="shared" si="43"/>
        <v>0</v>
      </c>
      <c r="CF33" s="143">
        <f t="shared" si="44"/>
        <v>0</v>
      </c>
      <c r="CG33" s="143">
        <f t="shared" si="45"/>
        <v>0</v>
      </c>
      <c r="CH33" s="143">
        <f t="shared" si="46"/>
        <v>0</v>
      </c>
      <c r="CI33" s="143">
        <f t="shared" si="47"/>
        <v>0</v>
      </c>
      <c r="CJ33" s="143">
        <f t="shared" si="48"/>
        <v>0</v>
      </c>
      <c r="CK33" s="143">
        <f t="shared" si="49"/>
        <v>0</v>
      </c>
      <c r="CL33" s="143">
        <f t="shared" si="50"/>
        <v>0</v>
      </c>
      <c r="CM33" s="143">
        <f t="shared" si="51"/>
        <v>0</v>
      </c>
      <c r="CN33" s="143">
        <f t="shared" si="52"/>
        <v>0</v>
      </c>
      <c r="CO33" s="143">
        <f t="shared" si="53"/>
        <v>0</v>
      </c>
      <c r="CP33" s="18"/>
    </row>
    <row r="34" spans="2:94" s="147" customFormat="1" ht="75" customHeight="1">
      <c r="B34" s="874" t="s">
        <v>413</v>
      </c>
      <c r="C34" s="357"/>
      <c r="D34" s="358" t="s">
        <v>463</v>
      </c>
      <c r="E34" s="370"/>
      <c r="F34" s="267" t="s">
        <v>137</v>
      </c>
      <c r="G34" s="326" t="s">
        <v>185</v>
      </c>
      <c r="H34" s="326" t="s">
        <v>484</v>
      </c>
      <c r="I34" s="326">
        <v>1</v>
      </c>
      <c r="J34" s="326" t="s">
        <v>306</v>
      </c>
      <c r="K34" s="557">
        <v>286</v>
      </c>
      <c r="L34" s="359"/>
      <c r="M34" s="168"/>
      <c r="N34" s="169"/>
      <c r="O34" s="168"/>
      <c r="P34" s="169"/>
      <c r="Q34" s="168"/>
      <c r="R34" s="169"/>
      <c r="S34" s="169"/>
      <c r="T34" s="168"/>
      <c r="U34" s="169"/>
      <c r="V34" s="169"/>
      <c r="W34" s="168"/>
      <c r="X34" s="169"/>
      <c r="Y34" s="208"/>
      <c r="Z34" s="873"/>
      <c r="AA34" s="208"/>
      <c r="AB34" s="208"/>
      <c r="AC34" s="208"/>
      <c r="AD34" s="314">
        <f t="shared" si="18"/>
        <v>0</v>
      </c>
      <c r="AE34" s="315" t="str">
        <f t="shared" si="19"/>
        <v>No</v>
      </c>
      <c r="AF34" s="316" t="str">
        <f t="shared" si="3"/>
        <v>Yes</v>
      </c>
      <c r="AH34" s="742">
        <v>1</v>
      </c>
      <c r="AI34" s="161" cm="1">
        <f t="array" ref="AI34">SUM(L34:AC34*AH34)</f>
        <v>0</v>
      </c>
      <c r="AJ34" s="18"/>
      <c r="AK34" s="387">
        <v>5.2080000000000002</v>
      </c>
      <c r="AL34" s="385">
        <f>SUM(L34:AC34)*AK34</f>
        <v>0</v>
      </c>
      <c r="AM34" s="244">
        <f t="shared" si="4"/>
        <v>0</v>
      </c>
      <c r="AN34" s="321">
        <f t="shared" si="5"/>
        <v>0</v>
      </c>
      <c r="AO34" s="469">
        <f t="shared" si="6"/>
        <v>0</v>
      </c>
      <c r="AP34" s="470">
        <f t="shared" si="7"/>
        <v>0</v>
      </c>
      <c r="AQ34" s="471">
        <f t="shared" si="8"/>
        <v>0</v>
      </c>
      <c r="AR34" s="472">
        <f t="shared" si="9"/>
        <v>0</v>
      </c>
      <c r="AS34" s="472">
        <f t="shared" si="10"/>
        <v>0</v>
      </c>
      <c r="AT34" s="494">
        <f t="shared" si="11"/>
        <v>0</v>
      </c>
      <c r="AU34" s="515">
        <f t="shared" si="12"/>
        <v>0</v>
      </c>
      <c r="AV34" s="475">
        <f t="shared" si="13"/>
        <v>0</v>
      </c>
      <c r="AW34" s="268">
        <f t="shared" si="14"/>
        <v>0</v>
      </c>
      <c r="AX34" s="448">
        <f t="shared" si="15"/>
        <v>0</v>
      </c>
      <c r="AY34" s="505">
        <f t="shared" si="16"/>
        <v>0</v>
      </c>
      <c r="AZ34" s="510">
        <f t="shared" si="21"/>
        <v>0</v>
      </c>
      <c r="BA34" s="800">
        <f t="shared" si="22"/>
        <v>0</v>
      </c>
      <c r="BB34" s="806">
        <f t="shared" si="23"/>
        <v>0</v>
      </c>
      <c r="BC34" s="812">
        <f t="shared" si="24"/>
        <v>0</v>
      </c>
      <c r="BD34" s="818">
        <f t="shared" si="25"/>
        <v>0</v>
      </c>
      <c r="BE34" s="349"/>
      <c r="BF34" s="853">
        <f t="shared" si="26"/>
        <v>0</v>
      </c>
      <c r="BG34" s="852">
        <v>7</v>
      </c>
      <c r="BH34" s="853">
        <f t="shared" si="27"/>
        <v>0</v>
      </c>
      <c r="BI34" s="852"/>
      <c r="BJ34" s="853"/>
      <c r="BK34" s="852"/>
      <c r="BL34" s="625"/>
      <c r="BM34" s="855"/>
      <c r="BN34" s="143">
        <f t="shared" si="28"/>
        <v>0</v>
      </c>
      <c r="BO34" s="143">
        <f t="shared" si="29"/>
        <v>0</v>
      </c>
      <c r="BP34" s="143">
        <f t="shared" si="30"/>
        <v>0</v>
      </c>
      <c r="BQ34" s="143">
        <f t="shared" si="31"/>
        <v>0</v>
      </c>
      <c r="BR34" s="143">
        <f t="shared" si="32"/>
        <v>0</v>
      </c>
      <c r="BS34" s="143">
        <f t="shared" si="33"/>
        <v>0</v>
      </c>
      <c r="BT34" s="143">
        <f t="shared" si="34"/>
        <v>0</v>
      </c>
      <c r="BU34" s="143">
        <f t="shared" si="35"/>
        <v>0</v>
      </c>
      <c r="BV34" s="855"/>
      <c r="BW34" s="625">
        <f t="shared" si="36"/>
        <v>0</v>
      </c>
      <c r="BX34" s="625">
        <f t="shared" si="37"/>
        <v>0</v>
      </c>
      <c r="BY34" s="855"/>
      <c r="BZ34" s="143">
        <f t="shared" si="38"/>
        <v>0</v>
      </c>
      <c r="CA34" s="143">
        <f t="shared" si="39"/>
        <v>0</v>
      </c>
      <c r="CB34" s="143">
        <f t="shared" si="40"/>
        <v>0</v>
      </c>
      <c r="CC34" s="143">
        <f t="shared" si="41"/>
        <v>0</v>
      </c>
      <c r="CD34" s="143">
        <f t="shared" si="42"/>
        <v>0</v>
      </c>
      <c r="CE34" s="143">
        <f t="shared" si="43"/>
        <v>0</v>
      </c>
      <c r="CF34" s="143">
        <f t="shared" si="44"/>
        <v>0</v>
      </c>
      <c r="CG34" s="143">
        <f t="shared" si="45"/>
        <v>0</v>
      </c>
      <c r="CH34" s="143">
        <f t="shared" si="46"/>
        <v>0</v>
      </c>
      <c r="CI34" s="143">
        <f t="shared" si="47"/>
        <v>0</v>
      </c>
      <c r="CJ34" s="143">
        <f t="shared" si="48"/>
        <v>0</v>
      </c>
      <c r="CK34" s="143">
        <f t="shared" si="49"/>
        <v>0</v>
      </c>
      <c r="CL34" s="143">
        <f t="shared" si="50"/>
        <v>0</v>
      </c>
      <c r="CM34" s="143">
        <f t="shared" si="51"/>
        <v>0</v>
      </c>
      <c r="CN34" s="143">
        <f t="shared" si="52"/>
        <v>0</v>
      </c>
      <c r="CO34" s="143">
        <f t="shared" si="53"/>
        <v>0</v>
      </c>
      <c r="CP34" s="18"/>
    </row>
    <row r="35" spans="2:94" s="147" customFormat="1" ht="42" customHeight="1">
      <c r="B35" s="148"/>
      <c r="C35" s="93"/>
      <c r="D35" s="666" t="s">
        <v>505</v>
      </c>
      <c r="E35" s="64"/>
      <c r="F35" s="82"/>
      <c r="G35" s="64"/>
      <c r="H35" s="64"/>
      <c r="I35" s="64"/>
      <c r="J35" s="64"/>
      <c r="K35" s="127"/>
      <c r="L35" s="149"/>
      <c r="Z35" s="830"/>
      <c r="AD35" s="150"/>
      <c r="AE35" s="151"/>
      <c r="AF35" s="150"/>
      <c r="AI35" s="143"/>
      <c r="AJ35" s="18"/>
      <c r="AK35" s="383"/>
      <c r="AL35" s="385"/>
      <c r="AM35" s="77"/>
      <c r="AN35" s="63"/>
      <c r="AO35" s="78"/>
      <c r="AP35" s="71"/>
      <c r="AQ35" s="439"/>
      <c r="AR35" s="444"/>
      <c r="AS35" s="444"/>
      <c r="AT35" s="493"/>
      <c r="AU35" s="514"/>
      <c r="AV35" s="457"/>
      <c r="AW35" s="112"/>
      <c r="AX35" s="500"/>
      <c r="AY35" s="504"/>
      <c r="AZ35" s="509"/>
      <c r="BA35" s="800"/>
      <c r="BB35" s="806"/>
      <c r="BC35" s="812"/>
      <c r="BD35" s="818"/>
      <c r="BE35" s="125"/>
      <c r="BF35" s="853"/>
      <c r="BG35" s="856"/>
      <c r="BH35" s="853"/>
      <c r="BI35" s="856"/>
      <c r="BJ35" s="372"/>
      <c r="BK35" s="856"/>
      <c r="BL35" s="625"/>
      <c r="BM35" s="855"/>
      <c r="BN35" s="143">
        <f t="shared" ref="BN35:BN51" si="54">IF(G35="XS",IF(SUM(L35:AC35)&gt;0,SUM(L35:AC35),0),0)*I35</f>
        <v>0</v>
      </c>
      <c r="BO35" s="143">
        <f t="shared" ref="BO35:BO51" si="55">IF(G35="S",IF(SUM(L35:AC35)&gt;0,SUM(L35:AC35),0),0)*I35</f>
        <v>0</v>
      </c>
      <c r="BP35" s="143">
        <f t="shared" ref="BP35:BP51" si="56">IF(G35="M",IF(SUM(L35:AC35)&gt;0,SUM(L35:AC35),0),0)*I35</f>
        <v>0</v>
      </c>
      <c r="BQ35" s="143">
        <f t="shared" ref="BQ35:BQ51" si="57">IF(G35="L",IF(SUM(L35:AC35)&gt;0,SUM(L35:AC35),0),0)*I35</f>
        <v>0</v>
      </c>
      <c r="BR35" s="143">
        <f t="shared" ref="BR35:BR51" si="58">IF(G35="XL",IF(SUM(L35:AC35)&gt;0,SUM(L35:AC35),0),0)*I35</f>
        <v>0</v>
      </c>
      <c r="BS35" s="143">
        <f t="shared" ref="BS35:BS51" si="59">IF(G35="2XL",IF(SUM(L35:AC35)&gt;0,SUM(L35:AC35),0),0)*I35</f>
        <v>0</v>
      </c>
      <c r="BT35" s="143">
        <f t="shared" ref="BT35:BT51" si="60">IF(G35="3XL",IF(SUM(L35:AC35)&gt;0,SUM(L35:AC35),0),0)*I35</f>
        <v>0</v>
      </c>
      <c r="BU35" s="143">
        <f t="shared" ref="BU35:BU51" si="61">IF(G35="various",IF(SUM(L35:AC35)&gt;0,SUM(L35:AC35),0),0)*I35</f>
        <v>0</v>
      </c>
      <c r="BV35" s="855"/>
      <c r="BW35" s="625">
        <f t="shared" ref="BW35:BW51" si="62">IF(E35="",IF(SUM(L35:AC35)&gt;0,SUM(L35:AC35),0),0)*I35</f>
        <v>0</v>
      </c>
      <c r="BX35" s="625">
        <f t="shared" ref="BX35:BX51" si="63">IF(E35="Dual tex.",IF(SUM(L35:AC35)&gt;0,SUM(L35:AC35),0),0)*I35</f>
        <v>0</v>
      </c>
      <c r="BY35" s="855"/>
      <c r="BZ35" s="143">
        <f t="shared" ref="BZ35:BZ51" si="64">IF(F35="sloper",IF(SUM(L35:AC35)&gt;0,SUM(L35:AC35),0),0)*I35</f>
        <v>0</v>
      </c>
      <c r="CA35" s="143">
        <f t="shared" ref="CA35:CA51" si="65">IF(F35="footholds",IF(SUM(L35:AC35)&gt;0,SUM(L35:AC35),0),0)*I35</f>
        <v>0</v>
      </c>
      <c r="CB35" s="143">
        <f t="shared" ref="CB35:CB51" si="66">IF(F35="micros",IF(SUM(L35:AC35)&gt;0,SUM(L35:AC35),0),0)*I35</f>
        <v>0</v>
      </c>
      <c r="CC35" s="143">
        <f t="shared" ref="CC35:CC51" si="67">IF(F35="jug",IF(SUM(L35:AC35)&gt;0,SUM(L35:AC35),0),0)*I35</f>
        <v>0</v>
      </c>
      <c r="CD35" s="143">
        <f t="shared" ref="CD35:CD51" si="68">IF(F35="ledge",IF(SUM(L35:AC35)&gt;0,SUM(L35:AC35),0),0)*I35</f>
        <v>0</v>
      </c>
      <c r="CE35" s="143">
        <f t="shared" ref="CE35:CE51" si="69">IF(F35="edge",IF(SUM(L35:AC35)&gt;0,SUM(L35:AC35),0),0)*I35</f>
        <v>0</v>
      </c>
      <c r="CF35" s="143">
        <f t="shared" ref="CF35:CF51" si="70">IF(F35="crimp",IF(SUM(L35:AC35)&gt;0,SUM(L35:AC35),0),0)*I35</f>
        <v>0</v>
      </c>
      <c r="CG35" s="143">
        <f t="shared" ref="CG35:CG51" si="71">IF(F35="incut",IF(SUM(L35:AC35)&gt;0,SUM(L35:AC35),0),0)*I35</f>
        <v>0</v>
      </c>
      <c r="CH35" s="143">
        <f t="shared" ref="CH35:CH51" si="72">IF(F35="dish",IF(SUM(L35:AC35)&gt;0,SUM(L35:AC35),0),0)*I35</f>
        <v>0</v>
      </c>
      <c r="CI35" s="143">
        <f t="shared" ref="CI35:CI51" si="73">IF(F35="pinch",IF(SUM(L35:AC35)&gt;0,SUM(L35:AC35),0),0)*I35</f>
        <v>0</v>
      </c>
      <c r="CJ35" s="143">
        <f t="shared" ref="CJ35:CJ51" si="74">IF(F35="pocket",IF(SUM(L35:AC35)&gt;0,SUM(L35:AC35),0),0)*I35</f>
        <v>0</v>
      </c>
      <c r="CK35" s="143">
        <f t="shared" ref="CK35:CK51" si="75">IF(F35="scoop",IF(SUM(L35:AC35)&gt;0,SUM(L35:AC35),0),0)*I35</f>
        <v>0</v>
      </c>
      <c r="CL35" s="143">
        <f t="shared" ref="CL35:CL51" si="76">IF(F35="flat rectangle",IF(SUM(L35:AC35)&gt;0,SUM(L35:AC35),0),0)*I35</f>
        <v>0</v>
      </c>
      <c r="CM35" s="143">
        <f t="shared" ref="CM35:CM51" si="77">IF(F35="pentagon",IF(SUM(L35:AC35)&gt;0,SUM(L35:AC35),0),0)*I35</f>
        <v>0</v>
      </c>
      <c r="CN35" s="143">
        <f t="shared" ref="CN35:CN51" si="78">IF(F35="positive",IF(SUM(L35:AC35)&gt;0,SUM(L35:AC35),0),0)*I35</f>
        <v>0</v>
      </c>
      <c r="CO35" s="143">
        <f t="shared" ref="CO35:CO51" si="79">IF(F35="various",IF(SUM(L35:AC35)&gt;0,SUM(L35:AC35),0),0)*I35</f>
        <v>0</v>
      </c>
    </row>
    <row r="36" spans="2:94" s="18" customFormat="1" ht="75" customHeight="1">
      <c r="B36" s="218"/>
      <c r="C36" s="106"/>
      <c r="D36" s="362" t="s">
        <v>120</v>
      </c>
      <c r="E36" s="366" t="s">
        <v>311</v>
      </c>
      <c r="F36" s="321" t="s">
        <v>136</v>
      </c>
      <c r="G36" s="363" t="s">
        <v>185</v>
      </c>
      <c r="H36" s="364" t="s">
        <v>83</v>
      </c>
      <c r="I36" s="322">
        <v>2</v>
      </c>
      <c r="J36" s="322" t="s">
        <v>306</v>
      </c>
      <c r="K36" s="554">
        <v>290.03667000000007</v>
      </c>
      <c r="L36" s="365"/>
      <c r="M36" s="153"/>
      <c r="N36" s="154"/>
      <c r="O36" s="153"/>
      <c r="P36" s="154"/>
      <c r="Q36" s="153"/>
      <c r="R36" s="154"/>
      <c r="S36" s="154"/>
      <c r="T36" s="153"/>
      <c r="U36" s="154"/>
      <c r="V36" s="154"/>
      <c r="W36" s="153"/>
      <c r="X36" s="154"/>
      <c r="Y36" s="205"/>
      <c r="Z36" s="831"/>
      <c r="AA36" s="205"/>
      <c r="AB36" s="205"/>
      <c r="AC36" s="205"/>
      <c r="AD36" s="310">
        <f t="shared" si="18"/>
        <v>0</v>
      </c>
      <c r="AE36" s="311" t="str">
        <f t="shared" si="19"/>
        <v>No</v>
      </c>
      <c r="AF36" s="312" t="str">
        <f t="shared" ref="AF36:AF51" si="80">IF(B36="New","Yes","No")</f>
        <v>No</v>
      </c>
      <c r="AH36" s="740">
        <v>1.5</v>
      </c>
      <c r="AI36" s="156" cm="1">
        <f t="array" ref="AI36">SUM(L36:AC36*AH36)</f>
        <v>0</v>
      </c>
      <c r="AK36" s="384">
        <v>2.4750000000000001</v>
      </c>
      <c r="AL36" s="385">
        <f>SUM(L36:AC36)*AK36</f>
        <v>0</v>
      </c>
      <c r="AM36" s="244">
        <f t="shared" ref="AM36:AM51" si="81">I36*L36</f>
        <v>0</v>
      </c>
      <c r="AN36" s="321">
        <f t="shared" ref="AN36:AN51" si="82">I36*M36</f>
        <v>0</v>
      </c>
      <c r="AO36" s="469">
        <f t="shared" ref="AO36:AO51" si="83">I36*N36</f>
        <v>0</v>
      </c>
      <c r="AP36" s="470">
        <f t="shared" ref="AP36:AP51" si="84">I36*O36</f>
        <v>0</v>
      </c>
      <c r="AQ36" s="471">
        <f t="shared" ref="AQ36:AQ51" si="85">I36*P36</f>
        <v>0</v>
      </c>
      <c r="AR36" s="472">
        <f t="shared" ref="AR36:AR51" si="86">I36*Q36</f>
        <v>0</v>
      </c>
      <c r="AS36" s="472">
        <f t="shared" ref="AS36:AS51" si="87">I36*R36</f>
        <v>0</v>
      </c>
      <c r="AT36" s="494">
        <f t="shared" ref="AT36:AT51" si="88">I36*S36</f>
        <v>0</v>
      </c>
      <c r="AU36" s="515">
        <f t="shared" ref="AU36:AU51" si="89">I36*T36</f>
        <v>0</v>
      </c>
      <c r="AV36" s="475">
        <f t="shared" ref="AV36:AV51" si="90">I36*U36</f>
        <v>0</v>
      </c>
      <c r="AW36" s="268">
        <f t="shared" ref="AW36:AW51" si="91">I36*V36</f>
        <v>0</v>
      </c>
      <c r="AX36" s="448">
        <f t="shared" ref="AX36:AX51" si="92">I36*W36</f>
        <v>0</v>
      </c>
      <c r="AY36" s="505">
        <f t="shared" ref="AY36:AY51" si="93">I36*X36</f>
        <v>0</v>
      </c>
      <c r="AZ36" s="510">
        <f t="shared" ref="AZ36:AZ51" si="94">I36*Y36</f>
        <v>0</v>
      </c>
      <c r="BA36" s="800">
        <f t="shared" si="22"/>
        <v>0</v>
      </c>
      <c r="BB36" s="806">
        <f t="shared" si="23"/>
        <v>0</v>
      </c>
      <c r="BC36" s="812">
        <f t="shared" si="24"/>
        <v>0</v>
      </c>
      <c r="BD36" s="818">
        <f t="shared" si="25"/>
        <v>0</v>
      </c>
      <c r="BE36" s="349">
        <v>1.5</v>
      </c>
      <c r="BF36" s="853">
        <f t="shared" si="26"/>
        <v>0</v>
      </c>
      <c r="BG36" s="852">
        <v>9</v>
      </c>
      <c r="BH36" s="853">
        <f t="shared" si="27"/>
        <v>0</v>
      </c>
      <c r="BI36" s="852"/>
      <c r="BJ36" s="853"/>
      <c r="BK36" s="852"/>
      <c r="BL36" s="143"/>
      <c r="BM36" s="855"/>
      <c r="BN36" s="143">
        <f t="shared" si="54"/>
        <v>0</v>
      </c>
      <c r="BO36" s="143">
        <f t="shared" si="55"/>
        <v>0</v>
      </c>
      <c r="BP36" s="143">
        <f t="shared" si="56"/>
        <v>0</v>
      </c>
      <c r="BQ36" s="143">
        <f t="shared" si="57"/>
        <v>0</v>
      </c>
      <c r="BR36" s="143">
        <f t="shared" si="58"/>
        <v>0</v>
      </c>
      <c r="BS36" s="143">
        <f t="shared" si="59"/>
        <v>0</v>
      </c>
      <c r="BT36" s="143">
        <f t="shared" si="60"/>
        <v>0</v>
      </c>
      <c r="BU36" s="143">
        <f t="shared" si="61"/>
        <v>0</v>
      </c>
      <c r="BV36" s="855"/>
      <c r="BW36" s="625">
        <f t="shared" si="62"/>
        <v>0</v>
      </c>
      <c r="BX36" s="625">
        <f t="shared" si="63"/>
        <v>0</v>
      </c>
      <c r="BY36" s="855"/>
      <c r="BZ36" s="143">
        <f t="shared" si="64"/>
        <v>0</v>
      </c>
      <c r="CA36" s="143">
        <f t="shared" si="65"/>
        <v>0</v>
      </c>
      <c r="CB36" s="143">
        <f t="shared" si="66"/>
        <v>0</v>
      </c>
      <c r="CC36" s="143">
        <f t="shared" si="67"/>
        <v>0</v>
      </c>
      <c r="CD36" s="143">
        <f t="shared" si="68"/>
        <v>0</v>
      </c>
      <c r="CE36" s="143">
        <f t="shared" si="69"/>
        <v>0</v>
      </c>
      <c r="CF36" s="143">
        <f t="shared" si="70"/>
        <v>0</v>
      </c>
      <c r="CG36" s="143">
        <f t="shared" si="71"/>
        <v>0</v>
      </c>
      <c r="CH36" s="143">
        <f t="shared" si="72"/>
        <v>0</v>
      </c>
      <c r="CI36" s="143">
        <f t="shared" si="73"/>
        <v>0</v>
      </c>
      <c r="CJ36" s="143">
        <f t="shared" si="74"/>
        <v>0</v>
      </c>
      <c r="CK36" s="143">
        <f t="shared" si="75"/>
        <v>0</v>
      </c>
      <c r="CL36" s="143">
        <f t="shared" si="76"/>
        <v>0</v>
      </c>
      <c r="CM36" s="143">
        <f t="shared" si="77"/>
        <v>0</v>
      </c>
      <c r="CN36" s="143">
        <f t="shared" si="78"/>
        <v>0</v>
      </c>
      <c r="CO36" s="143">
        <f t="shared" si="79"/>
        <v>0</v>
      </c>
    </row>
    <row r="37" spans="2:94" s="147" customFormat="1" ht="75" customHeight="1">
      <c r="B37" s="206"/>
      <c r="C37" s="354"/>
      <c r="D37" s="323" t="s">
        <v>161</v>
      </c>
      <c r="E37" s="367"/>
      <c r="F37" s="269" t="s">
        <v>137</v>
      </c>
      <c r="G37" s="255" t="s">
        <v>185</v>
      </c>
      <c r="H37" s="255" t="s">
        <v>217</v>
      </c>
      <c r="I37" s="255">
        <v>1</v>
      </c>
      <c r="J37" s="255" t="s">
        <v>306</v>
      </c>
      <c r="K37" s="552">
        <v>199.86120000000003</v>
      </c>
      <c r="L37" s="360"/>
      <c r="M37" s="191"/>
      <c r="N37" s="191"/>
      <c r="O37" s="191"/>
      <c r="P37" s="191"/>
      <c r="Q37" s="191"/>
      <c r="R37" s="159"/>
      <c r="S37" s="191"/>
      <c r="T37" s="191"/>
      <c r="U37" s="191"/>
      <c r="V37" s="191"/>
      <c r="W37" s="191"/>
      <c r="X37" s="191"/>
      <c r="Y37" s="191"/>
      <c r="Z37" s="832"/>
      <c r="AA37" s="191"/>
      <c r="AB37" s="191"/>
      <c r="AC37" s="191"/>
      <c r="AD37" s="297">
        <f t="shared" si="18"/>
        <v>0</v>
      </c>
      <c r="AE37" s="292" t="str">
        <f t="shared" si="19"/>
        <v>No</v>
      </c>
      <c r="AF37" s="291" t="str">
        <f t="shared" si="80"/>
        <v>No</v>
      </c>
      <c r="AG37" s="361"/>
      <c r="AH37" s="741">
        <v>1</v>
      </c>
      <c r="AI37" s="161" cm="1">
        <f t="array" ref="AI37">SUM(L37:AC37*AH37)</f>
        <v>0</v>
      </c>
      <c r="AJ37" s="18"/>
      <c r="AK37" s="386">
        <v>0.95</v>
      </c>
      <c r="AL37" s="385">
        <f t="shared" si="20"/>
        <v>0</v>
      </c>
      <c r="AM37" s="244">
        <f t="shared" si="81"/>
        <v>0</v>
      </c>
      <c r="AN37" s="321">
        <f t="shared" si="82"/>
        <v>0</v>
      </c>
      <c r="AO37" s="469">
        <f t="shared" si="83"/>
        <v>0</v>
      </c>
      <c r="AP37" s="470">
        <f t="shared" si="84"/>
        <v>0</v>
      </c>
      <c r="AQ37" s="471">
        <f t="shared" si="85"/>
        <v>0</v>
      </c>
      <c r="AR37" s="472">
        <f t="shared" si="86"/>
        <v>0</v>
      </c>
      <c r="AS37" s="472">
        <f t="shared" si="87"/>
        <v>0</v>
      </c>
      <c r="AT37" s="494">
        <f t="shared" si="88"/>
        <v>0</v>
      </c>
      <c r="AU37" s="515">
        <f t="shared" si="89"/>
        <v>0</v>
      </c>
      <c r="AV37" s="475">
        <f t="shared" si="90"/>
        <v>0</v>
      </c>
      <c r="AW37" s="268">
        <f t="shared" si="91"/>
        <v>0</v>
      </c>
      <c r="AX37" s="448">
        <f t="shared" si="92"/>
        <v>0</v>
      </c>
      <c r="AY37" s="505">
        <f t="shared" si="93"/>
        <v>0</v>
      </c>
      <c r="AZ37" s="510">
        <f t="shared" si="94"/>
        <v>0</v>
      </c>
      <c r="BA37" s="800">
        <f t="shared" si="22"/>
        <v>0</v>
      </c>
      <c r="BB37" s="806">
        <f t="shared" si="23"/>
        <v>0</v>
      </c>
      <c r="BC37" s="812">
        <f t="shared" si="24"/>
        <v>0</v>
      </c>
      <c r="BD37" s="818">
        <f t="shared" si="25"/>
        <v>0</v>
      </c>
      <c r="BE37" s="349">
        <v>1</v>
      </c>
      <c r="BF37" s="853">
        <f t="shared" si="26"/>
        <v>0</v>
      </c>
      <c r="BG37" s="852">
        <v>5</v>
      </c>
      <c r="BH37" s="853">
        <f t="shared" si="27"/>
        <v>0</v>
      </c>
      <c r="BI37" s="852"/>
      <c r="BJ37" s="853"/>
      <c r="BK37" s="852"/>
      <c r="BL37" s="625"/>
      <c r="BM37" s="855"/>
      <c r="BN37" s="143">
        <f t="shared" si="54"/>
        <v>0</v>
      </c>
      <c r="BO37" s="143">
        <f t="shared" si="55"/>
        <v>0</v>
      </c>
      <c r="BP37" s="143">
        <f t="shared" si="56"/>
        <v>0</v>
      </c>
      <c r="BQ37" s="143">
        <f t="shared" si="57"/>
        <v>0</v>
      </c>
      <c r="BR37" s="143">
        <f t="shared" si="58"/>
        <v>0</v>
      </c>
      <c r="BS37" s="143">
        <f t="shared" si="59"/>
        <v>0</v>
      </c>
      <c r="BT37" s="143">
        <f t="shared" si="60"/>
        <v>0</v>
      </c>
      <c r="BU37" s="143">
        <f t="shared" si="61"/>
        <v>0</v>
      </c>
      <c r="BV37" s="855"/>
      <c r="BW37" s="625">
        <f t="shared" si="62"/>
        <v>0</v>
      </c>
      <c r="BX37" s="625">
        <f t="shared" si="63"/>
        <v>0</v>
      </c>
      <c r="BY37" s="855"/>
      <c r="BZ37" s="143">
        <f t="shared" si="64"/>
        <v>0</v>
      </c>
      <c r="CA37" s="143">
        <f t="shared" si="65"/>
        <v>0</v>
      </c>
      <c r="CB37" s="143">
        <f t="shared" si="66"/>
        <v>0</v>
      </c>
      <c r="CC37" s="143">
        <f t="shared" si="67"/>
        <v>0</v>
      </c>
      <c r="CD37" s="143">
        <f t="shared" si="68"/>
        <v>0</v>
      </c>
      <c r="CE37" s="143">
        <f t="shared" si="69"/>
        <v>0</v>
      </c>
      <c r="CF37" s="143">
        <f t="shared" si="70"/>
        <v>0</v>
      </c>
      <c r="CG37" s="143">
        <f t="shared" si="71"/>
        <v>0</v>
      </c>
      <c r="CH37" s="143">
        <f t="shared" si="72"/>
        <v>0</v>
      </c>
      <c r="CI37" s="143">
        <f t="shared" si="73"/>
        <v>0</v>
      </c>
      <c r="CJ37" s="143">
        <f t="shared" si="74"/>
        <v>0</v>
      </c>
      <c r="CK37" s="143">
        <f t="shared" si="75"/>
        <v>0</v>
      </c>
      <c r="CL37" s="143">
        <f t="shared" si="76"/>
        <v>0</v>
      </c>
      <c r="CM37" s="143">
        <f t="shared" si="77"/>
        <v>0</v>
      </c>
      <c r="CN37" s="143">
        <f t="shared" si="78"/>
        <v>0</v>
      </c>
      <c r="CO37" s="143">
        <f t="shared" si="79"/>
        <v>0</v>
      </c>
      <c r="CP37" s="18"/>
    </row>
    <row r="38" spans="2:94" s="18" customFormat="1" ht="75" customHeight="1">
      <c r="B38" s="207"/>
      <c r="D38" s="274" t="s">
        <v>121</v>
      </c>
      <c r="E38" s="368" t="s">
        <v>311</v>
      </c>
      <c r="F38" s="250" t="s">
        <v>137</v>
      </c>
      <c r="G38" s="276" t="s">
        <v>50</v>
      </c>
      <c r="H38" s="276" t="s">
        <v>84</v>
      </c>
      <c r="I38" s="275">
        <v>1</v>
      </c>
      <c r="J38" s="275" t="s">
        <v>306</v>
      </c>
      <c r="K38" s="555">
        <v>334.17268500000006</v>
      </c>
      <c r="L38" s="166"/>
      <c r="M38" s="163"/>
      <c r="N38" s="164"/>
      <c r="O38" s="163"/>
      <c r="P38" s="164"/>
      <c r="Q38" s="163"/>
      <c r="R38" s="164"/>
      <c r="S38" s="164"/>
      <c r="T38" s="163"/>
      <c r="U38" s="164"/>
      <c r="V38" s="164"/>
      <c r="W38" s="163"/>
      <c r="X38" s="164"/>
      <c r="Y38" s="193"/>
      <c r="Z38" s="833"/>
      <c r="AA38" s="193"/>
      <c r="AB38" s="193"/>
      <c r="AC38" s="193"/>
      <c r="AD38" s="313">
        <f t="shared" si="18"/>
        <v>0</v>
      </c>
      <c r="AE38" s="289" t="str">
        <f t="shared" si="19"/>
        <v>No</v>
      </c>
      <c r="AF38" s="290" t="str">
        <f t="shared" si="80"/>
        <v>No</v>
      </c>
      <c r="AH38" s="741">
        <v>1</v>
      </c>
      <c r="AI38" s="161" cm="1">
        <f t="array" ref="AI38">SUM(L38:AC38*AH38)</f>
        <v>0</v>
      </c>
      <c r="AK38" s="386">
        <v>3.52</v>
      </c>
      <c r="AL38" s="385">
        <f t="shared" si="20"/>
        <v>0</v>
      </c>
      <c r="AM38" s="244">
        <f t="shared" si="81"/>
        <v>0</v>
      </c>
      <c r="AN38" s="321">
        <f t="shared" si="82"/>
        <v>0</v>
      </c>
      <c r="AO38" s="469">
        <f t="shared" si="83"/>
        <v>0</v>
      </c>
      <c r="AP38" s="470">
        <f t="shared" si="84"/>
        <v>0</v>
      </c>
      <c r="AQ38" s="471">
        <f t="shared" si="85"/>
        <v>0</v>
      </c>
      <c r="AR38" s="472">
        <f t="shared" si="86"/>
        <v>0</v>
      </c>
      <c r="AS38" s="472">
        <f t="shared" si="87"/>
        <v>0</v>
      </c>
      <c r="AT38" s="494">
        <f t="shared" si="88"/>
        <v>0</v>
      </c>
      <c r="AU38" s="515">
        <f t="shared" si="89"/>
        <v>0</v>
      </c>
      <c r="AV38" s="475">
        <f t="shared" si="90"/>
        <v>0</v>
      </c>
      <c r="AW38" s="268">
        <f t="shared" si="91"/>
        <v>0</v>
      </c>
      <c r="AX38" s="448">
        <f t="shared" si="92"/>
        <v>0</v>
      </c>
      <c r="AY38" s="505">
        <f t="shared" si="93"/>
        <v>0</v>
      </c>
      <c r="AZ38" s="510">
        <f t="shared" si="94"/>
        <v>0</v>
      </c>
      <c r="BA38" s="800">
        <f t="shared" si="22"/>
        <v>0</v>
      </c>
      <c r="BB38" s="806">
        <f t="shared" si="23"/>
        <v>0</v>
      </c>
      <c r="BC38" s="812">
        <f t="shared" si="24"/>
        <v>0</v>
      </c>
      <c r="BD38" s="818">
        <f t="shared" si="25"/>
        <v>0</v>
      </c>
      <c r="BE38" s="349">
        <v>1</v>
      </c>
      <c r="BF38" s="853">
        <f t="shared" si="26"/>
        <v>0</v>
      </c>
      <c r="BG38" s="852">
        <v>5</v>
      </c>
      <c r="BH38" s="853">
        <f t="shared" si="27"/>
        <v>0</v>
      </c>
      <c r="BI38" s="852"/>
      <c r="BJ38" s="853"/>
      <c r="BK38" s="852"/>
      <c r="BL38" s="143"/>
      <c r="BM38" s="855"/>
      <c r="BN38" s="143">
        <f t="shared" si="54"/>
        <v>0</v>
      </c>
      <c r="BO38" s="143">
        <f t="shared" si="55"/>
        <v>0</v>
      </c>
      <c r="BP38" s="143">
        <f t="shared" si="56"/>
        <v>0</v>
      </c>
      <c r="BQ38" s="143">
        <f t="shared" si="57"/>
        <v>0</v>
      </c>
      <c r="BR38" s="143">
        <f t="shared" si="58"/>
        <v>0</v>
      </c>
      <c r="BS38" s="143">
        <f t="shared" si="59"/>
        <v>0</v>
      </c>
      <c r="BT38" s="143">
        <f t="shared" si="60"/>
        <v>0</v>
      </c>
      <c r="BU38" s="143">
        <f t="shared" si="61"/>
        <v>0</v>
      </c>
      <c r="BV38" s="855"/>
      <c r="BW38" s="625">
        <f t="shared" si="62"/>
        <v>0</v>
      </c>
      <c r="BX38" s="625">
        <f t="shared" si="63"/>
        <v>0</v>
      </c>
      <c r="BY38" s="855"/>
      <c r="BZ38" s="143">
        <f t="shared" si="64"/>
        <v>0</v>
      </c>
      <c r="CA38" s="143">
        <f t="shared" si="65"/>
        <v>0</v>
      </c>
      <c r="CB38" s="143">
        <f t="shared" si="66"/>
        <v>0</v>
      </c>
      <c r="CC38" s="143">
        <f t="shared" si="67"/>
        <v>0</v>
      </c>
      <c r="CD38" s="143">
        <f t="shared" si="68"/>
        <v>0</v>
      </c>
      <c r="CE38" s="143">
        <f t="shared" si="69"/>
        <v>0</v>
      </c>
      <c r="CF38" s="143">
        <f t="shared" si="70"/>
        <v>0</v>
      </c>
      <c r="CG38" s="143">
        <f t="shared" si="71"/>
        <v>0</v>
      </c>
      <c r="CH38" s="143">
        <f t="shared" si="72"/>
        <v>0</v>
      </c>
      <c r="CI38" s="143">
        <f t="shared" si="73"/>
        <v>0</v>
      </c>
      <c r="CJ38" s="143">
        <f t="shared" si="74"/>
        <v>0</v>
      </c>
      <c r="CK38" s="143">
        <f t="shared" si="75"/>
        <v>0</v>
      </c>
      <c r="CL38" s="143">
        <f t="shared" si="76"/>
        <v>0</v>
      </c>
      <c r="CM38" s="143">
        <f t="shared" si="77"/>
        <v>0</v>
      </c>
      <c r="CN38" s="143">
        <f t="shared" si="78"/>
        <v>0</v>
      </c>
      <c r="CO38" s="143">
        <f t="shared" si="79"/>
        <v>0</v>
      </c>
    </row>
    <row r="39" spans="2:94" s="18" customFormat="1" ht="75" customHeight="1">
      <c r="B39" s="207"/>
      <c r="D39" s="254" t="s">
        <v>122</v>
      </c>
      <c r="E39" s="367" t="s">
        <v>311</v>
      </c>
      <c r="F39" s="269" t="s">
        <v>137</v>
      </c>
      <c r="G39" s="538" t="s">
        <v>185</v>
      </c>
      <c r="H39" s="277" t="s">
        <v>85</v>
      </c>
      <c r="I39" s="255">
        <v>2</v>
      </c>
      <c r="J39" s="255" t="s">
        <v>306</v>
      </c>
      <c r="K39" s="556">
        <v>340.47783000000004</v>
      </c>
      <c r="L39" s="165"/>
      <c r="M39" s="158"/>
      <c r="N39" s="159"/>
      <c r="O39" s="158"/>
      <c r="P39" s="159"/>
      <c r="Q39" s="158"/>
      <c r="R39" s="159"/>
      <c r="S39" s="159"/>
      <c r="T39" s="158"/>
      <c r="U39" s="159"/>
      <c r="V39" s="159"/>
      <c r="W39" s="158"/>
      <c r="X39" s="159"/>
      <c r="Y39" s="191"/>
      <c r="Z39" s="832"/>
      <c r="AA39" s="191"/>
      <c r="AB39" s="191"/>
      <c r="AC39" s="191"/>
      <c r="AD39" s="297">
        <f t="shared" si="18"/>
        <v>0</v>
      </c>
      <c r="AE39" s="292" t="str">
        <f t="shared" si="19"/>
        <v>No</v>
      </c>
      <c r="AF39" s="293" t="str">
        <f t="shared" si="80"/>
        <v>No</v>
      </c>
      <c r="AH39" s="741">
        <v>1.5</v>
      </c>
      <c r="AI39" s="161" cm="1">
        <f t="array" ref="AI39">SUM(L39:AC39*AH39)</f>
        <v>0</v>
      </c>
      <c r="AK39" s="386">
        <v>1.925</v>
      </c>
      <c r="AL39" s="385">
        <f t="shared" si="20"/>
        <v>0</v>
      </c>
      <c r="AM39" s="244">
        <f t="shared" si="81"/>
        <v>0</v>
      </c>
      <c r="AN39" s="321">
        <f t="shared" si="82"/>
        <v>0</v>
      </c>
      <c r="AO39" s="469">
        <f t="shared" si="83"/>
        <v>0</v>
      </c>
      <c r="AP39" s="470">
        <f t="shared" si="84"/>
        <v>0</v>
      </c>
      <c r="AQ39" s="471">
        <f t="shared" si="85"/>
        <v>0</v>
      </c>
      <c r="AR39" s="472">
        <f t="shared" si="86"/>
        <v>0</v>
      </c>
      <c r="AS39" s="472">
        <f t="shared" si="87"/>
        <v>0</v>
      </c>
      <c r="AT39" s="494">
        <f t="shared" si="88"/>
        <v>0</v>
      </c>
      <c r="AU39" s="515">
        <f t="shared" si="89"/>
        <v>0</v>
      </c>
      <c r="AV39" s="475">
        <f t="shared" si="90"/>
        <v>0</v>
      </c>
      <c r="AW39" s="268">
        <f t="shared" si="91"/>
        <v>0</v>
      </c>
      <c r="AX39" s="448">
        <f t="shared" si="92"/>
        <v>0</v>
      </c>
      <c r="AY39" s="505">
        <f t="shared" si="93"/>
        <v>0</v>
      </c>
      <c r="AZ39" s="510">
        <f t="shared" si="94"/>
        <v>0</v>
      </c>
      <c r="BA39" s="800">
        <f t="shared" si="22"/>
        <v>0</v>
      </c>
      <c r="BB39" s="806">
        <f t="shared" si="23"/>
        <v>0</v>
      </c>
      <c r="BC39" s="812">
        <f t="shared" si="24"/>
        <v>0</v>
      </c>
      <c r="BD39" s="818">
        <f t="shared" si="25"/>
        <v>0</v>
      </c>
      <c r="BE39" s="349">
        <v>1.5</v>
      </c>
      <c r="BF39" s="853">
        <f t="shared" si="26"/>
        <v>0</v>
      </c>
      <c r="BG39" s="852">
        <v>6</v>
      </c>
      <c r="BH39" s="853">
        <f t="shared" si="27"/>
        <v>0</v>
      </c>
      <c r="BI39" s="852"/>
      <c r="BJ39" s="853"/>
      <c r="BK39" s="852"/>
      <c r="BL39" s="143"/>
      <c r="BM39" s="855"/>
      <c r="BN39" s="143">
        <f t="shared" si="54"/>
        <v>0</v>
      </c>
      <c r="BO39" s="143">
        <f t="shared" si="55"/>
        <v>0</v>
      </c>
      <c r="BP39" s="143">
        <f t="shared" si="56"/>
        <v>0</v>
      </c>
      <c r="BQ39" s="143">
        <f t="shared" si="57"/>
        <v>0</v>
      </c>
      <c r="BR39" s="143">
        <f t="shared" si="58"/>
        <v>0</v>
      </c>
      <c r="BS39" s="143">
        <f t="shared" si="59"/>
        <v>0</v>
      </c>
      <c r="BT39" s="143">
        <f t="shared" si="60"/>
        <v>0</v>
      </c>
      <c r="BU39" s="143">
        <f t="shared" si="61"/>
        <v>0</v>
      </c>
      <c r="BV39" s="855"/>
      <c r="BW39" s="625">
        <f t="shared" si="62"/>
        <v>0</v>
      </c>
      <c r="BX39" s="625">
        <f t="shared" si="63"/>
        <v>0</v>
      </c>
      <c r="BY39" s="855"/>
      <c r="BZ39" s="143">
        <f t="shared" si="64"/>
        <v>0</v>
      </c>
      <c r="CA39" s="143">
        <f t="shared" si="65"/>
        <v>0</v>
      </c>
      <c r="CB39" s="143">
        <f t="shared" si="66"/>
        <v>0</v>
      </c>
      <c r="CC39" s="143">
        <f t="shared" si="67"/>
        <v>0</v>
      </c>
      <c r="CD39" s="143">
        <f t="shared" si="68"/>
        <v>0</v>
      </c>
      <c r="CE39" s="143">
        <f t="shared" si="69"/>
        <v>0</v>
      </c>
      <c r="CF39" s="143">
        <f t="shared" si="70"/>
        <v>0</v>
      </c>
      <c r="CG39" s="143">
        <f t="shared" si="71"/>
        <v>0</v>
      </c>
      <c r="CH39" s="143">
        <f t="shared" si="72"/>
        <v>0</v>
      </c>
      <c r="CI39" s="143">
        <f t="shared" si="73"/>
        <v>0</v>
      </c>
      <c r="CJ39" s="143">
        <f t="shared" si="74"/>
        <v>0</v>
      </c>
      <c r="CK39" s="143">
        <f t="shared" si="75"/>
        <v>0</v>
      </c>
      <c r="CL39" s="143">
        <f t="shared" si="76"/>
        <v>0</v>
      </c>
      <c r="CM39" s="143">
        <f t="shared" si="77"/>
        <v>0</v>
      </c>
      <c r="CN39" s="143">
        <f t="shared" si="78"/>
        <v>0</v>
      </c>
      <c r="CO39" s="143">
        <f t="shared" si="79"/>
        <v>0</v>
      </c>
    </row>
    <row r="40" spans="2:94" s="18" customFormat="1" ht="75" customHeight="1">
      <c r="B40" s="207"/>
      <c r="D40" s="274" t="s">
        <v>123</v>
      </c>
      <c r="E40" s="368" t="s">
        <v>311</v>
      </c>
      <c r="F40" s="250" t="s">
        <v>134</v>
      </c>
      <c r="G40" s="276" t="s">
        <v>50</v>
      </c>
      <c r="H40" s="276" t="s">
        <v>86</v>
      </c>
      <c r="I40" s="275">
        <v>1</v>
      </c>
      <c r="J40" s="275" t="s">
        <v>306</v>
      </c>
      <c r="K40" s="555">
        <v>340.47783000000004</v>
      </c>
      <c r="L40" s="166"/>
      <c r="M40" s="163"/>
      <c r="N40" s="164"/>
      <c r="O40" s="163"/>
      <c r="P40" s="164"/>
      <c r="Q40" s="163"/>
      <c r="R40" s="164"/>
      <c r="S40" s="164"/>
      <c r="T40" s="163"/>
      <c r="U40" s="164"/>
      <c r="V40" s="164"/>
      <c r="W40" s="163"/>
      <c r="X40" s="164"/>
      <c r="Y40" s="193"/>
      <c r="Z40" s="833"/>
      <c r="AA40" s="193"/>
      <c r="AB40" s="193"/>
      <c r="AC40" s="193"/>
      <c r="AD40" s="313">
        <f t="shared" si="18"/>
        <v>0</v>
      </c>
      <c r="AE40" s="289" t="str">
        <f t="shared" si="19"/>
        <v>No</v>
      </c>
      <c r="AF40" s="290" t="str">
        <f t="shared" si="80"/>
        <v>No</v>
      </c>
      <c r="AH40" s="741">
        <v>1</v>
      </c>
      <c r="AI40" s="161" cm="1">
        <f t="array" ref="AI40">SUM(L40:AC40*AH40)</f>
        <v>0</v>
      </c>
      <c r="AK40" s="386">
        <v>2.97</v>
      </c>
      <c r="AL40" s="385">
        <f t="shared" si="20"/>
        <v>0</v>
      </c>
      <c r="AM40" s="244">
        <f t="shared" si="81"/>
        <v>0</v>
      </c>
      <c r="AN40" s="321">
        <f t="shared" si="82"/>
        <v>0</v>
      </c>
      <c r="AO40" s="469">
        <f t="shared" si="83"/>
        <v>0</v>
      </c>
      <c r="AP40" s="470">
        <f t="shared" si="84"/>
        <v>0</v>
      </c>
      <c r="AQ40" s="471">
        <f t="shared" si="85"/>
        <v>0</v>
      </c>
      <c r="AR40" s="472">
        <f t="shared" si="86"/>
        <v>0</v>
      </c>
      <c r="AS40" s="472">
        <f t="shared" si="87"/>
        <v>0</v>
      </c>
      <c r="AT40" s="494">
        <f t="shared" si="88"/>
        <v>0</v>
      </c>
      <c r="AU40" s="515">
        <f t="shared" si="89"/>
        <v>0</v>
      </c>
      <c r="AV40" s="475">
        <f t="shared" si="90"/>
        <v>0</v>
      </c>
      <c r="AW40" s="268">
        <f t="shared" si="91"/>
        <v>0</v>
      </c>
      <c r="AX40" s="448">
        <f t="shared" si="92"/>
        <v>0</v>
      </c>
      <c r="AY40" s="505">
        <f t="shared" si="93"/>
        <v>0</v>
      </c>
      <c r="AZ40" s="510">
        <f t="shared" si="94"/>
        <v>0</v>
      </c>
      <c r="BA40" s="800">
        <f t="shared" si="22"/>
        <v>0</v>
      </c>
      <c r="BB40" s="806">
        <f t="shared" si="23"/>
        <v>0</v>
      </c>
      <c r="BC40" s="812">
        <f t="shared" si="24"/>
        <v>0</v>
      </c>
      <c r="BD40" s="818">
        <f t="shared" si="25"/>
        <v>0</v>
      </c>
      <c r="BE40" s="349">
        <v>1</v>
      </c>
      <c r="BF40" s="853">
        <f t="shared" si="26"/>
        <v>0</v>
      </c>
      <c r="BG40" s="852">
        <v>8</v>
      </c>
      <c r="BH40" s="853">
        <f t="shared" si="27"/>
        <v>0</v>
      </c>
      <c r="BI40" s="852"/>
      <c r="BJ40" s="853"/>
      <c r="BK40" s="852"/>
      <c r="BL40" s="143"/>
      <c r="BM40" s="855"/>
      <c r="BN40" s="143">
        <f t="shared" si="54"/>
        <v>0</v>
      </c>
      <c r="BO40" s="143">
        <f t="shared" si="55"/>
        <v>0</v>
      </c>
      <c r="BP40" s="143">
        <f t="shared" si="56"/>
        <v>0</v>
      </c>
      <c r="BQ40" s="143">
        <f t="shared" si="57"/>
        <v>0</v>
      </c>
      <c r="BR40" s="143">
        <f t="shared" si="58"/>
        <v>0</v>
      </c>
      <c r="BS40" s="143">
        <f t="shared" si="59"/>
        <v>0</v>
      </c>
      <c r="BT40" s="143">
        <f t="shared" si="60"/>
        <v>0</v>
      </c>
      <c r="BU40" s="143">
        <f t="shared" si="61"/>
        <v>0</v>
      </c>
      <c r="BV40" s="855"/>
      <c r="BW40" s="625">
        <f t="shared" si="62"/>
        <v>0</v>
      </c>
      <c r="BX40" s="625">
        <f t="shared" si="63"/>
        <v>0</v>
      </c>
      <c r="BY40" s="855"/>
      <c r="BZ40" s="143">
        <f t="shared" si="64"/>
        <v>0</v>
      </c>
      <c r="CA40" s="143">
        <f t="shared" si="65"/>
        <v>0</v>
      </c>
      <c r="CB40" s="143">
        <f t="shared" si="66"/>
        <v>0</v>
      </c>
      <c r="CC40" s="143">
        <f t="shared" si="67"/>
        <v>0</v>
      </c>
      <c r="CD40" s="143">
        <f t="shared" si="68"/>
        <v>0</v>
      </c>
      <c r="CE40" s="143">
        <f t="shared" si="69"/>
        <v>0</v>
      </c>
      <c r="CF40" s="143">
        <f t="shared" si="70"/>
        <v>0</v>
      </c>
      <c r="CG40" s="143">
        <f t="shared" si="71"/>
        <v>0</v>
      </c>
      <c r="CH40" s="143">
        <f t="shared" si="72"/>
        <v>0</v>
      </c>
      <c r="CI40" s="143">
        <f t="shared" si="73"/>
        <v>0</v>
      </c>
      <c r="CJ40" s="143">
        <f t="shared" si="74"/>
        <v>0</v>
      </c>
      <c r="CK40" s="143">
        <f t="shared" si="75"/>
        <v>0</v>
      </c>
      <c r="CL40" s="143">
        <f t="shared" si="76"/>
        <v>0</v>
      </c>
      <c r="CM40" s="143">
        <f t="shared" si="77"/>
        <v>0</v>
      </c>
      <c r="CN40" s="143">
        <f t="shared" si="78"/>
        <v>0</v>
      </c>
      <c r="CO40" s="143">
        <f t="shared" si="79"/>
        <v>0</v>
      </c>
    </row>
    <row r="41" spans="2:94" s="18" customFormat="1" ht="75" customHeight="1">
      <c r="B41" s="207"/>
      <c r="D41" s="254" t="s">
        <v>124</v>
      </c>
      <c r="E41" s="367" t="s">
        <v>311</v>
      </c>
      <c r="F41" s="269" t="s">
        <v>134</v>
      </c>
      <c r="G41" s="277" t="s">
        <v>185</v>
      </c>
      <c r="H41" s="277" t="s">
        <v>87</v>
      </c>
      <c r="I41" s="255">
        <v>2</v>
      </c>
      <c r="J41" s="255" t="s">
        <v>306</v>
      </c>
      <c r="K41" s="556">
        <v>365.69841000000008</v>
      </c>
      <c r="L41" s="165"/>
      <c r="M41" s="158"/>
      <c r="N41" s="159"/>
      <c r="O41" s="158"/>
      <c r="P41" s="159"/>
      <c r="Q41" s="158"/>
      <c r="R41" s="159"/>
      <c r="S41" s="159"/>
      <c r="T41" s="158"/>
      <c r="U41" s="159"/>
      <c r="V41" s="159"/>
      <c r="W41" s="158"/>
      <c r="X41" s="159"/>
      <c r="Y41" s="191"/>
      <c r="Z41" s="832"/>
      <c r="AA41" s="191"/>
      <c r="AB41" s="191"/>
      <c r="AC41" s="191"/>
      <c r="AD41" s="297">
        <f t="shared" si="18"/>
        <v>0</v>
      </c>
      <c r="AE41" s="292" t="str">
        <f t="shared" si="19"/>
        <v>No</v>
      </c>
      <c r="AF41" s="293" t="str">
        <f t="shared" si="80"/>
        <v>No</v>
      </c>
      <c r="AH41" s="741">
        <v>1</v>
      </c>
      <c r="AI41" s="161" cm="1">
        <f t="array" ref="AI41">SUM(L41:AC41*AH41)</f>
        <v>0</v>
      </c>
      <c r="AK41" s="386">
        <v>1.87</v>
      </c>
      <c r="AL41" s="385">
        <f t="shared" si="20"/>
        <v>0</v>
      </c>
      <c r="AM41" s="244">
        <f t="shared" si="81"/>
        <v>0</v>
      </c>
      <c r="AN41" s="321">
        <f t="shared" si="82"/>
        <v>0</v>
      </c>
      <c r="AO41" s="469">
        <f t="shared" si="83"/>
        <v>0</v>
      </c>
      <c r="AP41" s="470">
        <f t="shared" si="84"/>
        <v>0</v>
      </c>
      <c r="AQ41" s="471">
        <f t="shared" si="85"/>
        <v>0</v>
      </c>
      <c r="AR41" s="472">
        <f t="shared" si="86"/>
        <v>0</v>
      </c>
      <c r="AS41" s="472">
        <f t="shared" si="87"/>
        <v>0</v>
      </c>
      <c r="AT41" s="494">
        <f t="shared" si="88"/>
        <v>0</v>
      </c>
      <c r="AU41" s="515">
        <f t="shared" si="89"/>
        <v>0</v>
      </c>
      <c r="AV41" s="475">
        <f t="shared" si="90"/>
        <v>0</v>
      </c>
      <c r="AW41" s="268">
        <f t="shared" si="91"/>
        <v>0</v>
      </c>
      <c r="AX41" s="448">
        <f t="shared" si="92"/>
        <v>0</v>
      </c>
      <c r="AY41" s="505">
        <f t="shared" si="93"/>
        <v>0</v>
      </c>
      <c r="AZ41" s="510">
        <f t="shared" si="94"/>
        <v>0</v>
      </c>
      <c r="BA41" s="800">
        <f t="shared" si="22"/>
        <v>0</v>
      </c>
      <c r="BB41" s="806">
        <f t="shared" si="23"/>
        <v>0</v>
      </c>
      <c r="BC41" s="812">
        <f t="shared" si="24"/>
        <v>0</v>
      </c>
      <c r="BD41" s="818">
        <f t="shared" si="25"/>
        <v>0</v>
      </c>
      <c r="BE41" s="349">
        <v>1</v>
      </c>
      <c r="BF41" s="853">
        <f t="shared" si="26"/>
        <v>0</v>
      </c>
      <c r="BG41" s="852">
        <v>8</v>
      </c>
      <c r="BH41" s="853">
        <f t="shared" si="27"/>
        <v>0</v>
      </c>
      <c r="BI41" s="852"/>
      <c r="BJ41" s="853"/>
      <c r="BK41" s="852"/>
      <c r="BL41" s="143"/>
      <c r="BM41" s="855"/>
      <c r="BN41" s="143">
        <f t="shared" si="54"/>
        <v>0</v>
      </c>
      <c r="BO41" s="143">
        <f t="shared" si="55"/>
        <v>0</v>
      </c>
      <c r="BP41" s="143">
        <f t="shared" si="56"/>
        <v>0</v>
      </c>
      <c r="BQ41" s="143">
        <f t="shared" si="57"/>
        <v>0</v>
      </c>
      <c r="BR41" s="143">
        <f t="shared" si="58"/>
        <v>0</v>
      </c>
      <c r="BS41" s="143">
        <f t="shared" si="59"/>
        <v>0</v>
      </c>
      <c r="BT41" s="143">
        <f t="shared" si="60"/>
        <v>0</v>
      </c>
      <c r="BU41" s="143">
        <f t="shared" si="61"/>
        <v>0</v>
      </c>
      <c r="BV41" s="855"/>
      <c r="BW41" s="625">
        <f t="shared" si="62"/>
        <v>0</v>
      </c>
      <c r="BX41" s="625">
        <f t="shared" si="63"/>
        <v>0</v>
      </c>
      <c r="BY41" s="855"/>
      <c r="BZ41" s="143">
        <f t="shared" si="64"/>
        <v>0</v>
      </c>
      <c r="CA41" s="143">
        <f t="shared" si="65"/>
        <v>0</v>
      </c>
      <c r="CB41" s="143">
        <f t="shared" si="66"/>
        <v>0</v>
      </c>
      <c r="CC41" s="143">
        <f t="shared" si="67"/>
        <v>0</v>
      </c>
      <c r="CD41" s="143">
        <f t="shared" si="68"/>
        <v>0</v>
      </c>
      <c r="CE41" s="143">
        <f t="shared" si="69"/>
        <v>0</v>
      </c>
      <c r="CF41" s="143">
        <f t="shared" si="70"/>
        <v>0</v>
      </c>
      <c r="CG41" s="143">
        <f t="shared" si="71"/>
        <v>0</v>
      </c>
      <c r="CH41" s="143">
        <f t="shared" si="72"/>
        <v>0</v>
      </c>
      <c r="CI41" s="143">
        <f t="shared" si="73"/>
        <v>0</v>
      </c>
      <c r="CJ41" s="143">
        <f t="shared" si="74"/>
        <v>0</v>
      </c>
      <c r="CK41" s="143">
        <f t="shared" si="75"/>
        <v>0</v>
      </c>
      <c r="CL41" s="143">
        <f t="shared" si="76"/>
        <v>0</v>
      </c>
      <c r="CM41" s="143">
        <f t="shared" si="77"/>
        <v>0</v>
      </c>
      <c r="CN41" s="143">
        <f t="shared" si="78"/>
        <v>0</v>
      </c>
      <c r="CO41" s="143">
        <f t="shared" si="79"/>
        <v>0</v>
      </c>
    </row>
    <row r="42" spans="2:94" s="18" customFormat="1" ht="75" customHeight="1">
      <c r="B42" s="207"/>
      <c r="D42" s="274" t="s">
        <v>125</v>
      </c>
      <c r="E42" s="368" t="s">
        <v>311</v>
      </c>
      <c r="F42" s="250" t="s">
        <v>136</v>
      </c>
      <c r="G42" s="276" t="s">
        <v>186</v>
      </c>
      <c r="H42" s="276" t="s">
        <v>88</v>
      </c>
      <c r="I42" s="275">
        <v>2</v>
      </c>
      <c r="J42" s="275" t="s">
        <v>306</v>
      </c>
      <c r="K42" s="555">
        <v>353.08812000000006</v>
      </c>
      <c r="L42" s="166"/>
      <c r="M42" s="163"/>
      <c r="N42" s="164"/>
      <c r="O42" s="163"/>
      <c r="P42" s="164"/>
      <c r="Q42" s="163"/>
      <c r="R42" s="164"/>
      <c r="S42" s="164"/>
      <c r="T42" s="163"/>
      <c r="U42" s="164"/>
      <c r="V42" s="164"/>
      <c r="W42" s="163"/>
      <c r="X42" s="164"/>
      <c r="Y42" s="193"/>
      <c r="Z42" s="833"/>
      <c r="AA42" s="193"/>
      <c r="AB42" s="193"/>
      <c r="AC42" s="193"/>
      <c r="AD42" s="313">
        <f t="shared" si="18"/>
        <v>0</v>
      </c>
      <c r="AE42" s="289" t="str">
        <f t="shared" si="19"/>
        <v>No</v>
      </c>
      <c r="AF42" s="290" t="str">
        <f t="shared" si="80"/>
        <v>No</v>
      </c>
      <c r="AH42" s="741">
        <v>1</v>
      </c>
      <c r="AI42" s="161" cm="1">
        <f t="array" ref="AI42">SUM(L42:AC42*AH42)</f>
        <v>0</v>
      </c>
      <c r="AK42" s="386">
        <v>0.95</v>
      </c>
      <c r="AL42" s="385">
        <f t="shared" si="20"/>
        <v>0</v>
      </c>
      <c r="AM42" s="244">
        <f t="shared" si="81"/>
        <v>0</v>
      </c>
      <c r="AN42" s="321">
        <f t="shared" si="82"/>
        <v>0</v>
      </c>
      <c r="AO42" s="469">
        <f t="shared" si="83"/>
        <v>0</v>
      </c>
      <c r="AP42" s="470">
        <f t="shared" si="84"/>
        <v>0</v>
      </c>
      <c r="AQ42" s="471">
        <f t="shared" si="85"/>
        <v>0</v>
      </c>
      <c r="AR42" s="472">
        <f t="shared" si="86"/>
        <v>0</v>
      </c>
      <c r="AS42" s="472">
        <f t="shared" si="87"/>
        <v>0</v>
      </c>
      <c r="AT42" s="494">
        <f t="shared" si="88"/>
        <v>0</v>
      </c>
      <c r="AU42" s="515">
        <f t="shared" si="89"/>
        <v>0</v>
      </c>
      <c r="AV42" s="475">
        <f t="shared" si="90"/>
        <v>0</v>
      </c>
      <c r="AW42" s="268">
        <f t="shared" si="91"/>
        <v>0</v>
      </c>
      <c r="AX42" s="448">
        <f t="shared" si="92"/>
        <v>0</v>
      </c>
      <c r="AY42" s="505">
        <f t="shared" si="93"/>
        <v>0</v>
      </c>
      <c r="AZ42" s="510">
        <f t="shared" si="94"/>
        <v>0</v>
      </c>
      <c r="BA42" s="800">
        <f t="shared" si="22"/>
        <v>0</v>
      </c>
      <c r="BB42" s="806">
        <f t="shared" si="23"/>
        <v>0</v>
      </c>
      <c r="BC42" s="812">
        <f t="shared" si="24"/>
        <v>0</v>
      </c>
      <c r="BD42" s="818">
        <f t="shared" si="25"/>
        <v>0</v>
      </c>
      <c r="BE42" s="349">
        <v>1</v>
      </c>
      <c r="BF42" s="853">
        <f t="shared" si="26"/>
        <v>0</v>
      </c>
      <c r="BG42" s="852">
        <v>8</v>
      </c>
      <c r="BH42" s="853">
        <f t="shared" si="27"/>
        <v>0</v>
      </c>
      <c r="BI42" s="852"/>
      <c r="BJ42" s="853"/>
      <c r="BK42" s="852"/>
      <c r="BL42" s="143"/>
      <c r="BM42" s="855"/>
      <c r="BN42" s="143">
        <f t="shared" si="54"/>
        <v>0</v>
      </c>
      <c r="BO42" s="143">
        <f t="shared" si="55"/>
        <v>0</v>
      </c>
      <c r="BP42" s="143">
        <f t="shared" si="56"/>
        <v>0</v>
      </c>
      <c r="BQ42" s="143">
        <f t="shared" si="57"/>
        <v>0</v>
      </c>
      <c r="BR42" s="143">
        <f t="shared" si="58"/>
        <v>0</v>
      </c>
      <c r="BS42" s="143">
        <f t="shared" si="59"/>
        <v>0</v>
      </c>
      <c r="BT42" s="143">
        <f t="shared" si="60"/>
        <v>0</v>
      </c>
      <c r="BU42" s="143">
        <f t="shared" si="61"/>
        <v>0</v>
      </c>
      <c r="BV42" s="855"/>
      <c r="BW42" s="625">
        <f t="shared" si="62"/>
        <v>0</v>
      </c>
      <c r="BX42" s="625">
        <f t="shared" si="63"/>
        <v>0</v>
      </c>
      <c r="BY42" s="855"/>
      <c r="BZ42" s="143">
        <f t="shared" si="64"/>
        <v>0</v>
      </c>
      <c r="CA42" s="143">
        <f t="shared" si="65"/>
        <v>0</v>
      </c>
      <c r="CB42" s="143">
        <f t="shared" si="66"/>
        <v>0</v>
      </c>
      <c r="CC42" s="143">
        <f t="shared" si="67"/>
        <v>0</v>
      </c>
      <c r="CD42" s="143">
        <f t="shared" si="68"/>
        <v>0</v>
      </c>
      <c r="CE42" s="143">
        <f t="shared" si="69"/>
        <v>0</v>
      </c>
      <c r="CF42" s="143">
        <f t="shared" si="70"/>
        <v>0</v>
      </c>
      <c r="CG42" s="143">
        <f t="shared" si="71"/>
        <v>0</v>
      </c>
      <c r="CH42" s="143">
        <f t="shared" si="72"/>
        <v>0</v>
      </c>
      <c r="CI42" s="143">
        <f t="shared" si="73"/>
        <v>0</v>
      </c>
      <c r="CJ42" s="143">
        <f t="shared" si="74"/>
        <v>0</v>
      </c>
      <c r="CK42" s="143">
        <f t="shared" si="75"/>
        <v>0</v>
      </c>
      <c r="CL42" s="143">
        <f t="shared" si="76"/>
        <v>0</v>
      </c>
      <c r="CM42" s="143">
        <f t="shared" si="77"/>
        <v>0</v>
      </c>
      <c r="CN42" s="143">
        <f t="shared" si="78"/>
        <v>0</v>
      </c>
      <c r="CO42" s="143">
        <f t="shared" si="79"/>
        <v>0</v>
      </c>
    </row>
    <row r="43" spans="2:94" s="18" customFormat="1" ht="75" customHeight="1">
      <c r="B43" s="207"/>
      <c r="D43" s="254" t="s">
        <v>126</v>
      </c>
      <c r="E43" s="367" t="s">
        <v>311</v>
      </c>
      <c r="F43" s="255" t="s">
        <v>137</v>
      </c>
      <c r="G43" s="277" t="s">
        <v>185</v>
      </c>
      <c r="H43" s="277" t="s">
        <v>111</v>
      </c>
      <c r="I43" s="269">
        <v>1</v>
      </c>
      <c r="J43" s="255" t="s">
        <v>306</v>
      </c>
      <c r="K43" s="556">
        <v>214.37493000000006</v>
      </c>
      <c r="L43" s="165"/>
      <c r="M43" s="158"/>
      <c r="N43" s="159"/>
      <c r="O43" s="158"/>
      <c r="P43" s="159"/>
      <c r="Q43" s="158"/>
      <c r="R43" s="159"/>
      <c r="S43" s="159"/>
      <c r="T43" s="158"/>
      <c r="U43" s="159"/>
      <c r="V43" s="159"/>
      <c r="W43" s="158"/>
      <c r="X43" s="159"/>
      <c r="Y43" s="191"/>
      <c r="Z43" s="832"/>
      <c r="AA43" s="191"/>
      <c r="AB43" s="191"/>
      <c r="AC43" s="191"/>
      <c r="AD43" s="297">
        <f t="shared" si="18"/>
        <v>0</v>
      </c>
      <c r="AE43" s="292" t="str">
        <f t="shared" si="19"/>
        <v>No</v>
      </c>
      <c r="AF43" s="293" t="str">
        <f t="shared" si="80"/>
        <v>No</v>
      </c>
      <c r="AH43" s="741">
        <v>1</v>
      </c>
      <c r="AI43" s="161" cm="1">
        <f t="array" ref="AI43">SUM(L43:AC43*AH43)</f>
        <v>0</v>
      </c>
      <c r="AK43" s="386">
        <v>1.0449999999999999</v>
      </c>
      <c r="AL43" s="385">
        <f t="shared" si="20"/>
        <v>0</v>
      </c>
      <c r="AM43" s="244">
        <f t="shared" si="81"/>
        <v>0</v>
      </c>
      <c r="AN43" s="321">
        <f t="shared" si="82"/>
        <v>0</v>
      </c>
      <c r="AO43" s="469">
        <f t="shared" si="83"/>
        <v>0</v>
      </c>
      <c r="AP43" s="470">
        <f t="shared" si="84"/>
        <v>0</v>
      </c>
      <c r="AQ43" s="471">
        <f t="shared" si="85"/>
        <v>0</v>
      </c>
      <c r="AR43" s="472">
        <f t="shared" si="86"/>
        <v>0</v>
      </c>
      <c r="AS43" s="472">
        <f t="shared" si="87"/>
        <v>0</v>
      </c>
      <c r="AT43" s="494">
        <f t="shared" si="88"/>
        <v>0</v>
      </c>
      <c r="AU43" s="515">
        <f t="shared" si="89"/>
        <v>0</v>
      </c>
      <c r="AV43" s="475">
        <f t="shared" si="90"/>
        <v>0</v>
      </c>
      <c r="AW43" s="268">
        <f t="shared" si="91"/>
        <v>0</v>
      </c>
      <c r="AX43" s="448">
        <f t="shared" si="92"/>
        <v>0</v>
      </c>
      <c r="AY43" s="505">
        <f t="shared" si="93"/>
        <v>0</v>
      </c>
      <c r="AZ43" s="510">
        <f t="shared" si="94"/>
        <v>0</v>
      </c>
      <c r="BA43" s="800">
        <f t="shared" si="22"/>
        <v>0</v>
      </c>
      <c r="BB43" s="806">
        <f t="shared" si="23"/>
        <v>0</v>
      </c>
      <c r="BC43" s="812">
        <f t="shared" si="24"/>
        <v>0</v>
      </c>
      <c r="BD43" s="818">
        <f t="shared" si="25"/>
        <v>0</v>
      </c>
      <c r="BE43" s="425">
        <v>1</v>
      </c>
      <c r="BF43" s="853">
        <f t="shared" si="26"/>
        <v>0</v>
      </c>
      <c r="BG43" s="852">
        <v>9</v>
      </c>
      <c r="BH43" s="853">
        <f t="shared" si="27"/>
        <v>0</v>
      </c>
      <c r="BI43" s="858"/>
      <c r="BJ43" s="875"/>
      <c r="BK43" s="852"/>
      <c r="BL43" s="143"/>
      <c r="BM43" s="855"/>
      <c r="BN43" s="143">
        <f t="shared" si="54"/>
        <v>0</v>
      </c>
      <c r="BO43" s="143">
        <f t="shared" si="55"/>
        <v>0</v>
      </c>
      <c r="BP43" s="143">
        <f t="shared" si="56"/>
        <v>0</v>
      </c>
      <c r="BQ43" s="143">
        <f t="shared" si="57"/>
        <v>0</v>
      </c>
      <c r="BR43" s="143">
        <f t="shared" si="58"/>
        <v>0</v>
      </c>
      <c r="BS43" s="143">
        <f t="shared" si="59"/>
        <v>0</v>
      </c>
      <c r="BT43" s="143">
        <f t="shared" si="60"/>
        <v>0</v>
      </c>
      <c r="BU43" s="143">
        <f t="shared" si="61"/>
        <v>0</v>
      </c>
      <c r="BV43" s="855"/>
      <c r="BW43" s="625">
        <f t="shared" si="62"/>
        <v>0</v>
      </c>
      <c r="BX43" s="625">
        <f t="shared" si="63"/>
        <v>0</v>
      </c>
      <c r="BY43" s="855"/>
      <c r="BZ43" s="143">
        <f t="shared" si="64"/>
        <v>0</v>
      </c>
      <c r="CA43" s="143">
        <f t="shared" si="65"/>
        <v>0</v>
      </c>
      <c r="CB43" s="143">
        <f t="shared" si="66"/>
        <v>0</v>
      </c>
      <c r="CC43" s="143">
        <f t="shared" si="67"/>
        <v>0</v>
      </c>
      <c r="CD43" s="143">
        <f t="shared" si="68"/>
        <v>0</v>
      </c>
      <c r="CE43" s="143">
        <f t="shared" si="69"/>
        <v>0</v>
      </c>
      <c r="CF43" s="143">
        <f t="shared" si="70"/>
        <v>0</v>
      </c>
      <c r="CG43" s="143">
        <f t="shared" si="71"/>
        <v>0</v>
      </c>
      <c r="CH43" s="143">
        <f t="shared" si="72"/>
        <v>0</v>
      </c>
      <c r="CI43" s="143">
        <f t="shared" si="73"/>
        <v>0</v>
      </c>
      <c r="CJ43" s="143">
        <f t="shared" si="74"/>
        <v>0</v>
      </c>
      <c r="CK43" s="143">
        <f t="shared" si="75"/>
        <v>0</v>
      </c>
      <c r="CL43" s="143">
        <f t="shared" si="76"/>
        <v>0</v>
      </c>
      <c r="CM43" s="143">
        <f t="shared" si="77"/>
        <v>0</v>
      </c>
      <c r="CN43" s="143">
        <f t="shared" si="78"/>
        <v>0</v>
      </c>
      <c r="CO43" s="143">
        <f t="shared" si="79"/>
        <v>0</v>
      </c>
    </row>
    <row r="44" spans="2:94" s="18" customFormat="1" ht="75" customHeight="1">
      <c r="B44" s="207"/>
      <c r="D44" s="274" t="s">
        <v>127</v>
      </c>
      <c r="E44" s="368" t="s">
        <v>311</v>
      </c>
      <c r="F44" s="250" t="s">
        <v>157</v>
      </c>
      <c r="G44" s="276" t="s">
        <v>186</v>
      </c>
      <c r="H44" s="276" t="s">
        <v>89</v>
      </c>
      <c r="I44" s="275">
        <v>1</v>
      </c>
      <c r="J44" s="275" t="s">
        <v>306</v>
      </c>
      <c r="K44" s="555">
        <v>195.45949500000003</v>
      </c>
      <c r="L44" s="166"/>
      <c r="M44" s="163"/>
      <c r="N44" s="164"/>
      <c r="O44" s="163"/>
      <c r="P44" s="164"/>
      <c r="Q44" s="163"/>
      <c r="R44" s="164"/>
      <c r="S44" s="164"/>
      <c r="T44" s="163"/>
      <c r="U44" s="164"/>
      <c r="V44" s="164"/>
      <c r="W44" s="163"/>
      <c r="X44" s="164"/>
      <c r="Y44" s="193"/>
      <c r="Z44" s="833"/>
      <c r="AA44" s="193"/>
      <c r="AB44" s="193"/>
      <c r="AC44" s="193"/>
      <c r="AD44" s="313">
        <f t="shared" si="18"/>
        <v>0</v>
      </c>
      <c r="AE44" s="289" t="str">
        <f t="shared" si="19"/>
        <v>No</v>
      </c>
      <c r="AF44" s="290" t="str">
        <f t="shared" si="80"/>
        <v>No</v>
      </c>
      <c r="AH44" s="741">
        <v>1</v>
      </c>
      <c r="AI44" s="161" cm="1">
        <f t="array" ref="AI44">SUM(L44:AC44*AH44)</f>
        <v>0</v>
      </c>
      <c r="AK44" s="386">
        <v>1.54</v>
      </c>
      <c r="AL44" s="385">
        <f t="shared" si="20"/>
        <v>0</v>
      </c>
      <c r="AM44" s="244">
        <f t="shared" si="81"/>
        <v>0</v>
      </c>
      <c r="AN44" s="321">
        <f t="shared" si="82"/>
        <v>0</v>
      </c>
      <c r="AO44" s="469">
        <f t="shared" si="83"/>
        <v>0</v>
      </c>
      <c r="AP44" s="470">
        <f t="shared" si="84"/>
        <v>0</v>
      </c>
      <c r="AQ44" s="471">
        <f t="shared" si="85"/>
        <v>0</v>
      </c>
      <c r="AR44" s="472">
        <f t="shared" si="86"/>
        <v>0</v>
      </c>
      <c r="AS44" s="472">
        <f t="shared" si="87"/>
        <v>0</v>
      </c>
      <c r="AT44" s="494">
        <f t="shared" si="88"/>
        <v>0</v>
      </c>
      <c r="AU44" s="515">
        <f t="shared" si="89"/>
        <v>0</v>
      </c>
      <c r="AV44" s="475">
        <f t="shared" si="90"/>
        <v>0</v>
      </c>
      <c r="AW44" s="268">
        <f t="shared" si="91"/>
        <v>0</v>
      </c>
      <c r="AX44" s="448">
        <f t="shared" si="92"/>
        <v>0</v>
      </c>
      <c r="AY44" s="505">
        <f t="shared" si="93"/>
        <v>0</v>
      </c>
      <c r="AZ44" s="510">
        <f t="shared" si="94"/>
        <v>0</v>
      </c>
      <c r="BA44" s="800">
        <f t="shared" si="22"/>
        <v>0</v>
      </c>
      <c r="BB44" s="806">
        <f t="shared" si="23"/>
        <v>0</v>
      </c>
      <c r="BC44" s="812">
        <f t="shared" si="24"/>
        <v>0</v>
      </c>
      <c r="BD44" s="818">
        <f t="shared" si="25"/>
        <v>0</v>
      </c>
      <c r="BE44" s="349">
        <v>1</v>
      </c>
      <c r="BF44" s="853">
        <f t="shared" si="26"/>
        <v>0</v>
      </c>
      <c r="BG44" s="852">
        <v>5</v>
      </c>
      <c r="BH44" s="853">
        <f t="shared" si="27"/>
        <v>0</v>
      </c>
      <c r="BI44" s="852"/>
      <c r="BJ44" s="853"/>
      <c r="BK44" s="852"/>
      <c r="BL44" s="143"/>
      <c r="BM44" s="855"/>
      <c r="BN44" s="143">
        <f t="shared" si="54"/>
        <v>0</v>
      </c>
      <c r="BO44" s="143">
        <f t="shared" si="55"/>
        <v>0</v>
      </c>
      <c r="BP44" s="143">
        <f t="shared" si="56"/>
        <v>0</v>
      </c>
      <c r="BQ44" s="143">
        <f t="shared" si="57"/>
        <v>0</v>
      </c>
      <c r="BR44" s="143">
        <f t="shared" si="58"/>
        <v>0</v>
      </c>
      <c r="BS44" s="143">
        <f t="shared" si="59"/>
        <v>0</v>
      </c>
      <c r="BT44" s="143">
        <f t="shared" si="60"/>
        <v>0</v>
      </c>
      <c r="BU44" s="143">
        <f t="shared" si="61"/>
        <v>0</v>
      </c>
      <c r="BV44" s="855"/>
      <c r="BW44" s="625">
        <f t="shared" si="62"/>
        <v>0</v>
      </c>
      <c r="BX44" s="625">
        <f t="shared" si="63"/>
        <v>0</v>
      </c>
      <c r="BY44" s="855"/>
      <c r="BZ44" s="143">
        <f t="shared" si="64"/>
        <v>0</v>
      </c>
      <c r="CA44" s="143">
        <f t="shared" si="65"/>
        <v>0</v>
      </c>
      <c r="CB44" s="143">
        <f t="shared" si="66"/>
        <v>0</v>
      </c>
      <c r="CC44" s="143">
        <f t="shared" si="67"/>
        <v>0</v>
      </c>
      <c r="CD44" s="143">
        <f t="shared" si="68"/>
        <v>0</v>
      </c>
      <c r="CE44" s="143">
        <f t="shared" si="69"/>
        <v>0</v>
      </c>
      <c r="CF44" s="143">
        <f t="shared" si="70"/>
        <v>0</v>
      </c>
      <c r="CG44" s="143">
        <f t="shared" si="71"/>
        <v>0</v>
      </c>
      <c r="CH44" s="143">
        <f t="shared" si="72"/>
        <v>0</v>
      </c>
      <c r="CI44" s="143">
        <f t="shared" si="73"/>
        <v>0</v>
      </c>
      <c r="CJ44" s="143">
        <f t="shared" si="74"/>
        <v>0</v>
      </c>
      <c r="CK44" s="143">
        <f t="shared" si="75"/>
        <v>0</v>
      </c>
      <c r="CL44" s="143">
        <f t="shared" si="76"/>
        <v>0</v>
      </c>
      <c r="CM44" s="143">
        <f t="shared" si="77"/>
        <v>0</v>
      </c>
      <c r="CN44" s="143">
        <f t="shared" si="78"/>
        <v>0</v>
      </c>
      <c r="CO44" s="143">
        <f t="shared" si="79"/>
        <v>0</v>
      </c>
    </row>
    <row r="45" spans="2:94" s="18" customFormat="1" ht="75" customHeight="1">
      <c r="B45" s="207"/>
      <c r="D45" s="254" t="s">
        <v>128</v>
      </c>
      <c r="E45" s="367" t="s">
        <v>311</v>
      </c>
      <c r="F45" s="269" t="s">
        <v>134</v>
      </c>
      <c r="G45" s="277" t="s">
        <v>185</v>
      </c>
      <c r="H45" s="277" t="s">
        <v>90</v>
      </c>
      <c r="I45" s="255">
        <v>1</v>
      </c>
      <c r="J45" s="255" t="s">
        <v>306</v>
      </c>
      <c r="K45" s="556">
        <v>264.81609000000009</v>
      </c>
      <c r="L45" s="165"/>
      <c r="M45" s="158"/>
      <c r="N45" s="159"/>
      <c r="O45" s="158"/>
      <c r="P45" s="159"/>
      <c r="Q45" s="158"/>
      <c r="R45" s="159"/>
      <c r="S45" s="159"/>
      <c r="T45" s="158"/>
      <c r="U45" s="159"/>
      <c r="V45" s="159"/>
      <c r="W45" s="158"/>
      <c r="X45" s="159"/>
      <c r="Y45" s="191"/>
      <c r="Z45" s="832"/>
      <c r="AA45" s="191"/>
      <c r="AB45" s="191"/>
      <c r="AC45" s="191"/>
      <c r="AD45" s="297">
        <f t="shared" si="18"/>
        <v>0</v>
      </c>
      <c r="AE45" s="292" t="str">
        <f t="shared" si="19"/>
        <v>No</v>
      </c>
      <c r="AF45" s="293" t="str">
        <f t="shared" si="80"/>
        <v>No</v>
      </c>
      <c r="AH45" s="741">
        <v>1</v>
      </c>
      <c r="AI45" s="161" cm="1">
        <f t="array" ref="AI45">SUM(L45:AC45*AH45)</f>
        <v>0</v>
      </c>
      <c r="AK45" s="386">
        <v>2.0350000000000001</v>
      </c>
      <c r="AL45" s="385">
        <f t="shared" si="20"/>
        <v>0</v>
      </c>
      <c r="AM45" s="244">
        <f t="shared" si="81"/>
        <v>0</v>
      </c>
      <c r="AN45" s="321">
        <f t="shared" si="82"/>
        <v>0</v>
      </c>
      <c r="AO45" s="469">
        <f t="shared" si="83"/>
        <v>0</v>
      </c>
      <c r="AP45" s="470">
        <f t="shared" si="84"/>
        <v>0</v>
      </c>
      <c r="AQ45" s="471">
        <f t="shared" si="85"/>
        <v>0</v>
      </c>
      <c r="AR45" s="472">
        <f t="shared" si="86"/>
        <v>0</v>
      </c>
      <c r="AS45" s="472">
        <f t="shared" si="87"/>
        <v>0</v>
      </c>
      <c r="AT45" s="494">
        <f t="shared" si="88"/>
        <v>0</v>
      </c>
      <c r="AU45" s="515">
        <f t="shared" si="89"/>
        <v>0</v>
      </c>
      <c r="AV45" s="475">
        <f t="shared" si="90"/>
        <v>0</v>
      </c>
      <c r="AW45" s="268">
        <f t="shared" si="91"/>
        <v>0</v>
      </c>
      <c r="AX45" s="448">
        <f t="shared" si="92"/>
        <v>0</v>
      </c>
      <c r="AY45" s="505">
        <f t="shared" si="93"/>
        <v>0</v>
      </c>
      <c r="AZ45" s="510">
        <f t="shared" si="94"/>
        <v>0</v>
      </c>
      <c r="BA45" s="800">
        <f t="shared" si="22"/>
        <v>0</v>
      </c>
      <c r="BB45" s="806">
        <f t="shared" si="23"/>
        <v>0</v>
      </c>
      <c r="BC45" s="812">
        <f t="shared" si="24"/>
        <v>0</v>
      </c>
      <c r="BD45" s="818">
        <f t="shared" si="25"/>
        <v>0</v>
      </c>
      <c r="BE45" s="349">
        <v>1</v>
      </c>
      <c r="BF45" s="853">
        <f t="shared" si="26"/>
        <v>0</v>
      </c>
      <c r="BG45" s="852">
        <v>6</v>
      </c>
      <c r="BH45" s="853">
        <f t="shared" si="27"/>
        <v>0</v>
      </c>
      <c r="BI45" s="852"/>
      <c r="BJ45" s="853"/>
      <c r="BK45" s="852"/>
      <c r="BL45" s="143"/>
      <c r="BM45" s="855"/>
      <c r="BN45" s="143">
        <f t="shared" si="54"/>
        <v>0</v>
      </c>
      <c r="BO45" s="143">
        <f t="shared" si="55"/>
        <v>0</v>
      </c>
      <c r="BP45" s="143">
        <f t="shared" si="56"/>
        <v>0</v>
      </c>
      <c r="BQ45" s="143">
        <f t="shared" si="57"/>
        <v>0</v>
      </c>
      <c r="BR45" s="143">
        <f t="shared" si="58"/>
        <v>0</v>
      </c>
      <c r="BS45" s="143">
        <f t="shared" si="59"/>
        <v>0</v>
      </c>
      <c r="BT45" s="143">
        <f t="shared" si="60"/>
        <v>0</v>
      </c>
      <c r="BU45" s="143">
        <f t="shared" si="61"/>
        <v>0</v>
      </c>
      <c r="BV45" s="855"/>
      <c r="BW45" s="625">
        <f t="shared" si="62"/>
        <v>0</v>
      </c>
      <c r="BX45" s="625">
        <f t="shared" si="63"/>
        <v>0</v>
      </c>
      <c r="BY45" s="855"/>
      <c r="BZ45" s="143">
        <f t="shared" si="64"/>
        <v>0</v>
      </c>
      <c r="CA45" s="143">
        <f t="shared" si="65"/>
        <v>0</v>
      </c>
      <c r="CB45" s="143">
        <f t="shared" si="66"/>
        <v>0</v>
      </c>
      <c r="CC45" s="143">
        <f t="shared" si="67"/>
        <v>0</v>
      </c>
      <c r="CD45" s="143">
        <f t="shared" si="68"/>
        <v>0</v>
      </c>
      <c r="CE45" s="143">
        <f t="shared" si="69"/>
        <v>0</v>
      </c>
      <c r="CF45" s="143">
        <f t="shared" si="70"/>
        <v>0</v>
      </c>
      <c r="CG45" s="143">
        <f t="shared" si="71"/>
        <v>0</v>
      </c>
      <c r="CH45" s="143">
        <f t="shared" si="72"/>
        <v>0</v>
      </c>
      <c r="CI45" s="143">
        <f t="shared" si="73"/>
        <v>0</v>
      </c>
      <c r="CJ45" s="143">
        <f t="shared" si="74"/>
        <v>0</v>
      </c>
      <c r="CK45" s="143">
        <f t="shared" si="75"/>
        <v>0</v>
      </c>
      <c r="CL45" s="143">
        <f t="shared" si="76"/>
        <v>0</v>
      </c>
      <c r="CM45" s="143">
        <f t="shared" si="77"/>
        <v>0</v>
      </c>
      <c r="CN45" s="143">
        <f t="shared" si="78"/>
        <v>0</v>
      </c>
      <c r="CO45" s="143">
        <f t="shared" si="79"/>
        <v>0</v>
      </c>
    </row>
    <row r="46" spans="2:94" s="18" customFormat="1" ht="75" customHeight="1">
      <c r="B46" s="207"/>
      <c r="D46" s="274" t="s">
        <v>80</v>
      </c>
      <c r="E46" s="368"/>
      <c r="F46" s="250" t="s">
        <v>134</v>
      </c>
      <c r="G46" s="276" t="s">
        <v>185</v>
      </c>
      <c r="H46" s="276" t="s">
        <v>91</v>
      </c>
      <c r="I46" s="275">
        <v>1</v>
      </c>
      <c r="J46" s="275" t="s">
        <v>306</v>
      </c>
      <c r="K46" s="555">
        <v>226.98522000000006</v>
      </c>
      <c r="L46" s="166"/>
      <c r="M46" s="163"/>
      <c r="N46" s="164"/>
      <c r="O46" s="163"/>
      <c r="P46" s="164"/>
      <c r="Q46" s="163"/>
      <c r="R46" s="164"/>
      <c r="S46" s="164"/>
      <c r="T46" s="163"/>
      <c r="U46" s="164"/>
      <c r="V46" s="164"/>
      <c r="W46" s="163"/>
      <c r="X46" s="164"/>
      <c r="Y46" s="193"/>
      <c r="Z46" s="833"/>
      <c r="AA46" s="193"/>
      <c r="AB46" s="193"/>
      <c r="AC46" s="193"/>
      <c r="AD46" s="313">
        <f t="shared" si="18"/>
        <v>0</v>
      </c>
      <c r="AE46" s="289" t="str">
        <f t="shared" si="19"/>
        <v>No</v>
      </c>
      <c r="AF46" s="290" t="str">
        <f t="shared" si="80"/>
        <v>No</v>
      </c>
      <c r="AH46" s="741">
        <v>1</v>
      </c>
      <c r="AI46" s="161" cm="1">
        <f t="array" ref="AI46">SUM(L46:AC46*AH46)</f>
        <v>0</v>
      </c>
      <c r="AK46" s="386">
        <v>2.5299999999999998</v>
      </c>
      <c r="AL46" s="385">
        <f t="shared" si="20"/>
        <v>0</v>
      </c>
      <c r="AM46" s="244">
        <f t="shared" si="81"/>
        <v>0</v>
      </c>
      <c r="AN46" s="321">
        <f t="shared" si="82"/>
        <v>0</v>
      </c>
      <c r="AO46" s="469">
        <f t="shared" si="83"/>
        <v>0</v>
      </c>
      <c r="AP46" s="470">
        <f t="shared" si="84"/>
        <v>0</v>
      </c>
      <c r="AQ46" s="471">
        <f t="shared" si="85"/>
        <v>0</v>
      </c>
      <c r="AR46" s="472">
        <f t="shared" si="86"/>
        <v>0</v>
      </c>
      <c r="AS46" s="472">
        <f t="shared" si="87"/>
        <v>0</v>
      </c>
      <c r="AT46" s="494">
        <f t="shared" si="88"/>
        <v>0</v>
      </c>
      <c r="AU46" s="515">
        <f t="shared" si="89"/>
        <v>0</v>
      </c>
      <c r="AV46" s="475">
        <f t="shared" si="90"/>
        <v>0</v>
      </c>
      <c r="AW46" s="268">
        <f t="shared" si="91"/>
        <v>0</v>
      </c>
      <c r="AX46" s="448">
        <f t="shared" si="92"/>
        <v>0</v>
      </c>
      <c r="AY46" s="505">
        <f t="shared" si="93"/>
        <v>0</v>
      </c>
      <c r="AZ46" s="510">
        <f t="shared" si="94"/>
        <v>0</v>
      </c>
      <c r="BA46" s="800">
        <f t="shared" si="22"/>
        <v>0</v>
      </c>
      <c r="BB46" s="806">
        <f t="shared" si="23"/>
        <v>0</v>
      </c>
      <c r="BC46" s="812">
        <f t="shared" si="24"/>
        <v>0</v>
      </c>
      <c r="BD46" s="818">
        <f t="shared" si="25"/>
        <v>0</v>
      </c>
      <c r="BE46" s="349">
        <v>1</v>
      </c>
      <c r="BF46" s="853">
        <f t="shared" si="26"/>
        <v>0</v>
      </c>
      <c r="BG46" s="852">
        <v>6</v>
      </c>
      <c r="BH46" s="853">
        <f t="shared" si="27"/>
        <v>0</v>
      </c>
      <c r="BI46" s="852"/>
      <c r="BJ46" s="853"/>
      <c r="BK46" s="852"/>
      <c r="BL46" s="143"/>
      <c r="BM46" s="855"/>
      <c r="BN46" s="143">
        <f t="shared" si="54"/>
        <v>0</v>
      </c>
      <c r="BO46" s="143">
        <f t="shared" si="55"/>
        <v>0</v>
      </c>
      <c r="BP46" s="143">
        <f t="shared" si="56"/>
        <v>0</v>
      </c>
      <c r="BQ46" s="143">
        <f t="shared" si="57"/>
        <v>0</v>
      </c>
      <c r="BR46" s="143">
        <f t="shared" si="58"/>
        <v>0</v>
      </c>
      <c r="BS46" s="143">
        <f t="shared" si="59"/>
        <v>0</v>
      </c>
      <c r="BT46" s="143">
        <f t="shared" si="60"/>
        <v>0</v>
      </c>
      <c r="BU46" s="143">
        <f t="shared" si="61"/>
        <v>0</v>
      </c>
      <c r="BV46" s="855"/>
      <c r="BW46" s="625">
        <f t="shared" si="62"/>
        <v>0</v>
      </c>
      <c r="BX46" s="625">
        <f t="shared" si="63"/>
        <v>0</v>
      </c>
      <c r="BY46" s="855"/>
      <c r="BZ46" s="143">
        <f t="shared" si="64"/>
        <v>0</v>
      </c>
      <c r="CA46" s="143">
        <f t="shared" si="65"/>
        <v>0</v>
      </c>
      <c r="CB46" s="143">
        <f t="shared" si="66"/>
        <v>0</v>
      </c>
      <c r="CC46" s="143">
        <f t="shared" si="67"/>
        <v>0</v>
      </c>
      <c r="CD46" s="143">
        <f t="shared" si="68"/>
        <v>0</v>
      </c>
      <c r="CE46" s="143">
        <f t="shared" si="69"/>
        <v>0</v>
      </c>
      <c r="CF46" s="143">
        <f t="shared" si="70"/>
        <v>0</v>
      </c>
      <c r="CG46" s="143">
        <f t="shared" si="71"/>
        <v>0</v>
      </c>
      <c r="CH46" s="143">
        <f t="shared" si="72"/>
        <v>0</v>
      </c>
      <c r="CI46" s="143">
        <f t="shared" si="73"/>
        <v>0</v>
      </c>
      <c r="CJ46" s="143">
        <f t="shared" si="74"/>
        <v>0</v>
      </c>
      <c r="CK46" s="143">
        <f t="shared" si="75"/>
        <v>0</v>
      </c>
      <c r="CL46" s="143">
        <f t="shared" si="76"/>
        <v>0</v>
      </c>
      <c r="CM46" s="143">
        <f t="shared" si="77"/>
        <v>0</v>
      </c>
      <c r="CN46" s="143">
        <f t="shared" si="78"/>
        <v>0</v>
      </c>
      <c r="CO46" s="143">
        <f t="shared" si="79"/>
        <v>0</v>
      </c>
    </row>
    <row r="47" spans="2:94" s="18" customFormat="1" ht="75" customHeight="1">
      <c r="B47" s="207"/>
      <c r="D47" s="254" t="s">
        <v>129</v>
      </c>
      <c r="E47" s="367" t="s">
        <v>311</v>
      </c>
      <c r="F47" s="269" t="s">
        <v>137</v>
      </c>
      <c r="G47" s="277" t="s">
        <v>185</v>
      </c>
      <c r="H47" s="277" t="s">
        <v>92</v>
      </c>
      <c r="I47" s="255">
        <v>1</v>
      </c>
      <c r="J47" s="255" t="s">
        <v>306</v>
      </c>
      <c r="K47" s="556">
        <v>308.95210500000002</v>
      </c>
      <c r="L47" s="165"/>
      <c r="M47" s="158"/>
      <c r="N47" s="159"/>
      <c r="O47" s="158"/>
      <c r="P47" s="159"/>
      <c r="Q47" s="158"/>
      <c r="R47" s="159"/>
      <c r="S47" s="159"/>
      <c r="T47" s="158"/>
      <c r="U47" s="159"/>
      <c r="V47" s="159"/>
      <c r="W47" s="158"/>
      <c r="X47" s="159"/>
      <c r="Y47" s="191"/>
      <c r="Z47" s="832"/>
      <c r="AA47" s="191"/>
      <c r="AB47" s="191"/>
      <c r="AC47" s="191"/>
      <c r="AD47" s="297">
        <f t="shared" si="18"/>
        <v>0</v>
      </c>
      <c r="AE47" s="292" t="str">
        <f t="shared" si="19"/>
        <v>No</v>
      </c>
      <c r="AF47" s="293" t="str">
        <f t="shared" si="80"/>
        <v>No</v>
      </c>
      <c r="AH47" s="741">
        <v>1</v>
      </c>
      <c r="AI47" s="161" cm="1">
        <f t="array" ref="AI47">SUM(L47:AC47*AH47)</f>
        <v>0</v>
      </c>
      <c r="AK47" s="386">
        <v>2.3650000000000002</v>
      </c>
      <c r="AL47" s="385">
        <f t="shared" si="20"/>
        <v>0</v>
      </c>
      <c r="AM47" s="244">
        <f t="shared" si="81"/>
        <v>0</v>
      </c>
      <c r="AN47" s="321">
        <f t="shared" si="82"/>
        <v>0</v>
      </c>
      <c r="AO47" s="469">
        <f t="shared" si="83"/>
        <v>0</v>
      </c>
      <c r="AP47" s="470">
        <f t="shared" si="84"/>
        <v>0</v>
      </c>
      <c r="AQ47" s="471">
        <f t="shared" si="85"/>
        <v>0</v>
      </c>
      <c r="AR47" s="472">
        <f t="shared" si="86"/>
        <v>0</v>
      </c>
      <c r="AS47" s="472">
        <f t="shared" si="87"/>
        <v>0</v>
      </c>
      <c r="AT47" s="494">
        <f t="shared" si="88"/>
        <v>0</v>
      </c>
      <c r="AU47" s="515">
        <f t="shared" si="89"/>
        <v>0</v>
      </c>
      <c r="AV47" s="475">
        <f t="shared" si="90"/>
        <v>0</v>
      </c>
      <c r="AW47" s="268">
        <f t="shared" si="91"/>
        <v>0</v>
      </c>
      <c r="AX47" s="448">
        <f t="shared" si="92"/>
        <v>0</v>
      </c>
      <c r="AY47" s="505">
        <f t="shared" si="93"/>
        <v>0</v>
      </c>
      <c r="AZ47" s="510">
        <f t="shared" si="94"/>
        <v>0</v>
      </c>
      <c r="BA47" s="800">
        <f t="shared" si="22"/>
        <v>0</v>
      </c>
      <c r="BB47" s="806">
        <f t="shared" si="23"/>
        <v>0</v>
      </c>
      <c r="BC47" s="812">
        <f t="shared" si="24"/>
        <v>0</v>
      </c>
      <c r="BD47" s="818">
        <f t="shared" si="25"/>
        <v>0</v>
      </c>
      <c r="BE47" s="349">
        <v>1</v>
      </c>
      <c r="BF47" s="853">
        <f t="shared" si="26"/>
        <v>0</v>
      </c>
      <c r="BG47" s="852">
        <v>6</v>
      </c>
      <c r="BH47" s="853">
        <f t="shared" si="27"/>
        <v>0</v>
      </c>
      <c r="BI47" s="852"/>
      <c r="BJ47" s="853"/>
      <c r="BK47" s="852"/>
      <c r="BL47" s="143"/>
      <c r="BM47" s="855"/>
      <c r="BN47" s="143">
        <f t="shared" si="54"/>
        <v>0</v>
      </c>
      <c r="BO47" s="143">
        <f t="shared" si="55"/>
        <v>0</v>
      </c>
      <c r="BP47" s="143">
        <f t="shared" si="56"/>
        <v>0</v>
      </c>
      <c r="BQ47" s="143">
        <f t="shared" si="57"/>
        <v>0</v>
      </c>
      <c r="BR47" s="143">
        <f t="shared" si="58"/>
        <v>0</v>
      </c>
      <c r="BS47" s="143">
        <f t="shared" si="59"/>
        <v>0</v>
      </c>
      <c r="BT47" s="143">
        <f t="shared" si="60"/>
        <v>0</v>
      </c>
      <c r="BU47" s="143">
        <f t="shared" si="61"/>
        <v>0</v>
      </c>
      <c r="BV47" s="855"/>
      <c r="BW47" s="625">
        <f t="shared" si="62"/>
        <v>0</v>
      </c>
      <c r="BX47" s="625">
        <f t="shared" si="63"/>
        <v>0</v>
      </c>
      <c r="BY47" s="855"/>
      <c r="BZ47" s="143">
        <f t="shared" si="64"/>
        <v>0</v>
      </c>
      <c r="CA47" s="143">
        <f t="shared" si="65"/>
        <v>0</v>
      </c>
      <c r="CB47" s="143">
        <f t="shared" si="66"/>
        <v>0</v>
      </c>
      <c r="CC47" s="143">
        <f t="shared" si="67"/>
        <v>0</v>
      </c>
      <c r="CD47" s="143">
        <f t="shared" si="68"/>
        <v>0</v>
      </c>
      <c r="CE47" s="143">
        <f t="shared" si="69"/>
        <v>0</v>
      </c>
      <c r="CF47" s="143">
        <f t="shared" si="70"/>
        <v>0</v>
      </c>
      <c r="CG47" s="143">
        <f t="shared" si="71"/>
        <v>0</v>
      </c>
      <c r="CH47" s="143">
        <f t="shared" si="72"/>
        <v>0</v>
      </c>
      <c r="CI47" s="143">
        <f t="shared" si="73"/>
        <v>0</v>
      </c>
      <c r="CJ47" s="143">
        <f t="shared" si="74"/>
        <v>0</v>
      </c>
      <c r="CK47" s="143">
        <f t="shared" si="75"/>
        <v>0</v>
      </c>
      <c r="CL47" s="143">
        <f t="shared" si="76"/>
        <v>0</v>
      </c>
      <c r="CM47" s="143">
        <f t="shared" si="77"/>
        <v>0</v>
      </c>
      <c r="CN47" s="143">
        <f t="shared" si="78"/>
        <v>0</v>
      </c>
      <c r="CO47" s="143">
        <f t="shared" si="79"/>
        <v>0</v>
      </c>
    </row>
    <row r="48" spans="2:94" s="18" customFormat="1" ht="75" customHeight="1">
      <c r="B48" s="207"/>
      <c r="D48" s="274" t="s">
        <v>81</v>
      </c>
      <c r="E48" s="368"/>
      <c r="F48" s="250" t="s">
        <v>137</v>
      </c>
      <c r="G48" s="276" t="s">
        <v>50</v>
      </c>
      <c r="H48" s="276" t="s">
        <v>93</v>
      </c>
      <c r="I48" s="275">
        <v>1</v>
      </c>
      <c r="J48" s="275" t="s">
        <v>306</v>
      </c>
      <c r="K48" s="555">
        <v>290.03667000000007</v>
      </c>
      <c r="L48" s="166"/>
      <c r="M48" s="163"/>
      <c r="N48" s="164"/>
      <c r="O48" s="163"/>
      <c r="P48" s="164"/>
      <c r="Q48" s="163"/>
      <c r="R48" s="164"/>
      <c r="S48" s="164"/>
      <c r="T48" s="163"/>
      <c r="U48" s="164"/>
      <c r="V48" s="164"/>
      <c r="W48" s="163"/>
      <c r="X48" s="164"/>
      <c r="Y48" s="193"/>
      <c r="Z48" s="833"/>
      <c r="AA48" s="193"/>
      <c r="AB48" s="193"/>
      <c r="AC48" s="193"/>
      <c r="AD48" s="313">
        <f t="shared" si="18"/>
        <v>0</v>
      </c>
      <c r="AE48" s="289" t="str">
        <f t="shared" si="19"/>
        <v>No</v>
      </c>
      <c r="AF48" s="290" t="str">
        <f t="shared" si="80"/>
        <v>No</v>
      </c>
      <c r="AH48" s="741">
        <v>1</v>
      </c>
      <c r="AI48" s="161" cm="1">
        <f t="array" ref="AI48">SUM(L48:AC48*AH48)</f>
        <v>0</v>
      </c>
      <c r="AK48" s="386">
        <v>3.74</v>
      </c>
      <c r="AL48" s="385">
        <f t="shared" si="20"/>
        <v>0</v>
      </c>
      <c r="AM48" s="244">
        <f t="shared" si="81"/>
        <v>0</v>
      </c>
      <c r="AN48" s="321">
        <f t="shared" si="82"/>
        <v>0</v>
      </c>
      <c r="AO48" s="469">
        <f t="shared" si="83"/>
        <v>0</v>
      </c>
      <c r="AP48" s="470">
        <f t="shared" si="84"/>
        <v>0</v>
      </c>
      <c r="AQ48" s="471">
        <f t="shared" si="85"/>
        <v>0</v>
      </c>
      <c r="AR48" s="472">
        <f t="shared" si="86"/>
        <v>0</v>
      </c>
      <c r="AS48" s="472">
        <f t="shared" si="87"/>
        <v>0</v>
      </c>
      <c r="AT48" s="494">
        <f t="shared" si="88"/>
        <v>0</v>
      </c>
      <c r="AU48" s="515">
        <f t="shared" si="89"/>
        <v>0</v>
      </c>
      <c r="AV48" s="475">
        <f t="shared" si="90"/>
        <v>0</v>
      </c>
      <c r="AW48" s="268">
        <f t="shared" si="91"/>
        <v>0</v>
      </c>
      <c r="AX48" s="448">
        <f t="shared" si="92"/>
        <v>0</v>
      </c>
      <c r="AY48" s="505">
        <f t="shared" si="93"/>
        <v>0</v>
      </c>
      <c r="AZ48" s="510">
        <f t="shared" si="94"/>
        <v>0</v>
      </c>
      <c r="BA48" s="800">
        <f t="shared" si="22"/>
        <v>0</v>
      </c>
      <c r="BB48" s="806">
        <f t="shared" si="23"/>
        <v>0</v>
      </c>
      <c r="BC48" s="812">
        <f t="shared" si="24"/>
        <v>0</v>
      </c>
      <c r="BD48" s="818">
        <f t="shared" si="25"/>
        <v>0</v>
      </c>
      <c r="BE48" s="349">
        <v>1</v>
      </c>
      <c r="BF48" s="853">
        <f t="shared" si="26"/>
        <v>0</v>
      </c>
      <c r="BG48" s="852">
        <v>6</v>
      </c>
      <c r="BH48" s="853">
        <f t="shared" si="27"/>
        <v>0</v>
      </c>
      <c r="BI48" s="852"/>
      <c r="BJ48" s="853"/>
      <c r="BK48" s="852"/>
      <c r="BL48" s="143"/>
      <c r="BM48" s="855"/>
      <c r="BN48" s="143">
        <f t="shared" si="54"/>
        <v>0</v>
      </c>
      <c r="BO48" s="143">
        <f t="shared" si="55"/>
        <v>0</v>
      </c>
      <c r="BP48" s="143">
        <f t="shared" si="56"/>
        <v>0</v>
      </c>
      <c r="BQ48" s="143">
        <f t="shared" si="57"/>
        <v>0</v>
      </c>
      <c r="BR48" s="143">
        <f t="shared" si="58"/>
        <v>0</v>
      </c>
      <c r="BS48" s="143">
        <f t="shared" si="59"/>
        <v>0</v>
      </c>
      <c r="BT48" s="143">
        <f t="shared" si="60"/>
        <v>0</v>
      </c>
      <c r="BU48" s="143">
        <f t="shared" si="61"/>
        <v>0</v>
      </c>
      <c r="BV48" s="855"/>
      <c r="BW48" s="625">
        <f t="shared" si="62"/>
        <v>0</v>
      </c>
      <c r="BX48" s="625">
        <f t="shared" si="63"/>
        <v>0</v>
      </c>
      <c r="BY48" s="855"/>
      <c r="BZ48" s="143">
        <f t="shared" si="64"/>
        <v>0</v>
      </c>
      <c r="CA48" s="143">
        <f t="shared" si="65"/>
        <v>0</v>
      </c>
      <c r="CB48" s="143">
        <f t="shared" si="66"/>
        <v>0</v>
      </c>
      <c r="CC48" s="143">
        <f t="shared" si="67"/>
        <v>0</v>
      </c>
      <c r="CD48" s="143">
        <f t="shared" si="68"/>
        <v>0</v>
      </c>
      <c r="CE48" s="143">
        <f t="shared" si="69"/>
        <v>0</v>
      </c>
      <c r="CF48" s="143">
        <f t="shared" si="70"/>
        <v>0</v>
      </c>
      <c r="CG48" s="143">
        <f t="shared" si="71"/>
        <v>0</v>
      </c>
      <c r="CH48" s="143">
        <f t="shared" si="72"/>
        <v>0</v>
      </c>
      <c r="CI48" s="143">
        <f t="shared" si="73"/>
        <v>0</v>
      </c>
      <c r="CJ48" s="143">
        <f t="shared" si="74"/>
        <v>0</v>
      </c>
      <c r="CK48" s="143">
        <f t="shared" si="75"/>
        <v>0</v>
      </c>
      <c r="CL48" s="143">
        <f t="shared" si="76"/>
        <v>0</v>
      </c>
      <c r="CM48" s="143">
        <f t="shared" si="77"/>
        <v>0</v>
      </c>
      <c r="CN48" s="143">
        <f t="shared" si="78"/>
        <v>0</v>
      </c>
      <c r="CO48" s="143">
        <f t="shared" si="79"/>
        <v>0</v>
      </c>
    </row>
    <row r="49" spans="1:94" s="18" customFormat="1" ht="75" customHeight="1">
      <c r="B49" s="207"/>
      <c r="D49" s="254" t="s">
        <v>130</v>
      </c>
      <c r="E49" s="367" t="s">
        <v>311</v>
      </c>
      <c r="F49" s="269" t="s">
        <v>134</v>
      </c>
      <c r="G49" s="277" t="s">
        <v>132</v>
      </c>
      <c r="H49" s="277" t="s">
        <v>94</v>
      </c>
      <c r="I49" s="255">
        <v>1</v>
      </c>
      <c r="J49" s="255" t="s">
        <v>306</v>
      </c>
      <c r="K49" s="556">
        <v>390.91899000000006</v>
      </c>
      <c r="L49" s="165"/>
      <c r="M49" s="158"/>
      <c r="N49" s="159"/>
      <c r="O49" s="158"/>
      <c r="P49" s="159"/>
      <c r="Q49" s="158"/>
      <c r="R49" s="159"/>
      <c r="S49" s="159"/>
      <c r="T49" s="158"/>
      <c r="U49" s="159"/>
      <c r="V49" s="159"/>
      <c r="W49" s="158"/>
      <c r="X49" s="159"/>
      <c r="Y49" s="191"/>
      <c r="Z49" s="832"/>
      <c r="AA49" s="191"/>
      <c r="AB49" s="191"/>
      <c r="AC49" s="191"/>
      <c r="AD49" s="297">
        <f t="shared" si="18"/>
        <v>0</v>
      </c>
      <c r="AE49" s="292" t="str">
        <f t="shared" si="19"/>
        <v>No</v>
      </c>
      <c r="AF49" s="293" t="str">
        <f t="shared" si="80"/>
        <v>No</v>
      </c>
      <c r="AH49" s="741">
        <v>2</v>
      </c>
      <c r="AI49" s="161" cm="1">
        <f t="array" ref="AI49">SUM(L49:AC49*AH49)</f>
        <v>0</v>
      </c>
      <c r="AK49" s="386">
        <v>7.81</v>
      </c>
      <c r="AL49" s="385">
        <f t="shared" si="20"/>
        <v>0</v>
      </c>
      <c r="AM49" s="244">
        <f t="shared" si="81"/>
        <v>0</v>
      </c>
      <c r="AN49" s="321">
        <f t="shared" si="82"/>
        <v>0</v>
      </c>
      <c r="AO49" s="469">
        <f t="shared" si="83"/>
        <v>0</v>
      </c>
      <c r="AP49" s="470">
        <f t="shared" si="84"/>
        <v>0</v>
      </c>
      <c r="AQ49" s="471">
        <f t="shared" si="85"/>
        <v>0</v>
      </c>
      <c r="AR49" s="472">
        <f t="shared" si="86"/>
        <v>0</v>
      </c>
      <c r="AS49" s="472">
        <f t="shared" si="87"/>
        <v>0</v>
      </c>
      <c r="AT49" s="494">
        <f t="shared" si="88"/>
        <v>0</v>
      </c>
      <c r="AU49" s="515">
        <f t="shared" si="89"/>
        <v>0</v>
      </c>
      <c r="AV49" s="475">
        <f t="shared" si="90"/>
        <v>0</v>
      </c>
      <c r="AW49" s="268">
        <f t="shared" si="91"/>
        <v>0</v>
      </c>
      <c r="AX49" s="448">
        <f t="shared" si="92"/>
        <v>0</v>
      </c>
      <c r="AY49" s="505">
        <f t="shared" si="93"/>
        <v>0</v>
      </c>
      <c r="AZ49" s="510">
        <f t="shared" si="94"/>
        <v>0</v>
      </c>
      <c r="BA49" s="800">
        <f t="shared" si="22"/>
        <v>0</v>
      </c>
      <c r="BB49" s="806">
        <f t="shared" si="23"/>
        <v>0</v>
      </c>
      <c r="BC49" s="812">
        <f t="shared" si="24"/>
        <v>0</v>
      </c>
      <c r="BD49" s="818">
        <f t="shared" si="25"/>
        <v>0</v>
      </c>
      <c r="BE49" s="349">
        <v>2</v>
      </c>
      <c r="BF49" s="853">
        <f t="shared" si="26"/>
        <v>0</v>
      </c>
      <c r="BG49" s="852">
        <v>8</v>
      </c>
      <c r="BH49" s="853">
        <f t="shared" si="27"/>
        <v>0</v>
      </c>
      <c r="BI49" s="852"/>
      <c r="BJ49" s="853"/>
      <c r="BK49" s="852"/>
      <c r="BL49" s="143"/>
      <c r="BM49" s="855"/>
      <c r="BN49" s="143">
        <f t="shared" si="54"/>
        <v>0</v>
      </c>
      <c r="BO49" s="143">
        <f t="shared" si="55"/>
        <v>0</v>
      </c>
      <c r="BP49" s="143">
        <f t="shared" si="56"/>
        <v>0</v>
      </c>
      <c r="BQ49" s="143">
        <f t="shared" si="57"/>
        <v>0</v>
      </c>
      <c r="BR49" s="143">
        <f t="shared" si="58"/>
        <v>0</v>
      </c>
      <c r="BS49" s="143">
        <f t="shared" si="59"/>
        <v>0</v>
      </c>
      <c r="BT49" s="143">
        <f t="shared" si="60"/>
        <v>0</v>
      </c>
      <c r="BU49" s="143">
        <f t="shared" si="61"/>
        <v>0</v>
      </c>
      <c r="BV49" s="855"/>
      <c r="BW49" s="625">
        <f t="shared" si="62"/>
        <v>0</v>
      </c>
      <c r="BX49" s="625">
        <f t="shared" si="63"/>
        <v>0</v>
      </c>
      <c r="BY49" s="855"/>
      <c r="BZ49" s="143">
        <f t="shared" si="64"/>
        <v>0</v>
      </c>
      <c r="CA49" s="143">
        <f t="shared" si="65"/>
        <v>0</v>
      </c>
      <c r="CB49" s="143">
        <f t="shared" si="66"/>
        <v>0</v>
      </c>
      <c r="CC49" s="143">
        <f t="shared" si="67"/>
        <v>0</v>
      </c>
      <c r="CD49" s="143">
        <f t="shared" si="68"/>
        <v>0</v>
      </c>
      <c r="CE49" s="143">
        <f t="shared" si="69"/>
        <v>0</v>
      </c>
      <c r="CF49" s="143">
        <f t="shared" si="70"/>
        <v>0</v>
      </c>
      <c r="CG49" s="143">
        <f t="shared" si="71"/>
        <v>0</v>
      </c>
      <c r="CH49" s="143">
        <f t="shared" si="72"/>
        <v>0</v>
      </c>
      <c r="CI49" s="143">
        <f t="shared" si="73"/>
        <v>0</v>
      </c>
      <c r="CJ49" s="143">
        <f t="shared" si="74"/>
        <v>0</v>
      </c>
      <c r="CK49" s="143">
        <f t="shared" si="75"/>
        <v>0</v>
      </c>
      <c r="CL49" s="143">
        <f t="shared" si="76"/>
        <v>0</v>
      </c>
      <c r="CM49" s="143">
        <f t="shared" si="77"/>
        <v>0</v>
      </c>
      <c r="CN49" s="143">
        <f t="shared" si="78"/>
        <v>0</v>
      </c>
      <c r="CO49" s="143">
        <f t="shared" si="79"/>
        <v>0</v>
      </c>
    </row>
    <row r="50" spans="1:94" s="147" customFormat="1" ht="75" customHeight="1">
      <c r="B50" s="206"/>
      <c r="C50" s="354"/>
      <c r="D50" s="324" t="s">
        <v>162</v>
      </c>
      <c r="E50" s="369"/>
      <c r="F50" s="275" t="s">
        <v>134</v>
      </c>
      <c r="G50" s="275" t="s">
        <v>185</v>
      </c>
      <c r="H50" s="275" t="s">
        <v>213</v>
      </c>
      <c r="I50" s="275">
        <v>1</v>
      </c>
      <c r="J50" s="275" t="s">
        <v>306</v>
      </c>
      <c r="K50" s="551">
        <v>202.24050000000003</v>
      </c>
      <c r="L50" s="355"/>
      <c r="M50" s="193"/>
      <c r="N50" s="193"/>
      <c r="O50" s="193"/>
      <c r="P50" s="193"/>
      <c r="Q50" s="193"/>
      <c r="R50" s="164"/>
      <c r="S50" s="193"/>
      <c r="T50" s="193"/>
      <c r="U50" s="193"/>
      <c r="V50" s="193"/>
      <c r="W50" s="193"/>
      <c r="X50" s="193"/>
      <c r="Y50" s="193"/>
      <c r="Z50" s="833"/>
      <c r="AA50" s="193"/>
      <c r="AB50" s="193"/>
      <c r="AC50" s="193"/>
      <c r="AD50" s="313">
        <f t="shared" si="18"/>
        <v>0</v>
      </c>
      <c r="AE50" s="289" t="str">
        <f t="shared" si="19"/>
        <v>No</v>
      </c>
      <c r="AF50" s="290" t="str">
        <f t="shared" si="80"/>
        <v>No</v>
      </c>
      <c r="AH50" s="741">
        <v>1</v>
      </c>
      <c r="AI50" s="161" cm="1">
        <f t="array" ref="AI50">SUM(L50:AC50*AH50)</f>
        <v>0</v>
      </c>
      <c r="AJ50" s="18"/>
      <c r="AK50" s="281">
        <v>1.05</v>
      </c>
      <c r="AL50" s="385">
        <f t="shared" si="20"/>
        <v>0</v>
      </c>
      <c r="AM50" s="244">
        <f t="shared" si="81"/>
        <v>0</v>
      </c>
      <c r="AN50" s="321">
        <f t="shared" si="82"/>
        <v>0</v>
      </c>
      <c r="AO50" s="469">
        <f t="shared" si="83"/>
        <v>0</v>
      </c>
      <c r="AP50" s="470">
        <f t="shared" si="84"/>
        <v>0</v>
      </c>
      <c r="AQ50" s="471">
        <f t="shared" si="85"/>
        <v>0</v>
      </c>
      <c r="AR50" s="472">
        <f t="shared" si="86"/>
        <v>0</v>
      </c>
      <c r="AS50" s="472">
        <f t="shared" si="87"/>
        <v>0</v>
      </c>
      <c r="AT50" s="494">
        <f t="shared" si="88"/>
        <v>0</v>
      </c>
      <c r="AU50" s="515">
        <f t="shared" si="89"/>
        <v>0</v>
      </c>
      <c r="AV50" s="475">
        <f t="shared" si="90"/>
        <v>0</v>
      </c>
      <c r="AW50" s="268">
        <f t="shared" si="91"/>
        <v>0</v>
      </c>
      <c r="AX50" s="448">
        <f t="shared" si="92"/>
        <v>0</v>
      </c>
      <c r="AY50" s="505">
        <f t="shared" si="93"/>
        <v>0</v>
      </c>
      <c r="AZ50" s="510">
        <f t="shared" si="94"/>
        <v>0</v>
      </c>
      <c r="BA50" s="800">
        <f t="shared" si="22"/>
        <v>0</v>
      </c>
      <c r="BB50" s="806">
        <f t="shared" si="23"/>
        <v>0</v>
      </c>
      <c r="BC50" s="812">
        <f t="shared" si="24"/>
        <v>0</v>
      </c>
      <c r="BD50" s="818">
        <f t="shared" si="25"/>
        <v>0</v>
      </c>
      <c r="BE50" s="425">
        <v>1</v>
      </c>
      <c r="BF50" s="853">
        <f t="shared" si="26"/>
        <v>0</v>
      </c>
      <c r="BG50" s="852">
        <v>4</v>
      </c>
      <c r="BH50" s="853">
        <f t="shared" si="27"/>
        <v>0</v>
      </c>
      <c r="BI50" s="858"/>
      <c r="BJ50" s="875"/>
      <c r="BK50" s="852"/>
      <c r="BL50" s="625"/>
      <c r="BM50" s="855"/>
      <c r="BN50" s="143">
        <f t="shared" si="54"/>
        <v>0</v>
      </c>
      <c r="BO50" s="143">
        <f t="shared" si="55"/>
        <v>0</v>
      </c>
      <c r="BP50" s="143">
        <f t="shared" si="56"/>
        <v>0</v>
      </c>
      <c r="BQ50" s="143">
        <f t="shared" si="57"/>
        <v>0</v>
      </c>
      <c r="BR50" s="143">
        <f t="shared" si="58"/>
        <v>0</v>
      </c>
      <c r="BS50" s="143">
        <f t="shared" si="59"/>
        <v>0</v>
      </c>
      <c r="BT50" s="143">
        <f t="shared" si="60"/>
        <v>0</v>
      </c>
      <c r="BU50" s="143">
        <f t="shared" si="61"/>
        <v>0</v>
      </c>
      <c r="BV50" s="855"/>
      <c r="BW50" s="625">
        <f t="shared" si="62"/>
        <v>0</v>
      </c>
      <c r="BX50" s="625">
        <f t="shared" si="63"/>
        <v>0</v>
      </c>
      <c r="BY50" s="855"/>
      <c r="BZ50" s="143">
        <f t="shared" si="64"/>
        <v>0</v>
      </c>
      <c r="CA50" s="143">
        <f t="shared" si="65"/>
        <v>0</v>
      </c>
      <c r="CB50" s="143">
        <f t="shared" si="66"/>
        <v>0</v>
      </c>
      <c r="CC50" s="143">
        <f t="shared" si="67"/>
        <v>0</v>
      </c>
      <c r="CD50" s="143">
        <f t="shared" si="68"/>
        <v>0</v>
      </c>
      <c r="CE50" s="143">
        <f t="shared" si="69"/>
        <v>0</v>
      </c>
      <c r="CF50" s="143">
        <f t="shared" si="70"/>
        <v>0</v>
      </c>
      <c r="CG50" s="143">
        <f t="shared" si="71"/>
        <v>0</v>
      </c>
      <c r="CH50" s="143">
        <f t="shared" si="72"/>
        <v>0</v>
      </c>
      <c r="CI50" s="143">
        <f t="shared" si="73"/>
        <v>0</v>
      </c>
      <c r="CJ50" s="143">
        <f t="shared" si="74"/>
        <v>0</v>
      </c>
      <c r="CK50" s="143">
        <f t="shared" si="75"/>
        <v>0</v>
      </c>
      <c r="CL50" s="143">
        <f t="shared" si="76"/>
        <v>0</v>
      </c>
      <c r="CM50" s="143">
        <f t="shared" si="77"/>
        <v>0</v>
      </c>
      <c r="CN50" s="143">
        <f t="shared" si="78"/>
        <v>0</v>
      </c>
      <c r="CO50" s="143">
        <f t="shared" si="79"/>
        <v>0</v>
      </c>
      <c r="CP50" s="18"/>
    </row>
    <row r="51" spans="1:94" s="147" customFormat="1" ht="75" customHeight="1">
      <c r="B51" s="356"/>
      <c r="C51" s="357"/>
      <c r="D51" s="358" t="s">
        <v>163</v>
      </c>
      <c r="E51" s="370"/>
      <c r="F51" s="267" t="s">
        <v>157</v>
      </c>
      <c r="G51" s="326" t="s">
        <v>185</v>
      </c>
      <c r="H51" s="326" t="s">
        <v>214</v>
      </c>
      <c r="I51" s="326">
        <v>1</v>
      </c>
      <c r="J51" s="326" t="s">
        <v>306</v>
      </c>
      <c r="K51" s="557">
        <v>229.60245000000003</v>
      </c>
      <c r="L51" s="359"/>
      <c r="M51" s="168"/>
      <c r="N51" s="169"/>
      <c r="O51" s="168"/>
      <c r="P51" s="169"/>
      <c r="Q51" s="168"/>
      <c r="R51" s="169"/>
      <c r="S51" s="169"/>
      <c r="T51" s="168"/>
      <c r="U51" s="169"/>
      <c r="V51" s="169"/>
      <c r="W51" s="168"/>
      <c r="X51" s="169"/>
      <c r="Y51" s="208"/>
      <c r="Z51" s="873"/>
      <c r="AA51" s="208"/>
      <c r="AB51" s="208"/>
      <c r="AC51" s="208"/>
      <c r="AD51" s="314">
        <f t="shared" si="18"/>
        <v>0</v>
      </c>
      <c r="AE51" s="315" t="str">
        <f t="shared" si="19"/>
        <v>No</v>
      </c>
      <c r="AF51" s="316" t="str">
        <f t="shared" si="80"/>
        <v>No</v>
      </c>
      <c r="AH51" s="742">
        <v>1</v>
      </c>
      <c r="AI51" s="171" cm="1">
        <f t="array" ref="AI51">SUM(L51:AC51*AH51)</f>
        <v>0</v>
      </c>
      <c r="AJ51" s="18"/>
      <c r="AK51" s="387">
        <v>2.2999999999999998</v>
      </c>
      <c r="AL51" s="385">
        <f>SUM(L51:AC51)*AK51</f>
        <v>0</v>
      </c>
      <c r="AM51" s="244">
        <f t="shared" si="81"/>
        <v>0</v>
      </c>
      <c r="AN51" s="321">
        <f t="shared" si="82"/>
        <v>0</v>
      </c>
      <c r="AO51" s="469">
        <f t="shared" si="83"/>
        <v>0</v>
      </c>
      <c r="AP51" s="470">
        <f t="shared" si="84"/>
        <v>0</v>
      </c>
      <c r="AQ51" s="471">
        <f t="shared" si="85"/>
        <v>0</v>
      </c>
      <c r="AR51" s="472">
        <f t="shared" si="86"/>
        <v>0</v>
      </c>
      <c r="AS51" s="472">
        <f t="shared" si="87"/>
        <v>0</v>
      </c>
      <c r="AT51" s="494">
        <f t="shared" si="88"/>
        <v>0</v>
      </c>
      <c r="AU51" s="515">
        <f t="shared" si="89"/>
        <v>0</v>
      </c>
      <c r="AV51" s="475">
        <f t="shared" si="90"/>
        <v>0</v>
      </c>
      <c r="AW51" s="268">
        <f t="shared" si="91"/>
        <v>0</v>
      </c>
      <c r="AX51" s="448">
        <f t="shared" si="92"/>
        <v>0</v>
      </c>
      <c r="AY51" s="505">
        <f t="shared" si="93"/>
        <v>0</v>
      </c>
      <c r="AZ51" s="510">
        <f t="shared" si="94"/>
        <v>0</v>
      </c>
      <c r="BA51" s="800">
        <f t="shared" si="22"/>
        <v>0</v>
      </c>
      <c r="BB51" s="806">
        <f t="shared" si="23"/>
        <v>0</v>
      </c>
      <c r="BC51" s="812">
        <f t="shared" si="24"/>
        <v>0</v>
      </c>
      <c r="BD51" s="818">
        <f t="shared" si="25"/>
        <v>0</v>
      </c>
      <c r="BE51" s="349">
        <v>1</v>
      </c>
      <c r="BF51" s="853">
        <f t="shared" si="26"/>
        <v>0</v>
      </c>
      <c r="BG51" s="852">
        <v>7</v>
      </c>
      <c r="BH51" s="853">
        <f t="shared" si="27"/>
        <v>0</v>
      </c>
      <c r="BI51" s="852"/>
      <c r="BJ51" s="853"/>
      <c r="BK51" s="852"/>
      <c r="BL51" s="625"/>
      <c r="BM51" s="855"/>
      <c r="BN51" s="143">
        <f t="shared" si="54"/>
        <v>0</v>
      </c>
      <c r="BO51" s="143">
        <f t="shared" si="55"/>
        <v>0</v>
      </c>
      <c r="BP51" s="143">
        <f t="shared" si="56"/>
        <v>0</v>
      </c>
      <c r="BQ51" s="143">
        <f t="shared" si="57"/>
        <v>0</v>
      </c>
      <c r="BR51" s="143">
        <f t="shared" si="58"/>
        <v>0</v>
      </c>
      <c r="BS51" s="143">
        <f t="shared" si="59"/>
        <v>0</v>
      </c>
      <c r="BT51" s="143">
        <f t="shared" si="60"/>
        <v>0</v>
      </c>
      <c r="BU51" s="143">
        <f t="shared" si="61"/>
        <v>0</v>
      </c>
      <c r="BV51" s="855"/>
      <c r="BW51" s="625">
        <f t="shared" si="62"/>
        <v>0</v>
      </c>
      <c r="BX51" s="625">
        <f t="shared" si="63"/>
        <v>0</v>
      </c>
      <c r="BY51" s="855"/>
      <c r="BZ51" s="143">
        <f t="shared" si="64"/>
        <v>0</v>
      </c>
      <c r="CA51" s="143">
        <f t="shared" si="65"/>
        <v>0</v>
      </c>
      <c r="CB51" s="143">
        <f t="shared" si="66"/>
        <v>0</v>
      </c>
      <c r="CC51" s="143">
        <f t="shared" si="67"/>
        <v>0</v>
      </c>
      <c r="CD51" s="143">
        <f t="shared" si="68"/>
        <v>0</v>
      </c>
      <c r="CE51" s="143">
        <f t="shared" si="69"/>
        <v>0</v>
      </c>
      <c r="CF51" s="143">
        <f t="shared" si="70"/>
        <v>0</v>
      </c>
      <c r="CG51" s="143">
        <f t="shared" si="71"/>
        <v>0</v>
      </c>
      <c r="CH51" s="143">
        <f t="shared" si="72"/>
        <v>0</v>
      </c>
      <c r="CI51" s="143">
        <f t="shared" si="73"/>
        <v>0</v>
      </c>
      <c r="CJ51" s="143">
        <f t="shared" si="74"/>
        <v>0</v>
      </c>
      <c r="CK51" s="143">
        <f t="shared" si="75"/>
        <v>0</v>
      </c>
      <c r="CL51" s="143">
        <f t="shared" si="76"/>
        <v>0</v>
      </c>
      <c r="CM51" s="143">
        <f t="shared" si="77"/>
        <v>0</v>
      </c>
      <c r="CN51" s="143">
        <f t="shared" si="78"/>
        <v>0</v>
      </c>
      <c r="CO51" s="143">
        <f t="shared" si="79"/>
        <v>0</v>
      </c>
      <c r="CP51" s="18"/>
    </row>
    <row r="52" spans="1:94">
      <c r="F52" s="82"/>
      <c r="AX52" s="500"/>
      <c r="AZ52" s="509"/>
      <c r="BA52" s="798"/>
      <c r="BB52" s="804"/>
      <c r="BC52" s="810"/>
      <c r="BD52" s="816"/>
      <c r="BE52" s="126"/>
      <c r="BF52" s="82"/>
      <c r="BG52" s="84"/>
      <c r="BH52" s="82"/>
      <c r="BI52" s="84"/>
      <c r="BJ52" s="82"/>
      <c r="BK52" s="84"/>
      <c r="BN52" s="18"/>
      <c r="BO52" s="18"/>
      <c r="BP52" s="18"/>
      <c r="BQ52" s="18"/>
      <c r="BR52" s="18"/>
      <c r="BS52" s="18"/>
      <c r="BT52" s="18"/>
      <c r="BU52" s="18"/>
      <c r="BV52" s="849"/>
      <c r="BW52" s="147"/>
      <c r="BX52" s="147"/>
      <c r="BY52" s="849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</row>
    <row r="53" spans="1:94">
      <c r="BN53" s="18"/>
      <c r="BO53" s="18"/>
      <c r="BP53" s="18"/>
      <c r="BQ53" s="18"/>
      <c r="BR53" s="18"/>
      <c r="BS53" s="18"/>
      <c r="BT53" s="18"/>
      <c r="BU53" s="18"/>
      <c r="BV53" s="849"/>
      <c r="BW53" s="147"/>
      <c r="BX53" s="147"/>
      <c r="BY53" s="849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</row>
    <row r="54" spans="1:94">
      <c r="BN54" s="18"/>
      <c r="BO54" s="18"/>
      <c r="BP54" s="18"/>
      <c r="BQ54" s="18"/>
      <c r="BR54" s="18"/>
      <c r="BS54" s="18"/>
      <c r="BT54" s="18"/>
      <c r="BU54" s="18"/>
      <c r="BV54" s="849"/>
      <c r="BW54" s="147"/>
      <c r="BX54" s="147"/>
      <c r="BY54" s="849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</row>
    <row r="55" spans="1:94">
      <c r="BN55" s="18"/>
      <c r="BO55" s="18"/>
      <c r="BP55" s="18"/>
      <c r="BQ55" s="18"/>
      <c r="BR55" s="18"/>
      <c r="BS55" s="18"/>
      <c r="BT55" s="18"/>
      <c r="BU55" s="18"/>
      <c r="BV55" s="849"/>
      <c r="BW55" s="147"/>
      <c r="BX55" s="147"/>
      <c r="BY55" s="849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</row>
    <row r="56" spans="1:94">
      <c r="BN56" s="18"/>
      <c r="BO56" s="18"/>
      <c r="BP56" s="18"/>
      <c r="BQ56" s="18"/>
      <c r="BR56" s="18"/>
      <c r="BS56" s="18"/>
      <c r="BT56" s="18"/>
      <c r="BU56" s="18"/>
      <c r="BV56" s="849"/>
      <c r="BW56" s="147"/>
      <c r="BX56" s="147"/>
      <c r="BY56" s="849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</row>
    <row r="57" spans="1:94">
      <c r="BN57" s="18"/>
      <c r="BO57" s="18"/>
      <c r="BP57" s="18"/>
      <c r="BQ57" s="18"/>
      <c r="BR57" s="18"/>
      <c r="BS57" s="18"/>
      <c r="BT57" s="18"/>
      <c r="BU57" s="18"/>
      <c r="BV57" s="849"/>
      <c r="BW57" s="147"/>
      <c r="BX57" s="147"/>
      <c r="BY57" s="849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</row>
    <row r="58" spans="1:94">
      <c r="BN58" s="18"/>
      <c r="BO58" s="18"/>
      <c r="BP58" s="18"/>
      <c r="BQ58" s="18"/>
      <c r="BR58" s="18"/>
      <c r="BS58" s="18"/>
      <c r="BT58" s="18"/>
      <c r="BU58" s="18"/>
      <c r="BV58" s="849"/>
      <c r="BW58" s="147"/>
      <c r="BX58" s="147"/>
      <c r="BY58" s="849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</row>
    <row r="59" spans="1:94">
      <c r="BN59" s="18"/>
      <c r="BO59" s="18"/>
      <c r="BP59" s="18"/>
      <c r="BQ59" s="18"/>
      <c r="BR59" s="18"/>
      <c r="BS59" s="18"/>
      <c r="BT59" s="18"/>
      <c r="BU59" s="18"/>
      <c r="BV59" s="849"/>
      <c r="BW59" s="147"/>
      <c r="BX59" s="147"/>
      <c r="BY59" s="849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47"/>
    </row>
    <row r="60" spans="1:94">
      <c r="BN60" s="18"/>
      <c r="BO60" s="18"/>
      <c r="BP60" s="18"/>
      <c r="BQ60" s="18"/>
      <c r="BR60" s="18"/>
      <c r="BS60" s="18"/>
      <c r="BT60" s="18"/>
      <c r="BU60" s="18"/>
      <c r="BV60" s="849"/>
      <c r="BW60" s="147"/>
      <c r="BX60" s="147"/>
      <c r="BY60" s="849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47"/>
    </row>
    <row r="61" spans="1:94">
      <c r="BN61" s="18"/>
      <c r="BO61" s="18"/>
      <c r="BP61" s="18"/>
      <c r="BQ61" s="18"/>
      <c r="BR61" s="18"/>
      <c r="BS61" s="18"/>
      <c r="BT61" s="18"/>
      <c r="BU61" s="18"/>
      <c r="BV61" s="849"/>
      <c r="BW61" s="147"/>
      <c r="BX61" s="147"/>
      <c r="BY61" s="849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</row>
    <row r="62" spans="1:94">
      <c r="BN62" s="18"/>
      <c r="BO62" s="18"/>
      <c r="BP62" s="18"/>
      <c r="BQ62" s="18"/>
      <c r="BR62" s="18"/>
      <c r="BS62" s="18"/>
      <c r="BT62" s="18"/>
      <c r="BU62" s="18"/>
      <c r="BV62" s="849"/>
      <c r="BW62" s="147"/>
      <c r="BX62" s="147"/>
      <c r="BY62" s="849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</row>
    <row r="63" spans="1:94" s="60" customFormat="1">
      <c r="A63"/>
      <c r="B63" s="137"/>
      <c r="C63"/>
      <c r="D63" s="176"/>
      <c r="F63" s="102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5"/>
      <c r="AE63" s="138"/>
      <c r="AF63"/>
      <c r="AG63"/>
      <c r="AK63" s="380"/>
      <c r="AL63" s="380"/>
      <c r="AM63" s="65"/>
      <c r="AN63" s="62"/>
      <c r="AO63" s="66"/>
      <c r="AP63" s="67"/>
      <c r="AQ63" s="436"/>
      <c r="AR63" s="441"/>
      <c r="AS63" s="441"/>
      <c r="AT63" s="490"/>
      <c r="AU63" s="511"/>
      <c r="AV63" s="454"/>
      <c r="AW63" s="495"/>
      <c r="AX63" s="498"/>
      <c r="AY63" s="501"/>
      <c r="AZ63" s="506"/>
      <c r="BA63" s="795"/>
      <c r="BB63" s="801"/>
      <c r="BC63" s="807"/>
      <c r="BD63" s="813"/>
      <c r="BE63" s="123"/>
      <c r="BF63" s="102"/>
      <c r="BG63" s="841"/>
      <c r="BH63" s="102"/>
      <c r="BI63" s="841"/>
      <c r="BJ63" s="102"/>
      <c r="BK63" s="841"/>
      <c r="BM63" s="850"/>
      <c r="BN63" s="18"/>
      <c r="BO63" s="18"/>
      <c r="BP63" s="18"/>
      <c r="BQ63" s="18"/>
      <c r="BR63" s="18"/>
      <c r="BS63" s="18"/>
      <c r="BT63" s="18"/>
      <c r="BU63" s="18"/>
      <c r="BV63" s="849"/>
      <c r="BW63" s="147"/>
      <c r="BX63" s="147"/>
      <c r="BY63" s="849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47"/>
    </row>
    <row r="64" spans="1:94" s="60" customFormat="1">
      <c r="A64"/>
      <c r="B64" s="137"/>
      <c r="C64"/>
      <c r="D64" s="176"/>
      <c r="F64" s="102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5"/>
      <c r="AE64" s="138"/>
      <c r="AF64"/>
      <c r="AG64"/>
      <c r="AK64" s="380"/>
      <c r="AL64" s="380"/>
      <c r="AM64" s="65"/>
      <c r="AN64" s="62"/>
      <c r="AO64" s="66"/>
      <c r="AP64" s="67"/>
      <c r="AQ64" s="436"/>
      <c r="AR64" s="441"/>
      <c r="AS64" s="441"/>
      <c r="AT64" s="490"/>
      <c r="AU64" s="511"/>
      <c r="AV64" s="454"/>
      <c r="AW64" s="495"/>
      <c r="AX64" s="498"/>
      <c r="AY64" s="501"/>
      <c r="AZ64" s="506"/>
      <c r="BA64" s="795"/>
      <c r="BB64" s="801"/>
      <c r="BC64" s="807"/>
      <c r="BD64" s="813"/>
      <c r="BE64" s="123"/>
      <c r="BF64" s="102"/>
      <c r="BG64" s="841"/>
      <c r="BH64" s="102"/>
      <c r="BI64" s="841"/>
      <c r="BJ64" s="102"/>
      <c r="BK64" s="841"/>
      <c r="BM64" s="850"/>
      <c r="BN64" s="18"/>
      <c r="BO64" s="18"/>
      <c r="BP64" s="18"/>
      <c r="BQ64" s="18"/>
      <c r="BR64" s="18"/>
      <c r="BS64" s="18"/>
      <c r="BT64" s="18"/>
      <c r="BU64" s="18"/>
      <c r="BV64" s="849"/>
      <c r="BW64" s="147"/>
      <c r="BX64" s="147"/>
      <c r="BY64" s="849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</row>
    <row r="65" spans="1:94" s="60" customFormat="1">
      <c r="A65"/>
      <c r="B65" s="137"/>
      <c r="C65"/>
      <c r="D65" s="176"/>
      <c r="F65" s="102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5"/>
      <c r="AE65" s="138"/>
      <c r="AF65"/>
      <c r="AG65"/>
      <c r="AK65" s="380"/>
      <c r="AL65" s="380"/>
      <c r="AM65" s="65"/>
      <c r="AN65" s="62"/>
      <c r="AO65" s="66"/>
      <c r="AP65" s="67"/>
      <c r="AQ65" s="436"/>
      <c r="AR65" s="441"/>
      <c r="AS65" s="441"/>
      <c r="AT65" s="490"/>
      <c r="AU65" s="511"/>
      <c r="AV65" s="454"/>
      <c r="AW65" s="495"/>
      <c r="AX65" s="498"/>
      <c r="AY65" s="501"/>
      <c r="AZ65" s="506"/>
      <c r="BA65" s="795"/>
      <c r="BB65" s="801"/>
      <c r="BC65" s="807"/>
      <c r="BD65" s="813"/>
      <c r="BE65" s="123"/>
      <c r="BF65" s="102"/>
      <c r="BG65" s="841"/>
      <c r="BH65" s="102"/>
      <c r="BI65" s="841"/>
      <c r="BJ65" s="102"/>
      <c r="BK65" s="841"/>
      <c r="BM65" s="850"/>
      <c r="BN65" s="18"/>
      <c r="BO65" s="18"/>
      <c r="BP65" s="18"/>
      <c r="BQ65" s="18"/>
      <c r="BR65" s="18"/>
      <c r="BS65" s="18"/>
      <c r="BT65" s="18"/>
      <c r="BU65" s="18"/>
      <c r="BV65" s="849"/>
      <c r="BW65" s="147"/>
      <c r="BX65" s="147"/>
      <c r="BY65" s="849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</row>
    <row r="66" spans="1:94" s="60" customFormat="1">
      <c r="A66"/>
      <c r="B66" s="137"/>
      <c r="C66"/>
      <c r="D66" s="176"/>
      <c r="F66" s="102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5"/>
      <c r="AE66" s="138"/>
      <c r="AF66"/>
      <c r="AG66"/>
      <c r="AK66" s="380"/>
      <c r="AL66" s="380"/>
      <c r="AM66" s="65"/>
      <c r="AN66" s="62"/>
      <c r="AO66" s="66"/>
      <c r="AP66" s="67"/>
      <c r="AQ66" s="436"/>
      <c r="AR66" s="441"/>
      <c r="AS66" s="441"/>
      <c r="AT66" s="490"/>
      <c r="AU66" s="511"/>
      <c r="AV66" s="454"/>
      <c r="AW66" s="495"/>
      <c r="AX66" s="498"/>
      <c r="AY66" s="501"/>
      <c r="AZ66" s="506"/>
      <c r="BA66" s="795"/>
      <c r="BB66" s="801"/>
      <c r="BC66" s="807"/>
      <c r="BD66" s="813"/>
      <c r="BE66" s="123"/>
      <c r="BF66" s="102"/>
      <c r="BG66" s="841"/>
      <c r="BH66" s="102"/>
      <c r="BI66" s="841"/>
      <c r="BJ66" s="102"/>
      <c r="BK66" s="841"/>
      <c r="BM66" s="850"/>
      <c r="BN66" s="18"/>
      <c r="BO66" s="18"/>
      <c r="BP66" s="18"/>
      <c r="BQ66" s="18"/>
      <c r="BR66" s="18"/>
      <c r="BS66" s="18"/>
      <c r="BT66" s="18"/>
      <c r="BU66" s="18"/>
      <c r="BV66" s="849"/>
      <c r="BW66" s="147"/>
      <c r="BX66" s="147"/>
      <c r="BY66" s="849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</row>
    <row r="67" spans="1:94" s="60" customFormat="1">
      <c r="A67"/>
      <c r="B67" s="137"/>
      <c r="C67"/>
      <c r="D67" s="176"/>
      <c r="F67" s="102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5"/>
      <c r="AE67" s="138"/>
      <c r="AF67"/>
      <c r="AG67"/>
      <c r="AK67" s="380"/>
      <c r="AL67" s="380"/>
      <c r="AM67" s="65"/>
      <c r="AN67" s="62"/>
      <c r="AO67" s="66"/>
      <c r="AP67" s="67"/>
      <c r="AQ67" s="436"/>
      <c r="AR67" s="441"/>
      <c r="AS67" s="441"/>
      <c r="AT67" s="490"/>
      <c r="AU67" s="511"/>
      <c r="AV67" s="454"/>
      <c r="AW67" s="495"/>
      <c r="AX67" s="498"/>
      <c r="AY67" s="501"/>
      <c r="AZ67" s="506"/>
      <c r="BA67" s="795"/>
      <c r="BB67" s="801"/>
      <c r="BC67" s="807"/>
      <c r="BD67" s="813"/>
      <c r="BE67" s="123"/>
      <c r="BF67" s="102"/>
      <c r="BG67" s="841"/>
      <c r="BH67" s="102"/>
      <c r="BI67" s="841"/>
      <c r="BJ67" s="102"/>
      <c r="BK67" s="841"/>
      <c r="BM67" s="850"/>
      <c r="BN67" s="18"/>
      <c r="BO67" s="18"/>
      <c r="BP67" s="18"/>
      <c r="BQ67" s="18"/>
      <c r="BR67" s="18"/>
      <c r="BS67" s="18"/>
      <c r="BT67" s="18"/>
      <c r="BU67" s="18"/>
      <c r="BV67" s="849"/>
      <c r="BW67" s="147"/>
      <c r="BX67" s="147"/>
      <c r="BY67" s="849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</row>
    <row r="68" spans="1:94" s="60" customFormat="1">
      <c r="A68"/>
      <c r="B68" s="137"/>
      <c r="C68"/>
      <c r="D68" s="176"/>
      <c r="F68" s="102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5"/>
      <c r="AE68" s="138"/>
      <c r="AF68"/>
      <c r="AG68"/>
      <c r="AK68" s="380"/>
      <c r="AL68" s="380"/>
      <c r="AM68" s="65"/>
      <c r="AN68" s="62"/>
      <c r="AO68" s="66"/>
      <c r="AP68" s="67"/>
      <c r="AQ68" s="436"/>
      <c r="AR68" s="441"/>
      <c r="AS68" s="441"/>
      <c r="AT68" s="490"/>
      <c r="AU68" s="511"/>
      <c r="AV68" s="454"/>
      <c r="AW68" s="495"/>
      <c r="AX68" s="498"/>
      <c r="AY68" s="501"/>
      <c r="AZ68" s="506"/>
      <c r="BA68" s="795"/>
      <c r="BB68" s="801"/>
      <c r="BC68" s="807"/>
      <c r="BD68" s="813"/>
      <c r="BE68" s="123"/>
      <c r="BF68" s="102"/>
      <c r="BG68" s="841"/>
      <c r="BH68" s="102"/>
      <c r="BI68" s="841"/>
      <c r="BJ68" s="102"/>
      <c r="BK68" s="841"/>
      <c r="BM68" s="850"/>
      <c r="BN68" s="18"/>
      <c r="BO68" s="18"/>
      <c r="BP68" s="18"/>
      <c r="BQ68" s="18"/>
      <c r="BR68" s="18"/>
      <c r="BS68" s="18"/>
      <c r="BT68" s="18"/>
      <c r="BU68" s="18"/>
      <c r="BV68" s="849"/>
      <c r="BW68" s="147"/>
      <c r="BX68" s="147"/>
      <c r="BY68" s="849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</row>
    <row r="69" spans="1:94" s="60" customFormat="1">
      <c r="A69"/>
      <c r="B69" s="137"/>
      <c r="C69"/>
      <c r="D69" s="176"/>
      <c r="F69" s="102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5"/>
      <c r="AE69" s="138"/>
      <c r="AF69"/>
      <c r="AG69"/>
      <c r="AK69" s="380"/>
      <c r="AL69" s="380"/>
      <c r="AM69" s="65"/>
      <c r="AN69" s="62"/>
      <c r="AO69" s="66"/>
      <c r="AP69" s="67"/>
      <c r="AQ69" s="436"/>
      <c r="AR69" s="441"/>
      <c r="AS69" s="441"/>
      <c r="AT69" s="490"/>
      <c r="AU69" s="511"/>
      <c r="AV69" s="454"/>
      <c r="AW69" s="495"/>
      <c r="AX69" s="498"/>
      <c r="AY69" s="501"/>
      <c r="AZ69" s="506"/>
      <c r="BA69" s="795"/>
      <c r="BB69" s="801"/>
      <c r="BC69" s="807"/>
      <c r="BD69" s="813"/>
      <c r="BE69" s="123"/>
      <c r="BF69" s="102"/>
      <c r="BG69" s="841"/>
      <c r="BH69" s="102"/>
      <c r="BI69" s="841"/>
      <c r="BJ69" s="102"/>
      <c r="BK69" s="841"/>
      <c r="BM69" s="850"/>
      <c r="BN69" s="18"/>
      <c r="BO69" s="18"/>
      <c r="BP69" s="18"/>
      <c r="BQ69" s="18"/>
      <c r="BR69" s="18"/>
      <c r="BS69" s="18"/>
      <c r="BT69" s="18"/>
      <c r="BU69" s="18"/>
      <c r="BV69" s="849"/>
      <c r="BW69" s="147"/>
      <c r="BX69" s="147"/>
      <c r="BY69" s="849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47"/>
    </row>
    <row r="70" spans="1:94" s="60" customFormat="1">
      <c r="A70"/>
      <c r="B70" s="137"/>
      <c r="C70"/>
      <c r="D70" s="176"/>
      <c r="F70" s="102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5"/>
      <c r="AE70" s="138"/>
      <c r="AF70"/>
      <c r="AG70"/>
      <c r="AK70" s="380"/>
      <c r="AL70" s="380"/>
      <c r="AM70" s="65"/>
      <c r="AN70" s="62"/>
      <c r="AO70" s="66"/>
      <c r="AP70" s="67"/>
      <c r="AQ70" s="436"/>
      <c r="AR70" s="441"/>
      <c r="AS70" s="441"/>
      <c r="AT70" s="490"/>
      <c r="AU70" s="511"/>
      <c r="AV70" s="454"/>
      <c r="AW70" s="495"/>
      <c r="AX70" s="498"/>
      <c r="AY70" s="501"/>
      <c r="AZ70" s="506"/>
      <c r="BA70" s="795"/>
      <c r="BB70" s="801"/>
      <c r="BC70" s="807"/>
      <c r="BD70" s="813"/>
      <c r="BE70" s="123"/>
      <c r="BF70" s="102"/>
      <c r="BG70" s="841"/>
      <c r="BH70" s="102"/>
      <c r="BI70" s="841"/>
      <c r="BJ70" s="102"/>
      <c r="BK70" s="841"/>
      <c r="BM70" s="850"/>
      <c r="BN70" s="18"/>
      <c r="BO70" s="18"/>
      <c r="BP70" s="18"/>
      <c r="BQ70" s="18"/>
      <c r="BR70" s="18"/>
      <c r="BS70" s="18"/>
      <c r="BT70" s="18"/>
      <c r="BU70" s="18"/>
      <c r="BV70" s="849"/>
      <c r="BW70" s="147"/>
      <c r="BX70" s="147"/>
      <c r="BY70" s="849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47"/>
    </row>
    <row r="71" spans="1:94" s="60" customFormat="1">
      <c r="A71"/>
      <c r="B71" s="137"/>
      <c r="C71"/>
      <c r="D71" s="176"/>
      <c r="F71" s="102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5"/>
      <c r="AE71" s="138"/>
      <c r="AF71"/>
      <c r="AG71"/>
      <c r="AK71" s="380"/>
      <c r="AL71" s="380"/>
      <c r="AM71" s="65"/>
      <c r="AN71" s="62"/>
      <c r="AO71" s="66"/>
      <c r="AP71" s="67"/>
      <c r="AQ71" s="436"/>
      <c r="AR71" s="441"/>
      <c r="AS71" s="441"/>
      <c r="AT71" s="490"/>
      <c r="AU71" s="511"/>
      <c r="AV71" s="454"/>
      <c r="AW71" s="495"/>
      <c r="AX71" s="498"/>
      <c r="AY71" s="501"/>
      <c r="AZ71" s="506"/>
      <c r="BA71" s="795"/>
      <c r="BB71" s="801"/>
      <c r="BC71" s="807"/>
      <c r="BD71" s="813"/>
      <c r="BE71" s="123"/>
      <c r="BF71" s="102"/>
      <c r="BG71" s="841"/>
      <c r="BH71" s="102"/>
      <c r="BI71" s="841"/>
      <c r="BJ71" s="102"/>
      <c r="BK71" s="841"/>
      <c r="BM71" s="850"/>
      <c r="BN71" s="18"/>
      <c r="BO71" s="18"/>
      <c r="BP71" s="18"/>
      <c r="BQ71" s="18"/>
      <c r="BR71" s="18"/>
      <c r="BS71" s="18"/>
      <c r="BT71" s="18"/>
      <c r="BU71" s="18"/>
      <c r="BV71" s="849"/>
      <c r="BW71" s="147"/>
      <c r="BX71" s="147"/>
      <c r="BY71" s="849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47"/>
    </row>
    <row r="72" spans="1:94" s="60" customFormat="1">
      <c r="A72"/>
      <c r="B72" s="137"/>
      <c r="C72"/>
      <c r="D72" s="176"/>
      <c r="F72" s="102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5"/>
      <c r="AE72" s="138"/>
      <c r="AF72"/>
      <c r="AG72"/>
      <c r="AK72" s="380"/>
      <c r="AL72" s="380"/>
      <c r="AM72" s="65"/>
      <c r="AN72" s="62"/>
      <c r="AO72" s="66"/>
      <c r="AP72" s="67"/>
      <c r="AQ72" s="436"/>
      <c r="AR72" s="441"/>
      <c r="AS72" s="441"/>
      <c r="AT72" s="490"/>
      <c r="AU72" s="511"/>
      <c r="AV72" s="454"/>
      <c r="AW72" s="495"/>
      <c r="AX72" s="498"/>
      <c r="AY72" s="501"/>
      <c r="AZ72" s="506"/>
      <c r="BA72" s="795"/>
      <c r="BB72" s="801"/>
      <c r="BC72" s="807"/>
      <c r="BD72" s="813"/>
      <c r="BE72" s="123"/>
      <c r="BF72" s="102"/>
      <c r="BG72" s="841"/>
      <c r="BH72" s="102"/>
      <c r="BI72" s="841"/>
      <c r="BJ72" s="102"/>
      <c r="BK72" s="841"/>
      <c r="BM72" s="850"/>
      <c r="BN72" s="18"/>
      <c r="BO72" s="18"/>
      <c r="BP72" s="18"/>
      <c r="BQ72" s="18"/>
      <c r="BR72" s="18"/>
      <c r="BS72" s="18"/>
      <c r="BT72" s="18"/>
      <c r="BU72" s="18"/>
      <c r="BV72" s="849"/>
      <c r="BW72" s="147"/>
      <c r="BX72" s="147"/>
      <c r="BY72" s="849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47"/>
    </row>
    <row r="73" spans="1:94" s="60" customFormat="1">
      <c r="A73"/>
      <c r="B73" s="137"/>
      <c r="C73"/>
      <c r="D73" s="176"/>
      <c r="F73" s="102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5"/>
      <c r="AE73" s="138"/>
      <c r="AF73"/>
      <c r="AG73"/>
      <c r="AK73" s="380"/>
      <c r="AL73" s="380"/>
      <c r="AM73" s="65"/>
      <c r="AN73" s="62"/>
      <c r="AO73" s="66"/>
      <c r="AP73" s="67"/>
      <c r="AQ73" s="436"/>
      <c r="AR73" s="441"/>
      <c r="AS73" s="441"/>
      <c r="AT73" s="490"/>
      <c r="AU73" s="511"/>
      <c r="AV73" s="454"/>
      <c r="AW73" s="495"/>
      <c r="AX73" s="498"/>
      <c r="AY73" s="501"/>
      <c r="AZ73" s="506"/>
      <c r="BA73" s="795"/>
      <c r="BB73" s="801"/>
      <c r="BC73" s="807"/>
      <c r="BD73" s="813"/>
      <c r="BE73" s="123"/>
      <c r="BF73" s="102"/>
      <c r="BG73" s="841"/>
      <c r="BH73" s="102"/>
      <c r="BI73" s="841"/>
      <c r="BJ73" s="102"/>
      <c r="BK73" s="841"/>
      <c r="BM73" s="850"/>
      <c r="BN73" s="18"/>
      <c r="BO73" s="18"/>
      <c r="BP73" s="18"/>
      <c r="BQ73" s="18"/>
      <c r="BR73" s="18"/>
      <c r="BS73" s="18"/>
      <c r="BT73" s="18"/>
      <c r="BU73" s="18"/>
      <c r="BV73" s="849"/>
      <c r="BW73" s="147"/>
      <c r="BX73" s="147"/>
      <c r="BY73" s="849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</row>
    <row r="74" spans="1:94" s="60" customFormat="1">
      <c r="A74"/>
      <c r="B74" s="137"/>
      <c r="C74"/>
      <c r="D74" s="176"/>
      <c r="F74" s="102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5"/>
      <c r="AE74" s="138"/>
      <c r="AF74"/>
      <c r="AG74"/>
      <c r="AK74" s="380"/>
      <c r="AL74" s="380"/>
      <c r="AM74" s="65"/>
      <c r="AN74" s="62"/>
      <c r="AO74" s="66"/>
      <c r="AP74" s="67"/>
      <c r="AQ74" s="436"/>
      <c r="AR74" s="441"/>
      <c r="AS74" s="441"/>
      <c r="AT74" s="490"/>
      <c r="AU74" s="511"/>
      <c r="AV74" s="454"/>
      <c r="AW74" s="495"/>
      <c r="AX74" s="498"/>
      <c r="AY74" s="501"/>
      <c r="AZ74" s="506"/>
      <c r="BA74" s="795"/>
      <c r="BB74" s="801"/>
      <c r="BC74" s="807"/>
      <c r="BD74" s="813"/>
      <c r="BE74" s="123"/>
      <c r="BF74" s="102"/>
      <c r="BG74" s="841"/>
      <c r="BH74" s="102"/>
      <c r="BI74" s="841"/>
      <c r="BJ74" s="102"/>
      <c r="BK74" s="841"/>
      <c r="BM74" s="850"/>
      <c r="BN74" s="18"/>
      <c r="BO74" s="18"/>
      <c r="BP74" s="18"/>
      <c r="BQ74" s="18"/>
      <c r="BR74" s="18"/>
      <c r="BS74" s="18"/>
      <c r="BT74" s="18"/>
      <c r="BU74" s="18"/>
      <c r="BV74" s="849"/>
      <c r="BW74" s="147"/>
      <c r="BX74" s="147"/>
      <c r="BY74" s="849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</row>
    <row r="75" spans="1:94" s="60" customFormat="1">
      <c r="A75"/>
      <c r="B75" s="137"/>
      <c r="C75"/>
      <c r="D75" s="176"/>
      <c r="F75" s="102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5"/>
      <c r="AE75" s="138"/>
      <c r="AF75"/>
      <c r="AG75"/>
      <c r="AK75" s="380"/>
      <c r="AL75" s="380"/>
      <c r="AM75" s="65"/>
      <c r="AN75" s="62"/>
      <c r="AO75" s="66"/>
      <c r="AP75" s="67"/>
      <c r="AQ75" s="436"/>
      <c r="AR75" s="441"/>
      <c r="AS75" s="441"/>
      <c r="AT75" s="490"/>
      <c r="AU75" s="511"/>
      <c r="AV75" s="454"/>
      <c r="AW75" s="495"/>
      <c r="AX75" s="498"/>
      <c r="AY75" s="501"/>
      <c r="AZ75" s="506"/>
      <c r="BA75" s="795"/>
      <c r="BB75" s="801"/>
      <c r="BC75" s="807"/>
      <c r="BD75" s="813"/>
      <c r="BE75" s="123"/>
      <c r="BF75" s="102"/>
      <c r="BG75" s="841"/>
      <c r="BH75" s="102"/>
      <c r="BI75" s="841"/>
      <c r="BJ75" s="102"/>
      <c r="BK75" s="841"/>
      <c r="BM75" s="850"/>
      <c r="BN75" s="18"/>
      <c r="BO75" s="18"/>
      <c r="BP75" s="18"/>
      <c r="BQ75" s="18"/>
      <c r="BR75" s="18"/>
      <c r="BS75" s="18"/>
      <c r="BT75" s="18"/>
      <c r="BU75" s="18"/>
      <c r="BV75" s="849"/>
      <c r="BW75" s="147"/>
      <c r="BX75" s="147"/>
      <c r="BY75" s="849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47"/>
    </row>
    <row r="76" spans="1:94">
      <c r="BN76" s="18"/>
      <c r="BO76" s="18"/>
      <c r="BP76" s="18"/>
      <c r="BQ76" s="18"/>
      <c r="BR76" s="18"/>
      <c r="BS76" s="18"/>
      <c r="BT76" s="18"/>
      <c r="BU76" s="18"/>
      <c r="BV76" s="849"/>
      <c r="BW76" s="147"/>
      <c r="BX76" s="147"/>
      <c r="BY76" s="849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47"/>
    </row>
    <row r="77" spans="1:94">
      <c r="BN77" s="18"/>
      <c r="BO77" s="18"/>
      <c r="BP77" s="18"/>
      <c r="BQ77" s="18"/>
      <c r="BR77" s="18"/>
      <c r="BS77" s="18"/>
      <c r="BT77" s="18"/>
      <c r="BU77" s="18"/>
      <c r="BW77" s="147"/>
      <c r="BX77" s="147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</row>
    <row r="78" spans="1:94">
      <c r="BN78" s="18"/>
      <c r="BO78" s="18"/>
      <c r="BP78" s="18"/>
      <c r="BQ78" s="18"/>
      <c r="BR78" s="18"/>
      <c r="BS78" s="18"/>
      <c r="BT78" s="18"/>
      <c r="BU78" s="18"/>
      <c r="BW78" s="147"/>
      <c r="BX78" s="147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</row>
    <row r="79" spans="1:94">
      <c r="BN79" s="18"/>
      <c r="BO79" s="18"/>
      <c r="BP79" s="18"/>
      <c r="BQ79" s="18"/>
      <c r="BR79" s="18"/>
      <c r="BS79" s="18"/>
      <c r="BT79" s="18"/>
      <c r="BU79" s="18"/>
      <c r="BW79" s="147"/>
      <c r="BX79" s="147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</row>
    <row r="80" spans="1:94">
      <c r="BN80" s="18"/>
      <c r="BO80" s="18"/>
      <c r="BP80" s="18"/>
      <c r="BQ80" s="18"/>
      <c r="BR80" s="18"/>
      <c r="BS80" s="18"/>
      <c r="BT80" s="18"/>
      <c r="BU80" s="18"/>
      <c r="BW80" s="147"/>
      <c r="BX80" s="147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</row>
    <row r="81" spans="66:93">
      <c r="BN81" s="18"/>
      <c r="BO81" s="18"/>
      <c r="BP81" s="18"/>
      <c r="BQ81" s="18"/>
      <c r="BR81" s="18"/>
      <c r="BS81" s="18"/>
      <c r="BT81" s="18"/>
      <c r="BU81" s="18"/>
      <c r="BW81" s="147"/>
      <c r="BX81" s="147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</row>
    <row r="82" spans="66:93">
      <c r="BN82" s="18"/>
      <c r="BO82" s="18"/>
      <c r="BP82" s="18"/>
      <c r="BQ82" s="18"/>
      <c r="BR82" s="18"/>
      <c r="BS82" s="18"/>
      <c r="BT82" s="18"/>
      <c r="BU82" s="18"/>
      <c r="BW82" s="147"/>
      <c r="BX82" s="147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</row>
    <row r="83" spans="66:93">
      <c r="BN83" s="18"/>
      <c r="BO83" s="18"/>
      <c r="BP83" s="18"/>
      <c r="BQ83" s="18"/>
      <c r="BR83" s="18"/>
      <c r="BS83" s="18"/>
      <c r="BT83" s="18"/>
      <c r="BU83" s="18"/>
      <c r="BW83" s="147"/>
      <c r="BX83" s="147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</row>
    <row r="84" spans="66:93">
      <c r="BN84" s="18"/>
      <c r="BO84" s="18"/>
      <c r="BP84" s="18"/>
      <c r="BQ84" s="18"/>
      <c r="BR84" s="18"/>
      <c r="BS84" s="18"/>
      <c r="BT84" s="18"/>
      <c r="BU84" s="18"/>
      <c r="BW84" s="147"/>
      <c r="BX84" s="147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</row>
    <row r="85" spans="66:93">
      <c r="BN85" s="18"/>
      <c r="BO85" s="18"/>
      <c r="BP85" s="18"/>
      <c r="BQ85" s="18"/>
      <c r="BR85" s="18"/>
      <c r="BS85" s="18"/>
      <c r="BT85" s="18"/>
      <c r="BU85" s="18"/>
      <c r="BW85" s="147"/>
      <c r="BX85" s="147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</row>
    <row r="86" spans="66:93">
      <c r="BN86" s="18"/>
      <c r="BO86" s="18"/>
      <c r="BP86" s="18"/>
      <c r="BQ86" s="18"/>
      <c r="BR86" s="18"/>
      <c r="BS86" s="18"/>
      <c r="BT86" s="18"/>
      <c r="BU86" s="18"/>
      <c r="BW86" s="147"/>
      <c r="BX86" s="147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</row>
    <row r="87" spans="66:93">
      <c r="BN87" s="18"/>
      <c r="BO87" s="18"/>
      <c r="BP87" s="18"/>
      <c r="BQ87" s="18"/>
      <c r="BR87" s="18"/>
      <c r="BS87" s="18"/>
      <c r="BT87" s="18"/>
      <c r="BU87" s="18"/>
      <c r="BW87" s="147"/>
      <c r="BX87" s="147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</row>
    <row r="88" spans="66:93">
      <c r="BN88" s="18"/>
      <c r="BO88" s="18"/>
      <c r="BP88" s="18"/>
      <c r="BQ88" s="18"/>
      <c r="BR88" s="18"/>
      <c r="BS88" s="18"/>
      <c r="BT88" s="18"/>
      <c r="BU88" s="18"/>
      <c r="BW88" s="147"/>
      <c r="BX88" s="147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</row>
    <row r="89" spans="66:93">
      <c r="BN89" s="18"/>
      <c r="BO89" s="18"/>
      <c r="BP89" s="18"/>
      <c r="BQ89" s="18"/>
      <c r="BR89" s="18"/>
      <c r="BS89" s="18"/>
      <c r="BT89" s="18"/>
      <c r="BU89" s="18"/>
      <c r="BW89" s="147"/>
      <c r="BX89" s="147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</row>
    <row r="90" spans="66:93">
      <c r="BN90" s="18"/>
      <c r="BO90" s="18"/>
      <c r="BP90" s="18"/>
      <c r="BQ90" s="18"/>
      <c r="BR90" s="18"/>
      <c r="BS90" s="18"/>
      <c r="BT90" s="18"/>
      <c r="BU90" s="18"/>
      <c r="BW90" s="147"/>
      <c r="BX90" s="147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</row>
    <row r="91" spans="66:93">
      <c r="BN91" s="18"/>
      <c r="BO91" s="18"/>
      <c r="BP91" s="18"/>
      <c r="BQ91" s="18"/>
      <c r="BR91" s="18"/>
      <c r="BS91" s="18"/>
      <c r="BT91" s="18"/>
      <c r="BU91" s="18"/>
      <c r="BW91" s="147"/>
      <c r="BX91" s="147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</row>
    <row r="92" spans="66:93">
      <c r="BN92" s="18"/>
      <c r="BO92" s="18"/>
      <c r="BP92" s="18"/>
      <c r="BQ92" s="18"/>
      <c r="BR92" s="18"/>
      <c r="BS92" s="18"/>
      <c r="BT92" s="18"/>
      <c r="BU92" s="18"/>
      <c r="BW92" s="147"/>
      <c r="BX92" s="147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</row>
    <row r="93" spans="66:93">
      <c r="BN93" s="18"/>
      <c r="BO93" s="18"/>
      <c r="BP93" s="18"/>
      <c r="BQ93" s="18"/>
      <c r="BR93" s="18"/>
      <c r="BS93" s="18"/>
      <c r="BT93" s="18"/>
      <c r="BU93" s="18"/>
      <c r="BW93" s="147"/>
      <c r="BX93" s="147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</row>
    <row r="94" spans="66:93">
      <c r="BN94" s="18"/>
      <c r="BO94" s="18"/>
      <c r="BP94" s="18"/>
      <c r="BQ94" s="18"/>
      <c r="BR94" s="18"/>
      <c r="BS94" s="18"/>
      <c r="BT94" s="18"/>
      <c r="BU94" s="18"/>
      <c r="BW94" s="147"/>
      <c r="BX94" s="147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</row>
    <row r="95" spans="66:93">
      <c r="BN95" s="18"/>
      <c r="BO95" s="18"/>
      <c r="BP95" s="18"/>
      <c r="BQ95" s="18"/>
      <c r="BR95" s="18"/>
      <c r="BS95" s="18"/>
      <c r="BT95" s="18"/>
      <c r="BU95" s="18"/>
      <c r="BW95" s="147"/>
      <c r="BX95" s="147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</row>
    <row r="96" spans="66:93">
      <c r="BN96" s="18"/>
      <c r="BO96" s="18"/>
      <c r="BP96" s="18"/>
      <c r="BQ96" s="18"/>
      <c r="BR96" s="18"/>
      <c r="BS96" s="18"/>
      <c r="BT96" s="18"/>
      <c r="BU96" s="18"/>
      <c r="BW96" s="147"/>
      <c r="BX96" s="147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</row>
    <row r="97" spans="66:93">
      <c r="BN97" s="18"/>
      <c r="BO97" s="18"/>
      <c r="BP97" s="18"/>
      <c r="BQ97" s="18"/>
      <c r="BR97" s="18"/>
      <c r="BS97" s="18"/>
      <c r="BT97" s="18"/>
      <c r="BU97" s="18"/>
      <c r="BW97" s="147"/>
      <c r="BX97" s="147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</row>
    <row r="98" spans="66:93">
      <c r="BN98" s="18"/>
      <c r="BO98" s="18"/>
      <c r="BP98" s="18"/>
      <c r="BQ98" s="18"/>
      <c r="BR98" s="18"/>
      <c r="BS98" s="18"/>
      <c r="BT98" s="18"/>
      <c r="BU98" s="18"/>
      <c r="BW98" s="147"/>
      <c r="BX98" s="147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</row>
    <row r="99" spans="66:93">
      <c r="BN99" s="18"/>
      <c r="BO99" s="18"/>
      <c r="BP99" s="18"/>
      <c r="BQ99" s="18"/>
      <c r="BR99" s="18"/>
      <c r="BS99" s="18"/>
      <c r="BT99" s="18"/>
      <c r="BU99" s="18"/>
      <c r="BW99" s="147"/>
      <c r="BX99" s="147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</row>
    <row r="100" spans="66:93">
      <c r="BW100" s="147"/>
      <c r="BX100" s="147"/>
    </row>
  </sheetData>
  <sheetProtection algorithmName="SHA-512" hashValue="9L0BuBCNUIWYtv+UPDaKJ1f4xWRlOUD+Ye/3YRgx3IM8FGza+NI2cNCKQWQH0UsrSTyyyQ5di8xSnKFoWMX6VA==" saltValue="dWJihVcPOfInt50ePP9R0A==" spinCount="100000" sheet="1" sort="0" autoFilter="0"/>
  <autoFilter ref="AE8:AF51" xr:uid="{00000000-0001-0000-0100-000000000000}"/>
  <mergeCells count="9">
    <mergeCell ref="B2:B4"/>
    <mergeCell ref="C2:C4"/>
    <mergeCell ref="CP3:CP5"/>
    <mergeCell ref="K2:L2"/>
    <mergeCell ref="K3:L3"/>
    <mergeCell ref="AD2:AE2"/>
    <mergeCell ref="BO10:BY10"/>
    <mergeCell ref="Z1:AC4"/>
    <mergeCell ref="K1:L1"/>
  </mergeCells>
  <conditionalFormatting sqref="L11:L34">
    <cfRule type="notContainsBlanks" dxfId="129" priority="13">
      <formula>LEN(TRIM(L11))&gt;0</formula>
    </cfRule>
  </conditionalFormatting>
  <conditionalFormatting sqref="L36:L51">
    <cfRule type="notContainsBlanks" dxfId="128" priority="46">
      <formula>LEN(TRIM(L36))&gt;0</formula>
    </cfRule>
  </conditionalFormatting>
  <conditionalFormatting sqref="M11:M34">
    <cfRule type="notContainsBlanks" dxfId="127" priority="12">
      <formula>LEN(TRIM(M11))&gt;0</formula>
    </cfRule>
  </conditionalFormatting>
  <conditionalFormatting sqref="M36:M51">
    <cfRule type="notContainsBlanks" dxfId="126" priority="45">
      <formula>LEN(TRIM(M36))&gt;0</formula>
    </cfRule>
  </conditionalFormatting>
  <conditionalFormatting sqref="N11:N34">
    <cfRule type="notContainsBlanks" dxfId="125" priority="17">
      <formula>LEN(TRIM(N11))&gt;0</formula>
    </cfRule>
  </conditionalFormatting>
  <conditionalFormatting sqref="N36:N51">
    <cfRule type="notContainsBlanks" dxfId="124" priority="51">
      <formula>LEN(TRIM(N36))&gt;0</formula>
    </cfRule>
  </conditionalFormatting>
  <conditionalFormatting sqref="O11:O34">
    <cfRule type="notContainsBlanks" dxfId="123" priority="16">
      <formula>LEN(TRIM(O11))&gt;0</formula>
    </cfRule>
  </conditionalFormatting>
  <conditionalFormatting sqref="O36:O51">
    <cfRule type="notContainsBlanks" dxfId="122" priority="50">
      <formula>LEN(TRIM(O36))&gt;0</formula>
    </cfRule>
  </conditionalFormatting>
  <conditionalFormatting sqref="P11:P34">
    <cfRule type="notContainsBlanks" dxfId="121" priority="19">
      <formula>LEN(TRIM(P11))&gt;0</formula>
    </cfRule>
  </conditionalFormatting>
  <conditionalFormatting sqref="P36:P51">
    <cfRule type="notContainsBlanks" dxfId="120" priority="53">
      <formula>LEN(TRIM(P36))&gt;0</formula>
    </cfRule>
  </conditionalFormatting>
  <conditionalFormatting sqref="Q11:Q34">
    <cfRule type="notContainsBlanks" dxfId="119" priority="18">
      <formula>LEN(TRIM(Q11))&gt;0</formula>
    </cfRule>
  </conditionalFormatting>
  <conditionalFormatting sqref="Q36:Q51">
    <cfRule type="notContainsBlanks" dxfId="118" priority="52">
      <formula>LEN(TRIM(Q36))&gt;0</formula>
    </cfRule>
  </conditionalFormatting>
  <conditionalFormatting sqref="R11:R34">
    <cfRule type="notContainsBlanks" dxfId="117" priority="6">
      <formula>LEN(TRIM(R11))&gt;0</formula>
    </cfRule>
  </conditionalFormatting>
  <conditionalFormatting sqref="R36:R51">
    <cfRule type="notContainsBlanks" dxfId="116" priority="20">
      <formula>LEN(TRIM(R36))&gt;0</formula>
    </cfRule>
  </conditionalFormatting>
  <conditionalFormatting sqref="S11:T34">
    <cfRule type="notContainsBlanks" dxfId="115" priority="15">
      <formula>LEN(TRIM(S11))&gt;0</formula>
    </cfRule>
  </conditionalFormatting>
  <conditionalFormatting sqref="S36:T51">
    <cfRule type="notContainsBlanks" dxfId="114" priority="49">
      <formula>LEN(TRIM(S36))&gt;0</formula>
    </cfRule>
  </conditionalFormatting>
  <conditionalFormatting sqref="T11:T34">
    <cfRule type="notContainsBlanks" dxfId="113" priority="7">
      <formula>LEN(TRIM(T11))&gt;0</formula>
    </cfRule>
  </conditionalFormatting>
  <conditionalFormatting sqref="T36:T51">
    <cfRule type="notContainsBlanks" dxfId="112" priority="22">
      <formula>LEN(TRIM(T36))&gt;0</formula>
    </cfRule>
  </conditionalFormatting>
  <conditionalFormatting sqref="U11:U34">
    <cfRule type="notContainsBlanks" dxfId="111" priority="14">
      <formula>LEN(TRIM(U11))&gt;0</formula>
    </cfRule>
  </conditionalFormatting>
  <conditionalFormatting sqref="U36:U51">
    <cfRule type="notContainsBlanks" dxfId="110" priority="48">
      <formula>LEN(TRIM(U36))&gt;0</formula>
    </cfRule>
  </conditionalFormatting>
  <conditionalFormatting sqref="V11:V34">
    <cfRule type="notContainsBlanks" dxfId="109" priority="11">
      <formula>LEN(TRIM(V11))&gt;0</formula>
    </cfRule>
  </conditionalFormatting>
  <conditionalFormatting sqref="V36:V51">
    <cfRule type="notContainsBlanks" dxfId="108" priority="39">
      <formula>LEN(TRIM(V36))&gt;0</formula>
    </cfRule>
  </conditionalFormatting>
  <conditionalFormatting sqref="W11:W34">
    <cfRule type="notContainsBlanks" dxfId="107" priority="10">
      <formula>LEN(TRIM(W11))&gt;0</formula>
    </cfRule>
  </conditionalFormatting>
  <conditionalFormatting sqref="W36:W51">
    <cfRule type="notContainsBlanks" dxfId="106" priority="38">
      <formula>LEN(TRIM(W36))&gt;0</formula>
    </cfRule>
  </conditionalFormatting>
  <conditionalFormatting sqref="X11:X34">
    <cfRule type="notContainsBlanks" dxfId="105" priority="9">
      <formula>LEN(TRIM(X11))&gt;0</formula>
    </cfRule>
  </conditionalFormatting>
  <conditionalFormatting sqref="X36:X51">
    <cfRule type="notContainsBlanks" dxfId="104" priority="37">
      <formula>LEN(TRIM(X36))&gt;0</formula>
    </cfRule>
  </conditionalFormatting>
  <conditionalFormatting sqref="Y11:Y51">
    <cfRule type="notContainsBlanks" dxfId="103" priority="55" stopIfTrue="1">
      <formula>LEN(TRIM(Y11))&gt;0</formula>
    </cfRule>
  </conditionalFormatting>
  <conditionalFormatting sqref="Z11:Z51">
    <cfRule type="notContainsBlanks" dxfId="102" priority="56">
      <formula>LEN(TRIM(Z11))&gt;0</formula>
    </cfRule>
  </conditionalFormatting>
  <conditionalFormatting sqref="AA11:AA51">
    <cfRule type="notContainsBlanks" dxfId="101" priority="57">
      <formula>LEN(TRIM(AA11))&gt;0</formula>
    </cfRule>
  </conditionalFormatting>
  <conditionalFormatting sqref="AB11:AB51">
    <cfRule type="notContainsBlanks" dxfId="100" priority="58">
      <formula>LEN(TRIM(AB11))&gt;0</formula>
    </cfRule>
  </conditionalFormatting>
  <conditionalFormatting sqref="AC11:AC51">
    <cfRule type="notContainsBlanks" dxfId="99" priority="59">
      <formula>LEN(TRIM(AC11))&gt;0</formula>
    </cfRule>
  </conditionalFormatting>
  <pageMargins left="0.25" right="0.25" top="0.75" bottom="0.75" header="0.3" footer="0.3"/>
  <pageSetup paperSize="9" scale="24" fitToHeight="0"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7">
    <pageSetUpPr fitToPage="1"/>
  </sheetPr>
  <dimension ref="A1:Z51"/>
  <sheetViews>
    <sheetView showGridLines="0" zoomScaleNormal="100" workbookViewId="0">
      <selection activeCell="A4" sqref="A4:K4"/>
    </sheetView>
  </sheetViews>
  <sheetFormatPr baseColWidth="10" defaultColWidth="12.33203125" defaultRowHeight="23.25" customHeight="1"/>
  <cols>
    <col min="1" max="1" width="10.6640625" style="895" customWidth="1"/>
    <col min="2" max="2" width="4.1640625" style="2" customWidth="1"/>
    <col min="3" max="9" width="5.6640625" style="6" customWidth="1"/>
    <col min="10" max="11" width="6.6640625" style="6" customWidth="1"/>
    <col min="12" max="20" width="5.6640625" style="6" customWidth="1"/>
    <col min="21" max="22" width="5.33203125" style="2" customWidth="1"/>
    <col min="23" max="23" width="6.1640625" style="2" customWidth="1"/>
    <col min="24" max="28" width="12.33203125" style="2" customWidth="1"/>
    <col min="29" max="16384" width="12.33203125" style="2"/>
  </cols>
  <sheetData>
    <row r="1" spans="1:26" ht="29.25" customHeight="1">
      <c r="A1" s="1018" t="s">
        <v>518</v>
      </c>
      <c r="B1" s="11"/>
      <c r="C1" s="11"/>
      <c r="D1" s="11"/>
      <c r="E1" s="11"/>
      <c r="F1" s="11"/>
      <c r="G1" s="11"/>
      <c r="H1" s="11"/>
      <c r="I1" s="11"/>
      <c r="J1" s="40" t="s">
        <v>517</v>
      </c>
      <c r="K1" s="43" t="s">
        <v>4</v>
      </c>
      <c r="M1" s="41"/>
      <c r="U1" s="11"/>
      <c r="V1" s="12"/>
      <c r="W1" s="11"/>
    </row>
    <row r="2" spans="1:26" ht="22" customHeight="1">
      <c r="A2" s="1018"/>
      <c r="C2" s="11"/>
      <c r="D2" s="11"/>
      <c r="E2" s="11"/>
      <c r="F2" s="11"/>
      <c r="G2" s="11"/>
      <c r="H2" s="11"/>
      <c r="I2" s="11"/>
      <c r="J2" s="103">
        <f>V5</f>
        <v>0</v>
      </c>
      <c r="K2" s="731">
        <f>'Lynx GRP'!K3</f>
        <v>0</v>
      </c>
      <c r="M2" s="42"/>
      <c r="O2" s="39"/>
      <c r="P2" s="39"/>
      <c r="Q2" s="39"/>
      <c r="R2" s="39"/>
      <c r="S2" s="39"/>
      <c r="T2" s="39"/>
      <c r="U2" s="11"/>
      <c r="W2" s="11"/>
    </row>
    <row r="3" spans="1:26" ht="22" customHeight="1">
      <c r="A3" s="895" t="s">
        <v>515</v>
      </c>
      <c r="C3" s="11"/>
      <c r="D3" s="11"/>
      <c r="E3" s="11"/>
      <c r="F3" s="11"/>
      <c r="G3" s="11"/>
      <c r="H3" s="11"/>
      <c r="I3" s="11"/>
      <c r="J3" s="945"/>
      <c r="K3" s="946"/>
      <c r="M3" s="42"/>
      <c r="N3" s="135" t="s">
        <v>516</v>
      </c>
      <c r="O3" s="39"/>
      <c r="P3" s="39"/>
      <c r="Q3" s="39"/>
      <c r="R3" s="39"/>
      <c r="S3" s="39"/>
      <c r="T3" s="39"/>
      <c r="U3" s="11"/>
      <c r="W3" s="11"/>
    </row>
    <row r="4" spans="1:26" ht="44.25" customHeight="1">
      <c r="A4" s="1015">
        <f>'Summary of order'!E6</f>
        <v>0</v>
      </c>
      <c r="B4" s="1016"/>
      <c r="C4" s="1016"/>
      <c r="D4" s="1016"/>
      <c r="E4" s="1016"/>
      <c r="F4" s="1016"/>
      <c r="G4" s="1016"/>
      <c r="H4" s="1016"/>
      <c r="I4" s="1016"/>
      <c r="J4" s="1016"/>
      <c r="K4" s="1017"/>
      <c r="L4" s="7"/>
      <c r="M4" s="9"/>
      <c r="N4" s="1011">
        <f>'Summary of order'!I6</f>
        <v>0</v>
      </c>
      <c r="O4" s="1012"/>
      <c r="P4" s="1012"/>
      <c r="Q4" s="1012"/>
      <c r="R4" s="1012"/>
      <c r="S4" s="1012"/>
      <c r="T4" s="1012"/>
      <c r="U4" s="1013"/>
    </row>
    <row r="5" spans="1:26" ht="21" customHeight="1">
      <c r="A5" s="910" t="s">
        <v>82</v>
      </c>
      <c r="B5" s="13"/>
      <c r="J5" s="3"/>
      <c r="K5" s="3"/>
      <c r="L5" s="1014"/>
      <c r="M5" s="1014"/>
      <c r="U5" s="5">
        <f>SUM(U7:U47)</f>
        <v>0</v>
      </c>
      <c r="V5" s="56">
        <f>SUM(V7:V47)</f>
        <v>0</v>
      </c>
      <c r="W5" s="57">
        <f>SUM(W7:W47)</f>
        <v>0</v>
      </c>
    </row>
    <row r="6" spans="1:26" ht="45" customHeight="1">
      <c r="A6" s="896" t="s">
        <v>13</v>
      </c>
      <c r="B6" s="1" t="s">
        <v>212</v>
      </c>
      <c r="C6" s="870" t="str">
        <f>'Lynx GRP'!L8</f>
        <v>BLACK
RAL 9005</v>
      </c>
      <c r="D6" s="870" t="str">
        <f>'Lynx GRP'!M8</f>
        <v>WHITE</v>
      </c>
      <c r="E6" s="870" t="str">
        <f>'Lynx GRP'!N8</f>
        <v xml:space="preserve">RED
RAL 3000 </v>
      </c>
      <c r="F6" s="870" t="str">
        <f>'Lynx GRP'!O8</f>
        <v xml:space="preserve">YELLOW
RAL 1018 </v>
      </c>
      <c r="G6" s="870" t="str">
        <f>'Lynx GRP'!P8</f>
        <v>BLUE
RAL 5015</v>
      </c>
      <c r="H6" s="870" t="str">
        <f>'Lynx GRP'!Q8</f>
        <v>BRIGHT
GREEN
RAL 6018</v>
      </c>
      <c r="I6" s="870" t="str">
        <f>'Lynx GRP'!R8</f>
        <v>PURE GREEN 
RAL 6037</v>
      </c>
      <c r="J6" s="870" t="str">
        <f>'Lynx GRP'!S8</f>
        <v>APRICOT
ORANGE 
RAL 1033</v>
      </c>
      <c r="K6" s="870" t="str">
        <f>'Lynx GRP'!T8</f>
        <v>DEEP ORANGE          
RAL 2011</v>
      </c>
      <c r="L6" s="870" t="str">
        <f>'Lynx GRP'!U8</f>
        <v>PINK
RAL 4003</v>
      </c>
      <c r="M6" s="870" t="str">
        <f>'Lynx GRP'!V8</f>
        <v>GREY  
RAL 7001</v>
      </c>
      <c r="N6" s="870" t="str">
        <f>'Lynx GRP'!W8</f>
        <v>PURPLE
S4050-R60B/M</v>
      </c>
      <c r="O6" s="870" t="str">
        <f>'Lynx GRP'!X8</f>
        <v>MINT   
RAL 6027</v>
      </c>
      <c r="P6" s="899" t="str">
        <f>'Lynx GRP'!Y8</f>
        <v>DEEP ROSE 
RAL 4008</v>
      </c>
      <c r="Q6" s="901" t="str">
        <f>'Lynx GRP'!Z8</f>
        <v>FLUORO PINK</v>
      </c>
      <c r="R6" s="898" t="str">
        <f>'Lynx GRP'!AA8</f>
        <v>FLUORO ORANGE</v>
      </c>
      <c r="S6" s="898" t="str">
        <f>'Lynx GRP'!AB8</f>
        <v>FLUORO YELLOW</v>
      </c>
      <c r="T6" s="898" t="str">
        <f>'Lynx GRP'!AC8</f>
        <v>FLUORO GREEN</v>
      </c>
      <c r="U6" s="58" t="s">
        <v>16</v>
      </c>
      <c r="V6" s="59" t="s">
        <v>17</v>
      </c>
      <c r="W6" s="49" t="s">
        <v>117</v>
      </c>
    </row>
    <row r="7" spans="1:26" ht="23.25" customHeight="1">
      <c r="A7" s="897" t="str">
        <f>'Lynx GRP'!D11</f>
        <v>L101-GRP</v>
      </c>
      <c r="B7" s="47">
        <f>'Lynx GRP'!E11</f>
        <v>0</v>
      </c>
      <c r="C7" s="10" t="str">
        <f>IF('Lynx GRP'!L11=0,"",'Lynx GRP'!L11)</f>
        <v/>
      </c>
      <c r="D7" s="10" t="str">
        <f>IF('Lynx GRP'!M11=0,"",'Lynx GRP'!M11)</f>
        <v/>
      </c>
      <c r="E7" s="10" t="str">
        <f>IF('Lynx GRP'!N11=0,"",'Lynx GRP'!N11)</f>
        <v/>
      </c>
      <c r="F7" s="10" t="str">
        <f>IF('Lynx GRP'!O11=0,"",'Lynx GRP'!O11)</f>
        <v/>
      </c>
      <c r="G7" s="10" t="str">
        <f>IF('Lynx GRP'!P11=0,"",'Lynx GRP'!P11)</f>
        <v/>
      </c>
      <c r="H7" s="10" t="str">
        <f>IF('Lynx GRP'!Q11=0,"",'Lynx GRP'!Q11)</f>
        <v/>
      </c>
      <c r="I7" s="10" t="str">
        <f>IF('Lynx GRP'!R11=0,"",'Lynx GRP'!R11)</f>
        <v/>
      </c>
      <c r="J7" s="10" t="str">
        <f>IF('Lynx GRP'!S11=0,"",'Lynx GRP'!S11)</f>
        <v/>
      </c>
      <c r="K7" s="10" t="str">
        <f>IF('Lynx GRP'!T11=0,"",'Lynx GRP'!T11)</f>
        <v/>
      </c>
      <c r="L7" s="10" t="str">
        <f>IF('Lynx GRP'!U11=0,"",'Lynx GRP'!U11)</f>
        <v/>
      </c>
      <c r="M7" s="10" t="str">
        <f>IF('Lynx GRP'!V11=0,"",'Lynx GRP'!V11)</f>
        <v/>
      </c>
      <c r="N7" s="10" t="str">
        <f>IF('Lynx GRP'!W11=0,"",'Lynx GRP'!W11)</f>
        <v/>
      </c>
      <c r="O7" s="10" t="str">
        <f>IF('Lynx GRP'!X11=0,"",'Lynx GRP'!X11)</f>
        <v/>
      </c>
      <c r="P7" s="900" t="str">
        <f>IF('Lynx GRP'!Y11=0,"",'Lynx GRP'!Y11)</f>
        <v/>
      </c>
      <c r="Q7" s="902" t="str">
        <f>IF('Lynx GRP'!Z11=0,"",'Lynx GRP'!Z11)</f>
        <v/>
      </c>
      <c r="R7" s="10" t="str">
        <f>IF('Lynx GRP'!AA11=0,"",'Lynx GRP'!AA11)</f>
        <v/>
      </c>
      <c r="S7" s="10" t="str">
        <f>IF('Lynx GRP'!AB11=0,"",'Lynx GRP'!AB11)</f>
        <v/>
      </c>
      <c r="T7" s="10" t="str">
        <f>IF('Lynx GRP'!AC11=0,"",'Lynx GRP'!AC11)</f>
        <v/>
      </c>
      <c r="U7" s="48">
        <f>SUM(C7:T7)</f>
        <v>0</v>
      </c>
      <c r="V7" s="50">
        <f>U7*'Lynx GRP'!I11</f>
        <v>0</v>
      </c>
      <c r="W7" s="51">
        <f>U7*'Lynx GRP'!AH11</f>
        <v>0</v>
      </c>
    </row>
    <row r="8" spans="1:26" ht="23.25" customHeight="1">
      <c r="A8" s="897" t="str">
        <f>'Lynx GRP'!D12</f>
        <v>L102-GRP</v>
      </c>
      <c r="B8" s="47">
        <f>'Lynx GRP'!E12</f>
        <v>0</v>
      </c>
      <c r="C8" s="10" t="str">
        <f>IF('Lynx GRP'!L12=0,"",'Lynx GRP'!L12)</f>
        <v/>
      </c>
      <c r="D8" s="10" t="str">
        <f>IF('Lynx GRP'!M12=0,"",'Lynx GRP'!M12)</f>
        <v/>
      </c>
      <c r="E8" s="10" t="str">
        <f>IF('Lynx GRP'!N12=0,"",'Lynx GRP'!N12)</f>
        <v/>
      </c>
      <c r="F8" s="10" t="str">
        <f>IF('Lynx GRP'!O12=0,"",'Lynx GRP'!O12)</f>
        <v/>
      </c>
      <c r="G8" s="10" t="str">
        <f>IF('Lynx GRP'!P12=0,"",'Lynx GRP'!P12)</f>
        <v/>
      </c>
      <c r="H8" s="10" t="str">
        <f>IF('Lynx GRP'!Q12=0,"",'Lynx GRP'!Q12)</f>
        <v/>
      </c>
      <c r="I8" s="10" t="str">
        <f>IF('Lynx GRP'!R12=0,"",'Lynx GRP'!R12)</f>
        <v/>
      </c>
      <c r="J8" s="10" t="str">
        <f>IF('Lynx GRP'!S12=0,"",'Lynx GRP'!S12)</f>
        <v/>
      </c>
      <c r="K8" s="10" t="str">
        <f>IF('Lynx GRP'!T12=0,"",'Lynx GRP'!T12)</f>
        <v/>
      </c>
      <c r="L8" s="10" t="str">
        <f>IF('Lynx GRP'!U12=0,"",'Lynx GRP'!U12)</f>
        <v/>
      </c>
      <c r="M8" s="10" t="str">
        <f>IF('Lynx GRP'!V12=0,"",'Lynx GRP'!V12)</f>
        <v/>
      </c>
      <c r="N8" s="10" t="str">
        <f>IF('Lynx GRP'!W12=0,"",'Lynx GRP'!W12)</f>
        <v/>
      </c>
      <c r="O8" s="10" t="str">
        <f>IF('Lynx GRP'!X12=0,"",'Lynx GRP'!X12)</f>
        <v/>
      </c>
      <c r="P8" s="900" t="str">
        <f>IF('Lynx GRP'!Y12=0,"",'Lynx GRP'!Y12)</f>
        <v/>
      </c>
      <c r="Q8" s="902" t="str">
        <f>IF('Lynx GRP'!Z12=0,"",'Lynx GRP'!Z12)</f>
        <v/>
      </c>
      <c r="R8" s="10" t="str">
        <f>IF('Lynx GRP'!AA12=0,"",'Lynx GRP'!AA12)</f>
        <v/>
      </c>
      <c r="S8" s="10" t="str">
        <f>IF('Lynx GRP'!AB12=0,"",'Lynx GRP'!AB12)</f>
        <v/>
      </c>
      <c r="T8" s="10" t="str">
        <f>IF('Lynx GRP'!AC12=0,"",'Lynx GRP'!AC12)</f>
        <v/>
      </c>
      <c r="U8" s="48">
        <f t="shared" ref="U8:U47" si="0">SUM(C8:T8)</f>
        <v>0</v>
      </c>
      <c r="V8" s="50">
        <f>U8*'Lynx GRP'!I12</f>
        <v>0</v>
      </c>
      <c r="W8" s="51">
        <f>U8*'Lynx GRP'!AH12</f>
        <v>0</v>
      </c>
    </row>
    <row r="9" spans="1:26" ht="23.25" customHeight="1">
      <c r="A9" s="897" t="str">
        <f>'Lynx GRP'!D13</f>
        <v>L103-GRP</v>
      </c>
      <c r="B9" s="47">
        <f>'Lynx GRP'!E13</f>
        <v>0</v>
      </c>
      <c r="C9" s="10" t="str">
        <f>IF('Lynx GRP'!L13=0,"",'Lynx GRP'!L13)</f>
        <v/>
      </c>
      <c r="D9" s="10" t="str">
        <f>IF('Lynx GRP'!M13=0,"",'Lynx GRP'!M13)</f>
        <v/>
      </c>
      <c r="E9" s="10" t="str">
        <f>IF('Lynx GRP'!N13=0,"",'Lynx GRP'!N13)</f>
        <v/>
      </c>
      <c r="F9" s="10" t="str">
        <f>IF('Lynx GRP'!O13=0,"",'Lynx GRP'!O13)</f>
        <v/>
      </c>
      <c r="G9" s="10" t="str">
        <f>IF('Lynx GRP'!P13=0,"",'Lynx GRP'!P13)</f>
        <v/>
      </c>
      <c r="H9" s="10" t="str">
        <f>IF('Lynx GRP'!Q13=0,"",'Lynx GRP'!Q13)</f>
        <v/>
      </c>
      <c r="I9" s="10" t="str">
        <f>IF('Lynx GRP'!R13=0,"",'Lynx GRP'!R13)</f>
        <v/>
      </c>
      <c r="J9" s="10" t="str">
        <f>IF('Lynx GRP'!S13=0,"",'Lynx GRP'!S13)</f>
        <v/>
      </c>
      <c r="K9" s="10" t="str">
        <f>IF('Lynx GRP'!T13=0,"",'Lynx GRP'!T13)</f>
        <v/>
      </c>
      <c r="L9" s="10" t="str">
        <f>IF('Lynx GRP'!U13=0,"",'Lynx GRP'!U13)</f>
        <v/>
      </c>
      <c r="M9" s="10" t="str">
        <f>IF('Lynx GRP'!V13=0,"",'Lynx GRP'!V13)</f>
        <v/>
      </c>
      <c r="N9" s="10" t="str">
        <f>IF('Lynx GRP'!W13=0,"",'Lynx GRP'!W13)</f>
        <v/>
      </c>
      <c r="O9" s="10" t="str">
        <f>IF('Lynx GRP'!X13=0,"",'Lynx GRP'!X13)</f>
        <v/>
      </c>
      <c r="P9" s="900" t="str">
        <f>IF('Lynx GRP'!Y13=0,"",'Lynx GRP'!Y13)</f>
        <v/>
      </c>
      <c r="Q9" s="902" t="str">
        <f>IF('Lynx GRP'!Z13=0,"",'Lynx GRP'!Z13)</f>
        <v/>
      </c>
      <c r="R9" s="10" t="str">
        <f>IF('Lynx GRP'!AA13=0,"",'Lynx GRP'!AA13)</f>
        <v/>
      </c>
      <c r="S9" s="10" t="str">
        <f>IF('Lynx GRP'!AB13=0,"",'Lynx GRP'!AB13)</f>
        <v/>
      </c>
      <c r="T9" s="10" t="str">
        <f>IF('Lynx GRP'!AC13=0,"",'Lynx GRP'!AC13)</f>
        <v/>
      </c>
      <c r="U9" s="48">
        <f t="shared" si="0"/>
        <v>0</v>
      </c>
      <c r="V9" s="50">
        <f>U9*'Lynx GRP'!I13</f>
        <v>0</v>
      </c>
      <c r="W9" s="51">
        <f>U9*'Lynx GRP'!AH13</f>
        <v>0</v>
      </c>
    </row>
    <row r="10" spans="1:26" ht="23.25" customHeight="1">
      <c r="A10" s="897" t="str">
        <f>'Lynx GRP'!D14</f>
        <v>L104-GRP</v>
      </c>
      <c r="B10" s="47">
        <f>'Lynx GRP'!E14</f>
        <v>0</v>
      </c>
      <c r="C10" s="10" t="str">
        <f>IF('Lynx GRP'!L14=0,"",'Lynx GRP'!L14)</f>
        <v/>
      </c>
      <c r="D10" s="10" t="str">
        <f>IF('Lynx GRP'!M14=0,"",'Lynx GRP'!M14)</f>
        <v/>
      </c>
      <c r="E10" s="10" t="str">
        <f>IF('Lynx GRP'!N14=0,"",'Lynx GRP'!N14)</f>
        <v/>
      </c>
      <c r="F10" s="10" t="str">
        <f>IF('Lynx GRP'!O14=0,"",'Lynx GRP'!O14)</f>
        <v/>
      </c>
      <c r="G10" s="10" t="str">
        <f>IF('Lynx GRP'!P14=0,"",'Lynx GRP'!P14)</f>
        <v/>
      </c>
      <c r="H10" s="10" t="str">
        <f>IF('Lynx GRP'!Q14=0,"",'Lynx GRP'!Q14)</f>
        <v/>
      </c>
      <c r="I10" s="10" t="str">
        <f>IF('Lynx GRP'!R14=0,"",'Lynx GRP'!R14)</f>
        <v/>
      </c>
      <c r="J10" s="10" t="str">
        <f>IF('Lynx GRP'!S14=0,"",'Lynx GRP'!S14)</f>
        <v/>
      </c>
      <c r="K10" s="10" t="str">
        <f>IF('Lynx GRP'!T14=0,"",'Lynx GRP'!T14)</f>
        <v/>
      </c>
      <c r="L10" s="10" t="str">
        <f>IF('Lynx GRP'!U14=0,"",'Lynx GRP'!U14)</f>
        <v/>
      </c>
      <c r="M10" s="10" t="str">
        <f>IF('Lynx GRP'!V14=0,"",'Lynx GRP'!V14)</f>
        <v/>
      </c>
      <c r="N10" s="10" t="str">
        <f>IF('Lynx GRP'!W14=0,"",'Lynx GRP'!W14)</f>
        <v/>
      </c>
      <c r="O10" s="10" t="str">
        <f>IF('Lynx GRP'!X14=0,"",'Lynx GRP'!X14)</f>
        <v/>
      </c>
      <c r="P10" s="900" t="str">
        <f>IF('Lynx GRP'!Y14=0,"",'Lynx GRP'!Y14)</f>
        <v/>
      </c>
      <c r="Q10" s="902" t="str">
        <f>IF('Lynx GRP'!Z14=0,"",'Lynx GRP'!Z14)</f>
        <v/>
      </c>
      <c r="R10" s="10" t="str">
        <f>IF('Lynx GRP'!AA14=0,"",'Lynx GRP'!AA14)</f>
        <v/>
      </c>
      <c r="S10" s="10" t="str">
        <f>IF('Lynx GRP'!AB14=0,"",'Lynx GRP'!AB14)</f>
        <v/>
      </c>
      <c r="T10" s="10" t="str">
        <f>IF('Lynx GRP'!AC14=0,"",'Lynx GRP'!AC14)</f>
        <v/>
      </c>
      <c r="U10" s="48">
        <f t="shared" si="0"/>
        <v>0</v>
      </c>
      <c r="V10" s="50">
        <f>U10*'Lynx GRP'!I14</f>
        <v>0</v>
      </c>
      <c r="W10" s="51">
        <f>U10*'Lynx GRP'!AH14</f>
        <v>0</v>
      </c>
    </row>
    <row r="11" spans="1:26" ht="23.25" customHeight="1">
      <c r="A11" s="897" t="str">
        <f>'Lynx GRP'!D15</f>
        <v>L105-GRP</v>
      </c>
      <c r="B11" s="47">
        <f>'Lynx GRP'!E15</f>
        <v>0</v>
      </c>
      <c r="C11" s="10" t="str">
        <f>IF('Lynx GRP'!L15=0,"",'Lynx GRP'!L15)</f>
        <v/>
      </c>
      <c r="D11" s="10" t="str">
        <f>IF('Lynx GRP'!M15=0,"",'Lynx GRP'!M15)</f>
        <v/>
      </c>
      <c r="E11" s="10" t="str">
        <f>IF('Lynx GRP'!N15=0,"",'Lynx GRP'!N15)</f>
        <v/>
      </c>
      <c r="F11" s="10" t="str">
        <f>IF('Lynx GRP'!O15=0,"",'Lynx GRP'!O15)</f>
        <v/>
      </c>
      <c r="G11" s="10" t="str">
        <f>IF('Lynx GRP'!P15=0,"",'Lynx GRP'!P15)</f>
        <v/>
      </c>
      <c r="H11" s="10" t="str">
        <f>IF('Lynx GRP'!Q15=0,"",'Lynx GRP'!Q15)</f>
        <v/>
      </c>
      <c r="I11" s="10" t="str">
        <f>IF('Lynx GRP'!R15=0,"",'Lynx GRP'!R15)</f>
        <v/>
      </c>
      <c r="J11" s="10" t="str">
        <f>IF('Lynx GRP'!S15=0,"",'Lynx GRP'!S15)</f>
        <v/>
      </c>
      <c r="K11" s="10" t="str">
        <f>IF('Lynx GRP'!T15=0,"",'Lynx GRP'!T15)</f>
        <v/>
      </c>
      <c r="L11" s="10" t="str">
        <f>IF('Lynx GRP'!U15=0,"",'Lynx GRP'!U15)</f>
        <v/>
      </c>
      <c r="M11" s="10" t="str">
        <f>IF('Lynx GRP'!V15=0,"",'Lynx GRP'!V15)</f>
        <v/>
      </c>
      <c r="N11" s="10" t="str">
        <f>IF('Lynx GRP'!W15=0,"",'Lynx GRP'!W15)</f>
        <v/>
      </c>
      <c r="O11" s="10" t="str">
        <f>IF('Lynx GRP'!X15=0,"",'Lynx GRP'!X15)</f>
        <v/>
      </c>
      <c r="P11" s="900" t="str">
        <f>IF('Lynx GRP'!Y15=0,"",'Lynx GRP'!Y15)</f>
        <v/>
      </c>
      <c r="Q11" s="902" t="str">
        <f>IF('Lynx GRP'!Z15=0,"",'Lynx GRP'!Z15)</f>
        <v/>
      </c>
      <c r="R11" s="10" t="str">
        <f>IF('Lynx GRP'!AA15=0,"",'Lynx GRP'!AA15)</f>
        <v/>
      </c>
      <c r="S11" s="10" t="str">
        <f>IF('Lynx GRP'!AB15=0,"",'Lynx GRP'!AB15)</f>
        <v/>
      </c>
      <c r="T11" s="10" t="str">
        <f>IF('Lynx GRP'!AC15=0,"",'Lynx GRP'!AC15)</f>
        <v/>
      </c>
      <c r="U11" s="48">
        <f t="shared" si="0"/>
        <v>0</v>
      </c>
      <c r="V11" s="50">
        <f>U11*'Lynx GRP'!I15</f>
        <v>0</v>
      </c>
      <c r="W11" s="51">
        <f>U11*'Lynx GRP'!AH15</f>
        <v>0</v>
      </c>
    </row>
    <row r="12" spans="1:26" ht="23.25" customHeight="1">
      <c r="A12" s="897" t="str">
        <f>'Lynx GRP'!D16</f>
        <v>L106-GRP</v>
      </c>
      <c r="B12" s="47">
        <f>'Lynx GRP'!E16</f>
        <v>0</v>
      </c>
      <c r="C12" s="10" t="str">
        <f>IF('Lynx GRP'!L16=0,"",'Lynx GRP'!L16)</f>
        <v/>
      </c>
      <c r="D12" s="10" t="str">
        <f>IF('Lynx GRP'!M16=0,"",'Lynx GRP'!M16)</f>
        <v/>
      </c>
      <c r="E12" s="10" t="str">
        <f>IF('Lynx GRP'!N16=0,"",'Lynx GRP'!N16)</f>
        <v/>
      </c>
      <c r="F12" s="10" t="str">
        <f>IF('Lynx GRP'!O16=0,"",'Lynx GRP'!O16)</f>
        <v/>
      </c>
      <c r="G12" s="10" t="str">
        <f>IF('Lynx GRP'!P16=0,"",'Lynx GRP'!P16)</f>
        <v/>
      </c>
      <c r="H12" s="10" t="str">
        <f>IF('Lynx GRP'!Q16=0,"",'Lynx GRP'!Q16)</f>
        <v/>
      </c>
      <c r="I12" s="10" t="str">
        <f>IF('Lynx GRP'!R16=0,"",'Lynx GRP'!R16)</f>
        <v/>
      </c>
      <c r="J12" s="10" t="str">
        <f>IF('Lynx GRP'!S16=0,"",'Lynx GRP'!S16)</f>
        <v/>
      </c>
      <c r="K12" s="10" t="str">
        <f>IF('Lynx GRP'!T16=0,"",'Lynx GRP'!T16)</f>
        <v/>
      </c>
      <c r="L12" s="10" t="str">
        <f>IF('Lynx GRP'!U16=0,"",'Lynx GRP'!U16)</f>
        <v/>
      </c>
      <c r="M12" s="10" t="str">
        <f>IF('Lynx GRP'!V16=0,"",'Lynx GRP'!V16)</f>
        <v/>
      </c>
      <c r="N12" s="10" t="str">
        <f>IF('Lynx GRP'!W16=0,"",'Lynx GRP'!W16)</f>
        <v/>
      </c>
      <c r="O12" s="10" t="str">
        <f>IF('Lynx GRP'!X16=0,"",'Lynx GRP'!X16)</f>
        <v/>
      </c>
      <c r="P12" s="900" t="str">
        <f>IF('Lynx GRP'!Y16=0,"",'Lynx GRP'!Y16)</f>
        <v/>
      </c>
      <c r="Q12" s="902" t="str">
        <f>IF('Lynx GRP'!Z16=0,"",'Lynx GRP'!Z16)</f>
        <v/>
      </c>
      <c r="R12" s="10" t="str">
        <f>IF('Lynx GRP'!AA16=0,"",'Lynx GRP'!AA16)</f>
        <v/>
      </c>
      <c r="S12" s="10" t="str">
        <f>IF('Lynx GRP'!AB16=0,"",'Lynx GRP'!AB16)</f>
        <v/>
      </c>
      <c r="T12" s="10" t="str">
        <f>IF('Lynx GRP'!AC16=0,"",'Lynx GRP'!AC16)</f>
        <v/>
      </c>
      <c r="U12" s="48">
        <f t="shared" si="0"/>
        <v>0</v>
      </c>
      <c r="V12" s="50">
        <f>U12*'Lynx GRP'!I16</f>
        <v>0</v>
      </c>
      <c r="W12" s="51">
        <f>U12*'Lynx GRP'!AH16</f>
        <v>0</v>
      </c>
      <c r="X12" s="6"/>
      <c r="Y12" s="6"/>
      <c r="Z12" s="6"/>
    </row>
    <row r="13" spans="1:26" ht="23.25" customHeight="1">
      <c r="A13" s="897" t="str">
        <f>'Lynx GRP'!D17</f>
        <v>L107-GRP</v>
      </c>
      <c r="B13" s="47">
        <f>'Lynx GRP'!E17</f>
        <v>0</v>
      </c>
      <c r="C13" s="10" t="str">
        <f>IF('Lynx GRP'!L17=0,"",'Lynx GRP'!L17)</f>
        <v/>
      </c>
      <c r="D13" s="10" t="str">
        <f>IF('Lynx GRP'!M17=0,"",'Lynx GRP'!M17)</f>
        <v/>
      </c>
      <c r="E13" s="10" t="str">
        <f>IF('Lynx GRP'!N17=0,"",'Lynx GRP'!N17)</f>
        <v/>
      </c>
      <c r="F13" s="10" t="str">
        <f>IF('Lynx GRP'!O17=0,"",'Lynx GRP'!O17)</f>
        <v/>
      </c>
      <c r="G13" s="10" t="str">
        <f>IF('Lynx GRP'!P17=0,"",'Lynx GRP'!P17)</f>
        <v/>
      </c>
      <c r="H13" s="10" t="str">
        <f>IF('Lynx GRP'!Q17=0,"",'Lynx GRP'!Q17)</f>
        <v/>
      </c>
      <c r="I13" s="10" t="str">
        <f>IF('Lynx GRP'!R17=0,"",'Lynx GRP'!R17)</f>
        <v/>
      </c>
      <c r="J13" s="10" t="str">
        <f>IF('Lynx GRP'!S17=0,"",'Lynx GRP'!S17)</f>
        <v/>
      </c>
      <c r="K13" s="10" t="str">
        <f>IF('Lynx GRP'!T17=0,"",'Lynx GRP'!T17)</f>
        <v/>
      </c>
      <c r="L13" s="10" t="str">
        <f>IF('Lynx GRP'!U17=0,"",'Lynx GRP'!U17)</f>
        <v/>
      </c>
      <c r="M13" s="10" t="str">
        <f>IF('Lynx GRP'!V17=0,"",'Lynx GRP'!V17)</f>
        <v/>
      </c>
      <c r="N13" s="10" t="str">
        <f>IF('Lynx GRP'!W17=0,"",'Lynx GRP'!W17)</f>
        <v/>
      </c>
      <c r="O13" s="10" t="str">
        <f>IF('Lynx GRP'!X17=0,"",'Lynx GRP'!X17)</f>
        <v/>
      </c>
      <c r="P13" s="900" t="str">
        <f>IF('Lynx GRP'!Y17=0,"",'Lynx GRP'!Y17)</f>
        <v/>
      </c>
      <c r="Q13" s="902" t="str">
        <f>IF('Lynx GRP'!Z17=0,"",'Lynx GRP'!Z17)</f>
        <v/>
      </c>
      <c r="R13" s="10" t="str">
        <f>IF('Lynx GRP'!AA17=0,"",'Lynx GRP'!AA17)</f>
        <v/>
      </c>
      <c r="S13" s="10" t="str">
        <f>IF('Lynx GRP'!AB17=0,"",'Lynx GRP'!AB17)</f>
        <v/>
      </c>
      <c r="T13" s="10" t="str">
        <f>IF('Lynx GRP'!AC17=0,"",'Lynx GRP'!AC17)</f>
        <v/>
      </c>
      <c r="U13" s="48">
        <f t="shared" si="0"/>
        <v>0</v>
      </c>
      <c r="V13" s="50">
        <f>U13*'Lynx GRP'!I17</f>
        <v>0</v>
      </c>
      <c r="W13" s="51">
        <f>U13*'Lynx GRP'!AH17</f>
        <v>0</v>
      </c>
      <c r="X13" s="5"/>
      <c r="Y13" s="14"/>
      <c r="Z13" s="6"/>
    </row>
    <row r="14" spans="1:26" ht="23.25" customHeight="1">
      <c r="A14" s="897" t="str">
        <f>'Lynx GRP'!D18</f>
        <v>L108-GRP</v>
      </c>
      <c r="B14" s="47">
        <f>'Lynx GRP'!E18</f>
        <v>0</v>
      </c>
      <c r="C14" s="10" t="str">
        <f>IF('Lynx GRP'!L18=0,"",'Lynx GRP'!L18)</f>
        <v/>
      </c>
      <c r="D14" s="10" t="str">
        <f>IF('Lynx GRP'!M18=0,"",'Lynx GRP'!M18)</f>
        <v/>
      </c>
      <c r="E14" s="10" t="str">
        <f>IF('Lynx GRP'!N18=0,"",'Lynx GRP'!N18)</f>
        <v/>
      </c>
      <c r="F14" s="10" t="str">
        <f>IF('Lynx GRP'!O18=0,"",'Lynx GRP'!O18)</f>
        <v/>
      </c>
      <c r="G14" s="10" t="str">
        <f>IF('Lynx GRP'!P18=0,"",'Lynx GRP'!P18)</f>
        <v/>
      </c>
      <c r="H14" s="10" t="str">
        <f>IF('Lynx GRP'!Q18=0,"",'Lynx GRP'!Q18)</f>
        <v/>
      </c>
      <c r="I14" s="10" t="str">
        <f>IF('Lynx GRP'!R18=0,"",'Lynx GRP'!R18)</f>
        <v/>
      </c>
      <c r="J14" s="10" t="str">
        <f>IF('Lynx GRP'!S18=0,"",'Lynx GRP'!S18)</f>
        <v/>
      </c>
      <c r="K14" s="10" t="str">
        <f>IF('Lynx GRP'!T18=0,"",'Lynx GRP'!T18)</f>
        <v/>
      </c>
      <c r="L14" s="10" t="str">
        <f>IF('Lynx GRP'!U18=0,"",'Lynx GRP'!U18)</f>
        <v/>
      </c>
      <c r="M14" s="10" t="str">
        <f>IF('Lynx GRP'!V18=0,"",'Lynx GRP'!V18)</f>
        <v/>
      </c>
      <c r="N14" s="10" t="str">
        <f>IF('Lynx GRP'!W18=0,"",'Lynx GRP'!W18)</f>
        <v/>
      </c>
      <c r="O14" s="10" t="str">
        <f>IF('Lynx GRP'!X18=0,"",'Lynx GRP'!X18)</f>
        <v/>
      </c>
      <c r="P14" s="900" t="str">
        <f>IF('Lynx GRP'!Y18=0,"",'Lynx GRP'!Y18)</f>
        <v/>
      </c>
      <c r="Q14" s="902" t="str">
        <f>IF('Lynx GRP'!Z18=0,"",'Lynx GRP'!Z18)</f>
        <v/>
      </c>
      <c r="R14" s="10" t="str">
        <f>IF('Lynx GRP'!AA18=0,"",'Lynx GRP'!AA18)</f>
        <v/>
      </c>
      <c r="S14" s="10" t="str">
        <f>IF('Lynx GRP'!AB18=0,"",'Lynx GRP'!AB18)</f>
        <v/>
      </c>
      <c r="T14" s="10" t="str">
        <f>IF('Lynx GRP'!AC18=0,"",'Lynx GRP'!AC18)</f>
        <v/>
      </c>
      <c r="U14" s="48">
        <f t="shared" si="0"/>
        <v>0</v>
      </c>
      <c r="V14" s="50">
        <f>U14*'Lynx GRP'!I18</f>
        <v>0</v>
      </c>
      <c r="W14" s="51">
        <f>U14*'Lynx GRP'!AH18</f>
        <v>0</v>
      </c>
    </row>
    <row r="15" spans="1:26" ht="23.25" customHeight="1">
      <c r="A15" s="897" t="str">
        <f>'Lynx GRP'!D19</f>
        <v>L111-GRP</v>
      </c>
      <c r="B15" s="47">
        <f>'Lynx GRP'!E19</f>
        <v>0</v>
      </c>
      <c r="C15" s="10" t="str">
        <f>IF('Lynx GRP'!L19=0,"",'Lynx GRP'!L19)</f>
        <v/>
      </c>
      <c r="D15" s="10" t="str">
        <f>IF('Lynx GRP'!M19=0,"",'Lynx GRP'!M19)</f>
        <v/>
      </c>
      <c r="E15" s="10" t="str">
        <f>IF('Lynx GRP'!N19=0,"",'Lynx GRP'!N19)</f>
        <v/>
      </c>
      <c r="F15" s="10" t="str">
        <f>IF('Lynx GRP'!O19=0,"",'Lynx GRP'!O19)</f>
        <v/>
      </c>
      <c r="G15" s="10" t="str">
        <f>IF('Lynx GRP'!P19=0,"",'Lynx GRP'!P19)</f>
        <v/>
      </c>
      <c r="H15" s="10" t="str">
        <f>IF('Lynx GRP'!Q19=0,"",'Lynx GRP'!Q19)</f>
        <v/>
      </c>
      <c r="I15" s="10" t="str">
        <f>IF('Lynx GRP'!R19=0,"",'Lynx GRP'!R19)</f>
        <v/>
      </c>
      <c r="J15" s="10" t="str">
        <f>IF('Lynx GRP'!S19=0,"",'Lynx GRP'!S19)</f>
        <v/>
      </c>
      <c r="K15" s="10" t="str">
        <f>IF('Lynx GRP'!T19=0,"",'Lynx GRP'!T19)</f>
        <v/>
      </c>
      <c r="L15" s="10" t="str">
        <f>IF('Lynx GRP'!U19=0,"",'Lynx GRP'!U19)</f>
        <v/>
      </c>
      <c r="M15" s="10" t="str">
        <f>IF('Lynx GRP'!V19=0,"",'Lynx GRP'!V19)</f>
        <v/>
      </c>
      <c r="N15" s="10" t="str">
        <f>IF('Lynx GRP'!W19=0,"",'Lynx GRP'!W19)</f>
        <v/>
      </c>
      <c r="O15" s="10" t="str">
        <f>IF('Lynx GRP'!X19=0,"",'Lynx GRP'!X19)</f>
        <v/>
      </c>
      <c r="P15" s="900" t="str">
        <f>IF('Lynx GRP'!Y19=0,"",'Lynx GRP'!Y19)</f>
        <v/>
      </c>
      <c r="Q15" s="902" t="str">
        <f>IF('Lynx GRP'!Z19=0,"",'Lynx GRP'!Z19)</f>
        <v/>
      </c>
      <c r="R15" s="10" t="str">
        <f>IF('Lynx GRP'!AA19=0,"",'Lynx GRP'!AA19)</f>
        <v/>
      </c>
      <c r="S15" s="10" t="str">
        <f>IF('Lynx GRP'!AB19=0,"",'Lynx GRP'!AB19)</f>
        <v/>
      </c>
      <c r="T15" s="10" t="str">
        <f>IF('Lynx GRP'!AC19=0,"",'Lynx GRP'!AC19)</f>
        <v/>
      </c>
      <c r="U15" s="48">
        <f t="shared" si="0"/>
        <v>0</v>
      </c>
      <c r="V15" s="50">
        <f>U15*'Lynx GRP'!I19</f>
        <v>0</v>
      </c>
      <c r="W15" s="51">
        <f>U15*'Lynx GRP'!AH19</f>
        <v>0</v>
      </c>
    </row>
    <row r="16" spans="1:26" ht="23.25" customHeight="1">
      <c r="A16" s="897" t="str">
        <f>'Lynx GRP'!D20</f>
        <v>L112-GRP</v>
      </c>
      <c r="B16" s="47">
        <f>'Lynx GRP'!E20</f>
        <v>0</v>
      </c>
      <c r="C16" s="10" t="str">
        <f>IF('Lynx GRP'!L20=0,"",'Lynx GRP'!L20)</f>
        <v/>
      </c>
      <c r="D16" s="10" t="str">
        <f>IF('Lynx GRP'!M20=0,"",'Lynx GRP'!M20)</f>
        <v/>
      </c>
      <c r="E16" s="10" t="str">
        <f>IF('Lynx GRP'!N20=0,"",'Lynx GRP'!N20)</f>
        <v/>
      </c>
      <c r="F16" s="10" t="str">
        <f>IF('Lynx GRP'!O20=0,"",'Lynx GRP'!O20)</f>
        <v/>
      </c>
      <c r="G16" s="10" t="str">
        <f>IF('Lynx GRP'!P20=0,"",'Lynx GRP'!P20)</f>
        <v/>
      </c>
      <c r="H16" s="10" t="str">
        <f>IF('Lynx GRP'!Q20=0,"",'Lynx GRP'!Q20)</f>
        <v/>
      </c>
      <c r="I16" s="10" t="str">
        <f>IF('Lynx GRP'!R20=0,"",'Lynx GRP'!R20)</f>
        <v/>
      </c>
      <c r="J16" s="10" t="str">
        <f>IF('Lynx GRP'!S20=0,"",'Lynx GRP'!S20)</f>
        <v/>
      </c>
      <c r="K16" s="10" t="str">
        <f>IF('Lynx GRP'!T20=0,"",'Lynx GRP'!T20)</f>
        <v/>
      </c>
      <c r="L16" s="10" t="str">
        <f>IF('Lynx GRP'!U20=0,"",'Lynx GRP'!U20)</f>
        <v/>
      </c>
      <c r="M16" s="10" t="str">
        <f>IF('Lynx GRP'!V20=0,"",'Lynx GRP'!V20)</f>
        <v/>
      </c>
      <c r="N16" s="10" t="str">
        <f>IF('Lynx GRP'!W20=0,"",'Lynx GRP'!W20)</f>
        <v/>
      </c>
      <c r="O16" s="10" t="str">
        <f>IF('Lynx GRP'!X20=0,"",'Lynx GRP'!X20)</f>
        <v/>
      </c>
      <c r="P16" s="900" t="str">
        <f>IF('Lynx GRP'!Y20=0,"",'Lynx GRP'!Y20)</f>
        <v/>
      </c>
      <c r="Q16" s="902" t="str">
        <f>IF('Lynx GRP'!Z20=0,"",'Lynx GRP'!Z20)</f>
        <v/>
      </c>
      <c r="R16" s="10" t="str">
        <f>IF('Lynx GRP'!AA20=0,"",'Lynx GRP'!AA20)</f>
        <v/>
      </c>
      <c r="S16" s="10" t="str">
        <f>IF('Lynx GRP'!AB20=0,"",'Lynx GRP'!AB20)</f>
        <v/>
      </c>
      <c r="T16" s="10" t="str">
        <f>IF('Lynx GRP'!AC20=0,"",'Lynx GRP'!AC20)</f>
        <v/>
      </c>
      <c r="U16" s="48">
        <f t="shared" si="0"/>
        <v>0</v>
      </c>
      <c r="V16" s="50">
        <f>U16*'Lynx GRP'!I20</f>
        <v>0</v>
      </c>
      <c r="W16" s="51">
        <f>U16*'Lynx GRP'!AH20</f>
        <v>0</v>
      </c>
    </row>
    <row r="17" spans="1:23" ht="23.25" customHeight="1">
      <c r="A17" s="897" t="str">
        <f>'Lynx GRP'!D21</f>
        <v>L113-GRP</v>
      </c>
      <c r="B17" s="47">
        <f>'Lynx GRP'!E21</f>
        <v>0</v>
      </c>
      <c r="C17" s="10" t="str">
        <f>IF('Lynx GRP'!L21=0,"",'Lynx GRP'!L21)</f>
        <v/>
      </c>
      <c r="D17" s="10" t="str">
        <f>IF('Lynx GRP'!M21=0,"",'Lynx GRP'!M21)</f>
        <v/>
      </c>
      <c r="E17" s="10" t="str">
        <f>IF('Lynx GRP'!N21=0,"",'Lynx GRP'!N21)</f>
        <v/>
      </c>
      <c r="F17" s="10" t="str">
        <f>IF('Lynx GRP'!O21=0,"",'Lynx GRP'!O21)</f>
        <v/>
      </c>
      <c r="G17" s="10" t="str">
        <f>IF('Lynx GRP'!P21=0,"",'Lynx GRP'!P21)</f>
        <v/>
      </c>
      <c r="H17" s="10" t="str">
        <f>IF('Lynx GRP'!Q21=0,"",'Lynx GRP'!Q21)</f>
        <v/>
      </c>
      <c r="I17" s="10" t="str">
        <f>IF('Lynx GRP'!R21=0,"",'Lynx GRP'!R21)</f>
        <v/>
      </c>
      <c r="J17" s="10" t="str">
        <f>IF('Lynx GRP'!S21=0,"",'Lynx GRP'!S21)</f>
        <v/>
      </c>
      <c r="K17" s="10" t="str">
        <f>IF('Lynx GRP'!T21=0,"",'Lynx GRP'!T21)</f>
        <v/>
      </c>
      <c r="L17" s="10" t="str">
        <f>IF('Lynx GRP'!U21=0,"",'Lynx GRP'!U21)</f>
        <v/>
      </c>
      <c r="M17" s="10" t="str">
        <f>IF('Lynx GRP'!V21=0,"",'Lynx GRP'!V21)</f>
        <v/>
      </c>
      <c r="N17" s="10" t="str">
        <f>IF('Lynx GRP'!W21=0,"",'Lynx GRP'!W21)</f>
        <v/>
      </c>
      <c r="O17" s="10" t="str">
        <f>IF('Lynx GRP'!X21=0,"",'Lynx GRP'!X21)</f>
        <v/>
      </c>
      <c r="P17" s="900" t="str">
        <f>IF('Lynx GRP'!Y21=0,"",'Lynx GRP'!Y21)</f>
        <v/>
      </c>
      <c r="Q17" s="902" t="str">
        <f>IF('Lynx GRP'!Z21=0,"",'Lynx GRP'!Z21)</f>
        <v/>
      </c>
      <c r="R17" s="10" t="str">
        <f>IF('Lynx GRP'!AA21=0,"",'Lynx GRP'!AA21)</f>
        <v/>
      </c>
      <c r="S17" s="10" t="str">
        <f>IF('Lynx GRP'!AB21=0,"",'Lynx GRP'!AB21)</f>
        <v/>
      </c>
      <c r="T17" s="10" t="str">
        <f>IF('Lynx GRP'!AC21=0,"",'Lynx GRP'!AC21)</f>
        <v/>
      </c>
      <c r="U17" s="48">
        <f t="shared" si="0"/>
        <v>0</v>
      </c>
      <c r="V17" s="50">
        <f>U17*'Lynx GRP'!I21</f>
        <v>0</v>
      </c>
      <c r="W17" s="51">
        <f>U17*'Lynx GRP'!AH21</f>
        <v>0</v>
      </c>
    </row>
    <row r="18" spans="1:23" ht="23.25" customHeight="1">
      <c r="A18" s="897" t="str">
        <f>'Lynx GRP'!D22</f>
        <v>L114-GRP</v>
      </c>
      <c r="B18" s="47">
        <f>'Lynx GRP'!E22</f>
        <v>0</v>
      </c>
      <c r="C18" s="10" t="str">
        <f>IF('Lynx GRP'!L22=0,"",'Lynx GRP'!L22)</f>
        <v/>
      </c>
      <c r="D18" s="10" t="str">
        <f>IF('Lynx GRP'!M22=0,"",'Lynx GRP'!M22)</f>
        <v/>
      </c>
      <c r="E18" s="10" t="str">
        <f>IF('Lynx GRP'!N22=0,"",'Lynx GRP'!N22)</f>
        <v/>
      </c>
      <c r="F18" s="10" t="str">
        <f>IF('Lynx GRP'!O22=0,"",'Lynx GRP'!O22)</f>
        <v/>
      </c>
      <c r="G18" s="10" t="str">
        <f>IF('Lynx GRP'!P22=0,"",'Lynx GRP'!P22)</f>
        <v/>
      </c>
      <c r="H18" s="10" t="str">
        <f>IF('Lynx GRP'!Q22=0,"",'Lynx GRP'!Q22)</f>
        <v/>
      </c>
      <c r="I18" s="10" t="str">
        <f>IF('Lynx GRP'!R22=0,"",'Lynx GRP'!R22)</f>
        <v/>
      </c>
      <c r="J18" s="10" t="str">
        <f>IF('Lynx GRP'!S22=0,"",'Lynx GRP'!S22)</f>
        <v/>
      </c>
      <c r="K18" s="10" t="str">
        <f>IF('Lynx GRP'!T22=0,"",'Lynx GRP'!T22)</f>
        <v/>
      </c>
      <c r="L18" s="10" t="str">
        <f>IF('Lynx GRP'!U22=0,"",'Lynx GRP'!U22)</f>
        <v/>
      </c>
      <c r="M18" s="10" t="str">
        <f>IF('Lynx GRP'!V22=0,"",'Lynx GRP'!V22)</f>
        <v/>
      </c>
      <c r="N18" s="10" t="str">
        <f>IF('Lynx GRP'!W22=0,"",'Lynx GRP'!W22)</f>
        <v/>
      </c>
      <c r="O18" s="10" t="str">
        <f>IF('Lynx GRP'!X22=0,"",'Lynx GRP'!X22)</f>
        <v/>
      </c>
      <c r="P18" s="900" t="str">
        <f>IF('Lynx GRP'!Y22=0,"",'Lynx GRP'!Y22)</f>
        <v/>
      </c>
      <c r="Q18" s="902" t="str">
        <f>IF('Lynx GRP'!Z22=0,"",'Lynx GRP'!Z22)</f>
        <v/>
      </c>
      <c r="R18" s="10" t="str">
        <f>IF('Lynx GRP'!AA22=0,"",'Lynx GRP'!AA22)</f>
        <v/>
      </c>
      <c r="S18" s="10" t="str">
        <f>IF('Lynx GRP'!AB22=0,"",'Lynx GRP'!AB22)</f>
        <v/>
      </c>
      <c r="T18" s="10" t="str">
        <f>IF('Lynx GRP'!AC22=0,"",'Lynx GRP'!AC22)</f>
        <v/>
      </c>
      <c r="U18" s="48">
        <f t="shared" si="0"/>
        <v>0</v>
      </c>
      <c r="V18" s="50">
        <f>U18*'Lynx GRP'!I22</f>
        <v>0</v>
      </c>
      <c r="W18" s="51">
        <f>U18*'Lynx GRP'!AH22</f>
        <v>0</v>
      </c>
    </row>
    <row r="19" spans="1:23" ht="23.25" customHeight="1">
      <c r="A19" s="897" t="str">
        <f>'Lynx GRP'!D23</f>
        <v>L120-GRP</v>
      </c>
      <c r="B19" s="47">
        <f>'Lynx GRP'!E23</f>
        <v>0</v>
      </c>
      <c r="C19" s="10" t="str">
        <f>IF('Lynx GRP'!L23=0,"",'Lynx GRP'!L23)</f>
        <v/>
      </c>
      <c r="D19" s="10" t="str">
        <f>IF('Lynx GRP'!M23=0,"",'Lynx GRP'!M23)</f>
        <v/>
      </c>
      <c r="E19" s="10" t="str">
        <f>IF('Lynx GRP'!N23=0,"",'Lynx GRP'!N23)</f>
        <v/>
      </c>
      <c r="F19" s="10" t="str">
        <f>IF('Lynx GRP'!O23=0,"",'Lynx GRP'!O23)</f>
        <v/>
      </c>
      <c r="G19" s="10" t="str">
        <f>IF('Lynx GRP'!P23=0,"",'Lynx GRP'!P23)</f>
        <v/>
      </c>
      <c r="H19" s="10" t="str">
        <f>IF('Lynx GRP'!Q23=0,"",'Lynx GRP'!Q23)</f>
        <v/>
      </c>
      <c r="I19" s="10" t="str">
        <f>IF('Lynx GRP'!R23=0,"",'Lynx GRP'!R23)</f>
        <v/>
      </c>
      <c r="J19" s="10" t="str">
        <f>IF('Lynx GRP'!S23=0,"",'Lynx GRP'!S23)</f>
        <v/>
      </c>
      <c r="K19" s="10" t="str">
        <f>IF('Lynx GRP'!T23=0,"",'Lynx GRP'!T23)</f>
        <v/>
      </c>
      <c r="L19" s="10" t="str">
        <f>IF('Lynx GRP'!U23=0,"",'Lynx GRP'!U23)</f>
        <v/>
      </c>
      <c r="M19" s="10" t="str">
        <f>IF('Lynx GRP'!V23=0,"",'Lynx GRP'!V23)</f>
        <v/>
      </c>
      <c r="N19" s="10" t="str">
        <f>IF('Lynx GRP'!W23=0,"",'Lynx GRP'!W23)</f>
        <v/>
      </c>
      <c r="O19" s="10" t="str">
        <f>IF('Lynx GRP'!X23=0,"",'Lynx GRP'!X23)</f>
        <v/>
      </c>
      <c r="P19" s="900" t="str">
        <f>IF('Lynx GRP'!Y23=0,"",'Lynx GRP'!Y23)</f>
        <v/>
      </c>
      <c r="Q19" s="902" t="str">
        <f>IF('Lynx GRP'!Z23=0,"",'Lynx GRP'!Z23)</f>
        <v/>
      </c>
      <c r="R19" s="10" t="str">
        <f>IF('Lynx GRP'!AA23=0,"",'Lynx GRP'!AA23)</f>
        <v/>
      </c>
      <c r="S19" s="10" t="str">
        <f>IF('Lynx GRP'!AB23=0,"",'Lynx GRP'!AB23)</f>
        <v/>
      </c>
      <c r="T19" s="10" t="str">
        <f>IF('Lynx GRP'!AC23=0,"",'Lynx GRP'!AC23)</f>
        <v/>
      </c>
      <c r="U19" s="48">
        <f t="shared" si="0"/>
        <v>0</v>
      </c>
      <c r="V19" s="50">
        <f>U19*'Lynx GRP'!I23</f>
        <v>0</v>
      </c>
      <c r="W19" s="51">
        <f>U19*'Lynx GRP'!AH23</f>
        <v>0</v>
      </c>
    </row>
    <row r="20" spans="1:23" ht="23.25" customHeight="1">
      <c r="A20" s="897" t="str">
        <f>'Lynx GRP'!D24</f>
        <v>L121-GRP</v>
      </c>
      <c r="B20" s="47">
        <f>'Lynx GRP'!E24</f>
        <v>0</v>
      </c>
      <c r="C20" s="10" t="str">
        <f>IF('Lynx GRP'!L24=0,"",'Lynx GRP'!L24)</f>
        <v/>
      </c>
      <c r="D20" s="10" t="str">
        <f>IF('Lynx GRP'!M24=0,"",'Lynx GRP'!M24)</f>
        <v/>
      </c>
      <c r="E20" s="10" t="str">
        <f>IF('Lynx GRP'!N24=0,"",'Lynx GRP'!N24)</f>
        <v/>
      </c>
      <c r="F20" s="10" t="str">
        <f>IF('Lynx GRP'!O24=0,"",'Lynx GRP'!O24)</f>
        <v/>
      </c>
      <c r="G20" s="10" t="str">
        <f>IF('Lynx GRP'!P24=0,"",'Lynx GRP'!P24)</f>
        <v/>
      </c>
      <c r="H20" s="10" t="str">
        <f>IF('Lynx GRP'!Q24=0,"",'Lynx GRP'!Q24)</f>
        <v/>
      </c>
      <c r="I20" s="10" t="str">
        <f>IF('Lynx GRP'!R24=0,"",'Lynx GRP'!R24)</f>
        <v/>
      </c>
      <c r="J20" s="10" t="str">
        <f>IF('Lynx GRP'!S24=0,"",'Lynx GRP'!S24)</f>
        <v/>
      </c>
      <c r="K20" s="10" t="str">
        <f>IF('Lynx GRP'!T24=0,"",'Lynx GRP'!T24)</f>
        <v/>
      </c>
      <c r="L20" s="10" t="str">
        <f>IF('Lynx GRP'!U24=0,"",'Lynx GRP'!U24)</f>
        <v/>
      </c>
      <c r="M20" s="10" t="str">
        <f>IF('Lynx GRP'!V24=0,"",'Lynx GRP'!V24)</f>
        <v/>
      </c>
      <c r="N20" s="10" t="str">
        <f>IF('Lynx GRP'!W24=0,"",'Lynx GRP'!W24)</f>
        <v/>
      </c>
      <c r="O20" s="10" t="str">
        <f>IF('Lynx GRP'!X24=0,"",'Lynx GRP'!X24)</f>
        <v/>
      </c>
      <c r="P20" s="900" t="str">
        <f>IF('Lynx GRP'!Y24=0,"",'Lynx GRP'!Y24)</f>
        <v/>
      </c>
      <c r="Q20" s="902" t="str">
        <f>IF('Lynx GRP'!Z24=0,"",'Lynx GRP'!Z24)</f>
        <v/>
      </c>
      <c r="R20" s="10" t="str">
        <f>IF('Lynx GRP'!AA24=0,"",'Lynx GRP'!AA24)</f>
        <v/>
      </c>
      <c r="S20" s="10" t="str">
        <f>IF('Lynx GRP'!AB24=0,"",'Lynx GRP'!AB24)</f>
        <v/>
      </c>
      <c r="T20" s="10" t="str">
        <f>IF('Lynx GRP'!AC24=0,"",'Lynx GRP'!AC24)</f>
        <v/>
      </c>
      <c r="U20" s="48">
        <f t="shared" si="0"/>
        <v>0</v>
      </c>
      <c r="V20" s="50">
        <f>U20*'Lynx GRP'!I24</f>
        <v>0</v>
      </c>
      <c r="W20" s="51">
        <f>U20*'Lynx GRP'!AH24</f>
        <v>0</v>
      </c>
    </row>
    <row r="21" spans="1:23" ht="23.25" customHeight="1">
      <c r="A21" s="897" t="str">
        <f>'Lynx GRP'!D25</f>
        <v>L122-GRP</v>
      </c>
      <c r="B21" s="47">
        <f>'Lynx GRP'!E25</f>
        <v>0</v>
      </c>
      <c r="C21" s="10" t="str">
        <f>IF('Lynx GRP'!L25=0,"",'Lynx GRP'!L25)</f>
        <v/>
      </c>
      <c r="D21" s="10" t="str">
        <f>IF('Lynx GRP'!M25=0,"",'Lynx GRP'!M25)</f>
        <v/>
      </c>
      <c r="E21" s="10" t="str">
        <f>IF('Lynx GRP'!N25=0,"",'Lynx GRP'!N25)</f>
        <v/>
      </c>
      <c r="F21" s="10" t="str">
        <f>IF('Lynx GRP'!O25=0,"",'Lynx GRP'!O25)</f>
        <v/>
      </c>
      <c r="G21" s="10" t="str">
        <f>IF('Lynx GRP'!P25=0,"",'Lynx GRP'!P25)</f>
        <v/>
      </c>
      <c r="H21" s="10" t="str">
        <f>IF('Lynx GRP'!Q25=0,"",'Lynx GRP'!Q25)</f>
        <v/>
      </c>
      <c r="I21" s="10" t="str">
        <f>IF('Lynx GRP'!R25=0,"",'Lynx GRP'!R25)</f>
        <v/>
      </c>
      <c r="J21" s="10" t="str">
        <f>IF('Lynx GRP'!S25=0,"",'Lynx GRP'!S25)</f>
        <v/>
      </c>
      <c r="K21" s="10" t="str">
        <f>IF('Lynx GRP'!T25=0,"",'Lynx GRP'!T25)</f>
        <v/>
      </c>
      <c r="L21" s="10" t="str">
        <f>IF('Lynx GRP'!U25=0,"",'Lynx GRP'!U25)</f>
        <v/>
      </c>
      <c r="M21" s="10" t="str">
        <f>IF('Lynx GRP'!V25=0,"",'Lynx GRP'!V25)</f>
        <v/>
      </c>
      <c r="N21" s="10" t="str">
        <f>IF('Lynx GRP'!W25=0,"",'Lynx GRP'!W25)</f>
        <v/>
      </c>
      <c r="O21" s="10" t="str">
        <f>IF('Lynx GRP'!X25=0,"",'Lynx GRP'!X25)</f>
        <v/>
      </c>
      <c r="P21" s="900" t="str">
        <f>IF('Lynx GRP'!Y25=0,"",'Lynx GRP'!Y25)</f>
        <v/>
      </c>
      <c r="Q21" s="902" t="str">
        <f>IF('Lynx GRP'!Z25=0,"",'Lynx GRP'!Z25)</f>
        <v/>
      </c>
      <c r="R21" s="10" t="str">
        <f>IF('Lynx GRP'!AA25=0,"",'Lynx GRP'!AA25)</f>
        <v/>
      </c>
      <c r="S21" s="10" t="str">
        <f>IF('Lynx GRP'!AB25=0,"",'Lynx GRP'!AB25)</f>
        <v/>
      </c>
      <c r="T21" s="10" t="str">
        <f>IF('Lynx GRP'!AC25=0,"",'Lynx GRP'!AC25)</f>
        <v/>
      </c>
      <c r="U21" s="48">
        <f t="shared" si="0"/>
        <v>0</v>
      </c>
      <c r="V21" s="50">
        <f>U21*'Lynx GRP'!I25</f>
        <v>0</v>
      </c>
      <c r="W21" s="51">
        <f>U21*'Lynx GRP'!AH25</f>
        <v>0</v>
      </c>
    </row>
    <row r="22" spans="1:23" ht="23.25" customHeight="1">
      <c r="A22" s="897" t="str">
        <f>'Lynx GRP'!D26</f>
        <v>L123-GRP</v>
      </c>
      <c r="B22" s="47">
        <f>'Lynx GRP'!E26</f>
        <v>0</v>
      </c>
      <c r="C22" s="10" t="str">
        <f>IF('Lynx GRP'!L26=0,"",'Lynx GRP'!L26)</f>
        <v/>
      </c>
      <c r="D22" s="10" t="str">
        <f>IF('Lynx GRP'!M26=0,"",'Lynx GRP'!M26)</f>
        <v/>
      </c>
      <c r="E22" s="10" t="str">
        <f>IF('Lynx GRP'!N26=0,"",'Lynx GRP'!N26)</f>
        <v/>
      </c>
      <c r="F22" s="10" t="str">
        <f>IF('Lynx GRP'!O26=0,"",'Lynx GRP'!O26)</f>
        <v/>
      </c>
      <c r="G22" s="10" t="str">
        <f>IF('Lynx GRP'!P26=0,"",'Lynx GRP'!P26)</f>
        <v/>
      </c>
      <c r="H22" s="10" t="str">
        <f>IF('Lynx GRP'!Q26=0,"",'Lynx GRP'!Q26)</f>
        <v/>
      </c>
      <c r="I22" s="10" t="str">
        <f>IF('Lynx GRP'!R26=0,"",'Lynx GRP'!R26)</f>
        <v/>
      </c>
      <c r="J22" s="10" t="str">
        <f>IF('Lynx GRP'!S26=0,"",'Lynx GRP'!S26)</f>
        <v/>
      </c>
      <c r="K22" s="10" t="str">
        <f>IF('Lynx GRP'!T26=0,"",'Lynx GRP'!T26)</f>
        <v/>
      </c>
      <c r="L22" s="10" t="str">
        <f>IF('Lynx GRP'!U26=0,"",'Lynx GRP'!U26)</f>
        <v/>
      </c>
      <c r="M22" s="10" t="str">
        <f>IF('Lynx GRP'!V26=0,"",'Lynx GRP'!V26)</f>
        <v/>
      </c>
      <c r="N22" s="10" t="str">
        <f>IF('Lynx GRP'!W26=0,"",'Lynx GRP'!W26)</f>
        <v/>
      </c>
      <c r="O22" s="10" t="str">
        <f>IF('Lynx GRP'!X26=0,"",'Lynx GRP'!X26)</f>
        <v/>
      </c>
      <c r="P22" s="900" t="str">
        <f>IF('Lynx GRP'!Y26=0,"",'Lynx GRP'!Y26)</f>
        <v/>
      </c>
      <c r="Q22" s="902" t="str">
        <f>IF('Lynx GRP'!Z26=0,"",'Lynx GRP'!Z26)</f>
        <v/>
      </c>
      <c r="R22" s="10" t="str">
        <f>IF('Lynx GRP'!AA26=0,"",'Lynx GRP'!AA26)</f>
        <v/>
      </c>
      <c r="S22" s="10" t="str">
        <f>IF('Lynx GRP'!AB26=0,"",'Lynx GRP'!AB26)</f>
        <v/>
      </c>
      <c r="T22" s="10" t="str">
        <f>IF('Lynx GRP'!AC26=0,"",'Lynx GRP'!AC26)</f>
        <v/>
      </c>
      <c r="U22" s="48">
        <f t="shared" si="0"/>
        <v>0</v>
      </c>
      <c r="V22" s="50">
        <f>U22*'Lynx GRP'!I26</f>
        <v>0</v>
      </c>
      <c r="W22" s="51">
        <f>U22*'Lynx GRP'!AH26</f>
        <v>0</v>
      </c>
    </row>
    <row r="23" spans="1:23" ht="23.25" customHeight="1">
      <c r="A23" s="897" t="str">
        <f>'Lynx GRP'!D27</f>
        <v>L126-GRP</v>
      </c>
      <c r="B23" s="47">
        <f>'Lynx GRP'!E27</f>
        <v>0</v>
      </c>
      <c r="C23" s="10" t="str">
        <f>IF('Lynx GRP'!L27=0,"",'Lynx GRP'!L27)</f>
        <v/>
      </c>
      <c r="D23" s="10" t="str">
        <f>IF('Lynx GRP'!M27=0,"",'Lynx GRP'!M27)</f>
        <v/>
      </c>
      <c r="E23" s="10" t="str">
        <f>IF('Lynx GRP'!N27=0,"",'Lynx GRP'!N27)</f>
        <v/>
      </c>
      <c r="F23" s="10" t="str">
        <f>IF('Lynx GRP'!O27=0,"",'Lynx GRP'!O27)</f>
        <v/>
      </c>
      <c r="G23" s="10" t="str">
        <f>IF('Lynx GRP'!P27=0,"",'Lynx GRP'!P27)</f>
        <v/>
      </c>
      <c r="H23" s="10" t="str">
        <f>IF('Lynx GRP'!Q27=0,"",'Lynx GRP'!Q27)</f>
        <v/>
      </c>
      <c r="I23" s="10" t="str">
        <f>IF('Lynx GRP'!R27=0,"",'Lynx GRP'!R27)</f>
        <v/>
      </c>
      <c r="J23" s="10" t="str">
        <f>IF('Lynx GRP'!S27=0,"",'Lynx GRP'!S27)</f>
        <v/>
      </c>
      <c r="K23" s="10" t="str">
        <f>IF('Lynx GRP'!T27=0,"",'Lynx GRP'!T27)</f>
        <v/>
      </c>
      <c r="L23" s="10" t="str">
        <f>IF('Lynx GRP'!U27=0,"",'Lynx GRP'!U27)</f>
        <v/>
      </c>
      <c r="M23" s="10" t="str">
        <f>IF('Lynx GRP'!V27=0,"",'Lynx GRP'!V27)</f>
        <v/>
      </c>
      <c r="N23" s="10" t="str">
        <f>IF('Lynx GRP'!W27=0,"",'Lynx GRP'!W27)</f>
        <v/>
      </c>
      <c r="O23" s="10" t="str">
        <f>IF('Lynx GRP'!X27=0,"",'Lynx GRP'!X27)</f>
        <v/>
      </c>
      <c r="P23" s="900" t="str">
        <f>IF('Lynx GRP'!Y27=0,"",'Lynx GRP'!Y27)</f>
        <v/>
      </c>
      <c r="Q23" s="902" t="str">
        <f>IF('Lynx GRP'!Z27=0,"",'Lynx GRP'!Z27)</f>
        <v/>
      </c>
      <c r="R23" s="10" t="str">
        <f>IF('Lynx GRP'!AA27=0,"",'Lynx GRP'!AA27)</f>
        <v/>
      </c>
      <c r="S23" s="10" t="str">
        <f>IF('Lynx GRP'!AB27=0,"",'Lynx GRP'!AB27)</f>
        <v/>
      </c>
      <c r="T23" s="10" t="str">
        <f>IF('Lynx GRP'!AC27=0,"",'Lynx GRP'!AC27)</f>
        <v/>
      </c>
      <c r="U23" s="48">
        <f t="shared" si="0"/>
        <v>0</v>
      </c>
      <c r="V23" s="50">
        <f>U23*'Lynx GRP'!I27</f>
        <v>0</v>
      </c>
      <c r="W23" s="51">
        <f>U23*'Lynx GRP'!AH27</f>
        <v>0</v>
      </c>
    </row>
    <row r="24" spans="1:23" ht="23.25" customHeight="1">
      <c r="A24" s="897" t="str">
        <f>'Lynx GRP'!D28</f>
        <v>L127-GRP</v>
      </c>
      <c r="B24" s="47">
        <f>'Lynx GRP'!E28</f>
        <v>0</v>
      </c>
      <c r="C24" s="10" t="str">
        <f>IF('Lynx GRP'!L28=0,"",'Lynx GRP'!L28)</f>
        <v/>
      </c>
      <c r="D24" s="10" t="str">
        <f>IF('Lynx GRP'!M28=0,"",'Lynx GRP'!M28)</f>
        <v/>
      </c>
      <c r="E24" s="10" t="str">
        <f>IF('Lynx GRP'!N28=0,"",'Lynx GRP'!N28)</f>
        <v/>
      </c>
      <c r="F24" s="10" t="str">
        <f>IF('Lynx GRP'!O28=0,"",'Lynx GRP'!O28)</f>
        <v/>
      </c>
      <c r="G24" s="10" t="str">
        <f>IF('Lynx GRP'!P28=0,"",'Lynx GRP'!P28)</f>
        <v/>
      </c>
      <c r="H24" s="10" t="str">
        <f>IF('Lynx GRP'!Q28=0,"",'Lynx GRP'!Q28)</f>
        <v/>
      </c>
      <c r="I24" s="10" t="str">
        <f>IF('Lynx GRP'!R28=0,"",'Lynx GRP'!R28)</f>
        <v/>
      </c>
      <c r="J24" s="10" t="str">
        <f>IF('Lynx GRP'!S28=0,"",'Lynx GRP'!S28)</f>
        <v/>
      </c>
      <c r="K24" s="10" t="str">
        <f>IF('Lynx GRP'!T28=0,"",'Lynx GRP'!T28)</f>
        <v/>
      </c>
      <c r="L24" s="10" t="str">
        <f>IF('Lynx GRP'!U28=0,"",'Lynx GRP'!U28)</f>
        <v/>
      </c>
      <c r="M24" s="10" t="str">
        <f>IF('Lynx GRP'!V28=0,"",'Lynx GRP'!V28)</f>
        <v/>
      </c>
      <c r="N24" s="10" t="str">
        <f>IF('Lynx GRP'!W28=0,"",'Lynx GRP'!W28)</f>
        <v/>
      </c>
      <c r="O24" s="10" t="str">
        <f>IF('Lynx GRP'!X28=0,"",'Lynx GRP'!X28)</f>
        <v/>
      </c>
      <c r="P24" s="900" t="str">
        <f>IF('Lynx GRP'!Y28=0,"",'Lynx GRP'!Y28)</f>
        <v/>
      </c>
      <c r="Q24" s="902" t="str">
        <f>IF('Lynx GRP'!Z28=0,"",'Lynx GRP'!Z28)</f>
        <v/>
      </c>
      <c r="R24" s="10" t="str">
        <f>IF('Lynx GRP'!AA28=0,"",'Lynx GRP'!AA28)</f>
        <v/>
      </c>
      <c r="S24" s="10" t="str">
        <f>IF('Lynx GRP'!AB28=0,"",'Lynx GRP'!AB28)</f>
        <v/>
      </c>
      <c r="T24" s="10" t="str">
        <f>IF('Lynx GRP'!AC28=0,"",'Lynx GRP'!AC28)</f>
        <v/>
      </c>
      <c r="U24" s="48">
        <f t="shared" si="0"/>
        <v>0</v>
      </c>
      <c r="V24" s="50">
        <f>U24*'Lynx GRP'!I28</f>
        <v>0</v>
      </c>
      <c r="W24" s="51">
        <f>U24*'Lynx GRP'!AH28</f>
        <v>0</v>
      </c>
    </row>
    <row r="25" spans="1:23" ht="23.25" customHeight="1">
      <c r="A25" s="897" t="str">
        <f>'Lynx GRP'!D29</f>
        <v>L128-GRP</v>
      </c>
      <c r="B25" s="47">
        <f>'Lynx GRP'!E29</f>
        <v>0</v>
      </c>
      <c r="C25" s="10" t="str">
        <f>IF('Lynx GRP'!L29=0,"",'Lynx GRP'!L29)</f>
        <v/>
      </c>
      <c r="D25" s="10" t="str">
        <f>IF('Lynx GRP'!M29=0,"",'Lynx GRP'!M29)</f>
        <v/>
      </c>
      <c r="E25" s="10" t="str">
        <f>IF('Lynx GRP'!N29=0,"",'Lynx GRP'!N29)</f>
        <v/>
      </c>
      <c r="F25" s="10" t="str">
        <f>IF('Lynx GRP'!O29=0,"",'Lynx GRP'!O29)</f>
        <v/>
      </c>
      <c r="G25" s="10" t="str">
        <f>IF('Lynx GRP'!P29=0,"",'Lynx GRP'!P29)</f>
        <v/>
      </c>
      <c r="H25" s="10" t="str">
        <f>IF('Lynx GRP'!Q29=0,"",'Lynx GRP'!Q29)</f>
        <v/>
      </c>
      <c r="I25" s="10" t="str">
        <f>IF('Lynx GRP'!R29=0,"",'Lynx GRP'!R29)</f>
        <v/>
      </c>
      <c r="J25" s="10" t="str">
        <f>IF('Lynx GRP'!S29=0,"",'Lynx GRP'!S29)</f>
        <v/>
      </c>
      <c r="K25" s="10" t="str">
        <f>IF('Lynx GRP'!T29=0,"",'Lynx GRP'!T29)</f>
        <v/>
      </c>
      <c r="L25" s="10" t="str">
        <f>IF('Lynx GRP'!U29=0,"",'Lynx GRP'!U29)</f>
        <v/>
      </c>
      <c r="M25" s="10" t="str">
        <f>IF('Lynx GRP'!V29=0,"",'Lynx GRP'!V29)</f>
        <v/>
      </c>
      <c r="N25" s="10" t="str">
        <f>IF('Lynx GRP'!W29=0,"",'Lynx GRP'!W29)</f>
        <v/>
      </c>
      <c r="O25" s="10" t="str">
        <f>IF('Lynx GRP'!X29=0,"",'Lynx GRP'!X29)</f>
        <v/>
      </c>
      <c r="P25" s="900" t="str">
        <f>IF('Lynx GRP'!Y29=0,"",'Lynx GRP'!Y29)</f>
        <v/>
      </c>
      <c r="Q25" s="902" t="str">
        <f>IF('Lynx GRP'!Z29=0,"",'Lynx GRP'!Z29)</f>
        <v/>
      </c>
      <c r="R25" s="10" t="str">
        <f>IF('Lynx GRP'!AA29=0,"",'Lynx GRP'!AA29)</f>
        <v/>
      </c>
      <c r="S25" s="10" t="str">
        <f>IF('Lynx GRP'!AB29=0,"",'Lynx GRP'!AB29)</f>
        <v/>
      </c>
      <c r="T25" s="10" t="str">
        <f>IF('Lynx GRP'!AC29=0,"",'Lynx GRP'!AC29)</f>
        <v/>
      </c>
      <c r="U25" s="48">
        <f t="shared" si="0"/>
        <v>0</v>
      </c>
      <c r="V25" s="50">
        <f>U25*'Lynx GRP'!I29</f>
        <v>0</v>
      </c>
      <c r="W25" s="51">
        <f>U25*'Lynx GRP'!AH29</f>
        <v>0</v>
      </c>
    </row>
    <row r="26" spans="1:23" ht="23.25" customHeight="1">
      <c r="A26" s="897" t="str">
        <f>'Lynx GRP'!D30</f>
        <v>L129-GRP</v>
      </c>
      <c r="B26" s="47">
        <f>'Lynx GRP'!E30</f>
        <v>0</v>
      </c>
      <c r="C26" s="10" t="str">
        <f>IF('Lynx GRP'!L30=0,"",'Lynx GRP'!L30)</f>
        <v/>
      </c>
      <c r="D26" s="10" t="str">
        <f>IF('Lynx GRP'!M30=0,"",'Lynx GRP'!M30)</f>
        <v/>
      </c>
      <c r="E26" s="10" t="str">
        <f>IF('Lynx GRP'!N30=0,"",'Lynx GRP'!N30)</f>
        <v/>
      </c>
      <c r="F26" s="10" t="str">
        <f>IF('Lynx GRP'!O30=0,"",'Lynx GRP'!O30)</f>
        <v/>
      </c>
      <c r="G26" s="10" t="str">
        <f>IF('Lynx GRP'!P30=0,"",'Lynx GRP'!P30)</f>
        <v/>
      </c>
      <c r="H26" s="10" t="str">
        <f>IF('Lynx GRP'!Q30=0,"",'Lynx GRP'!Q30)</f>
        <v/>
      </c>
      <c r="I26" s="10" t="str">
        <f>IF('Lynx GRP'!R30=0,"",'Lynx GRP'!R30)</f>
        <v/>
      </c>
      <c r="J26" s="10" t="str">
        <f>IF('Lynx GRP'!S30=0,"",'Lynx GRP'!S30)</f>
        <v/>
      </c>
      <c r="K26" s="10" t="str">
        <f>IF('Lynx GRP'!T30=0,"",'Lynx GRP'!T30)</f>
        <v/>
      </c>
      <c r="L26" s="10" t="str">
        <f>IF('Lynx GRP'!U30=0,"",'Lynx GRP'!U30)</f>
        <v/>
      </c>
      <c r="M26" s="10" t="str">
        <f>IF('Lynx GRP'!V30=0,"",'Lynx GRP'!V30)</f>
        <v/>
      </c>
      <c r="N26" s="10" t="str">
        <f>IF('Lynx GRP'!W30=0,"",'Lynx GRP'!W30)</f>
        <v/>
      </c>
      <c r="O26" s="10" t="str">
        <f>IF('Lynx GRP'!X30=0,"",'Lynx GRP'!X30)</f>
        <v/>
      </c>
      <c r="P26" s="900" t="str">
        <f>IF('Lynx GRP'!Y30=0,"",'Lynx GRP'!Y30)</f>
        <v/>
      </c>
      <c r="Q26" s="902" t="str">
        <f>IF('Lynx GRP'!Z30=0,"",'Lynx GRP'!Z30)</f>
        <v/>
      </c>
      <c r="R26" s="10" t="str">
        <f>IF('Lynx GRP'!AA30=0,"",'Lynx GRP'!AA30)</f>
        <v/>
      </c>
      <c r="S26" s="10" t="str">
        <f>IF('Lynx GRP'!AB30=0,"",'Lynx GRP'!AB30)</f>
        <v/>
      </c>
      <c r="T26" s="10" t="str">
        <f>IF('Lynx GRP'!AC30=0,"",'Lynx GRP'!AC30)</f>
        <v/>
      </c>
      <c r="U26" s="48">
        <f t="shared" si="0"/>
        <v>0</v>
      </c>
      <c r="V26" s="50">
        <f>U26*'Lynx GRP'!I30</f>
        <v>0</v>
      </c>
      <c r="W26" s="51">
        <f>U26*'Lynx GRP'!AH30</f>
        <v>0</v>
      </c>
    </row>
    <row r="27" spans="1:23" ht="23.25" customHeight="1">
      <c r="A27" s="897" t="str">
        <f>'Lynx GRP'!D31</f>
        <v>L132-GRP</v>
      </c>
      <c r="B27" s="47">
        <f>'Lynx GRP'!E31</f>
        <v>0</v>
      </c>
      <c r="C27" s="10" t="str">
        <f>IF('Lynx GRP'!L31=0,"",'Lynx GRP'!L31)</f>
        <v/>
      </c>
      <c r="D27" s="10" t="str">
        <f>IF('Lynx GRP'!M31=0,"",'Lynx GRP'!M31)</f>
        <v/>
      </c>
      <c r="E27" s="10" t="str">
        <f>IF('Lynx GRP'!N31=0,"",'Lynx GRP'!N31)</f>
        <v/>
      </c>
      <c r="F27" s="10" t="str">
        <f>IF('Lynx GRP'!O31=0,"",'Lynx GRP'!O31)</f>
        <v/>
      </c>
      <c r="G27" s="10" t="str">
        <f>IF('Lynx GRP'!P31=0,"",'Lynx GRP'!P31)</f>
        <v/>
      </c>
      <c r="H27" s="10" t="str">
        <f>IF('Lynx GRP'!Q31=0,"",'Lynx GRP'!Q31)</f>
        <v/>
      </c>
      <c r="I27" s="10" t="str">
        <f>IF('Lynx GRP'!R31=0,"",'Lynx GRP'!R31)</f>
        <v/>
      </c>
      <c r="J27" s="10" t="str">
        <f>IF('Lynx GRP'!S31=0,"",'Lynx GRP'!S31)</f>
        <v/>
      </c>
      <c r="K27" s="10" t="str">
        <f>IF('Lynx GRP'!T31=0,"",'Lynx GRP'!T31)</f>
        <v/>
      </c>
      <c r="L27" s="10" t="str">
        <f>IF('Lynx GRP'!U31=0,"",'Lynx GRP'!U31)</f>
        <v/>
      </c>
      <c r="M27" s="10" t="str">
        <f>IF('Lynx GRP'!V31=0,"",'Lynx GRP'!V31)</f>
        <v/>
      </c>
      <c r="N27" s="10" t="str">
        <f>IF('Lynx GRP'!W31=0,"",'Lynx GRP'!W31)</f>
        <v/>
      </c>
      <c r="O27" s="10" t="str">
        <f>IF('Lynx GRP'!X31=0,"",'Lynx GRP'!X31)</f>
        <v/>
      </c>
      <c r="P27" s="900" t="str">
        <f>IF('Lynx GRP'!Y31=0,"",'Lynx GRP'!Y31)</f>
        <v/>
      </c>
      <c r="Q27" s="902" t="str">
        <f>IF('Lynx GRP'!Z31=0,"",'Lynx GRP'!Z31)</f>
        <v/>
      </c>
      <c r="R27" s="10" t="str">
        <f>IF('Lynx GRP'!AA31=0,"",'Lynx GRP'!AA31)</f>
        <v/>
      </c>
      <c r="S27" s="10" t="str">
        <f>IF('Lynx GRP'!AB31=0,"",'Lynx GRP'!AB31)</f>
        <v/>
      </c>
      <c r="T27" s="10" t="str">
        <f>IF('Lynx GRP'!AC31=0,"",'Lynx GRP'!AC31)</f>
        <v/>
      </c>
      <c r="U27" s="48">
        <f t="shared" si="0"/>
        <v>0</v>
      </c>
      <c r="V27" s="50">
        <f>U27*'Lynx GRP'!I31</f>
        <v>0</v>
      </c>
      <c r="W27" s="51">
        <f>U27*'Lynx GRP'!AH31</f>
        <v>0</v>
      </c>
    </row>
    <row r="28" spans="1:23" ht="23.25" customHeight="1">
      <c r="A28" s="897" t="str">
        <f>'Lynx GRP'!D32</f>
        <v>L133-GRP</v>
      </c>
      <c r="B28" s="47">
        <f>'Lynx GRP'!E32</f>
        <v>0</v>
      </c>
      <c r="C28" s="10" t="str">
        <f>IF('Lynx GRP'!L32=0,"",'Lynx GRP'!L32)</f>
        <v/>
      </c>
      <c r="D28" s="10" t="str">
        <f>IF('Lynx GRP'!M32=0,"",'Lynx GRP'!M32)</f>
        <v/>
      </c>
      <c r="E28" s="10" t="str">
        <f>IF('Lynx GRP'!N32=0,"",'Lynx GRP'!N32)</f>
        <v/>
      </c>
      <c r="F28" s="10" t="str">
        <f>IF('Lynx GRP'!O32=0,"",'Lynx GRP'!O32)</f>
        <v/>
      </c>
      <c r="G28" s="10" t="str">
        <f>IF('Lynx GRP'!P32=0,"",'Lynx GRP'!P32)</f>
        <v/>
      </c>
      <c r="H28" s="10" t="str">
        <f>IF('Lynx GRP'!Q32=0,"",'Lynx GRP'!Q32)</f>
        <v/>
      </c>
      <c r="I28" s="10" t="str">
        <f>IF('Lynx GRP'!R32=0,"",'Lynx GRP'!R32)</f>
        <v/>
      </c>
      <c r="J28" s="10" t="str">
        <f>IF('Lynx GRP'!S32=0,"",'Lynx GRP'!S32)</f>
        <v/>
      </c>
      <c r="K28" s="10" t="str">
        <f>IF('Lynx GRP'!T32=0,"",'Lynx GRP'!T32)</f>
        <v/>
      </c>
      <c r="L28" s="10" t="str">
        <f>IF('Lynx GRP'!U32=0,"",'Lynx GRP'!U32)</f>
        <v/>
      </c>
      <c r="M28" s="10" t="str">
        <f>IF('Lynx GRP'!V32=0,"",'Lynx GRP'!V32)</f>
        <v/>
      </c>
      <c r="N28" s="10" t="str">
        <f>IF('Lynx GRP'!W32=0,"",'Lynx GRP'!W32)</f>
        <v/>
      </c>
      <c r="O28" s="10" t="str">
        <f>IF('Lynx GRP'!X32=0,"",'Lynx GRP'!X32)</f>
        <v/>
      </c>
      <c r="P28" s="900" t="str">
        <f>IF('Lynx GRP'!Y32=0,"",'Lynx GRP'!Y32)</f>
        <v/>
      </c>
      <c r="Q28" s="902" t="str">
        <f>IF('Lynx GRP'!Z32=0,"",'Lynx GRP'!Z32)</f>
        <v/>
      </c>
      <c r="R28" s="10" t="str">
        <f>IF('Lynx GRP'!AA32=0,"",'Lynx GRP'!AA32)</f>
        <v/>
      </c>
      <c r="S28" s="10" t="str">
        <f>IF('Lynx GRP'!AB32=0,"",'Lynx GRP'!AB32)</f>
        <v/>
      </c>
      <c r="T28" s="10" t="str">
        <f>IF('Lynx GRP'!AC32=0,"",'Lynx GRP'!AC32)</f>
        <v/>
      </c>
      <c r="U28" s="48">
        <f t="shared" si="0"/>
        <v>0</v>
      </c>
      <c r="V28" s="50">
        <f>U28*'Lynx GRP'!I32</f>
        <v>0</v>
      </c>
      <c r="W28" s="51">
        <f>U28*'Lynx GRP'!AH32</f>
        <v>0</v>
      </c>
    </row>
    <row r="29" spans="1:23" ht="23.25" customHeight="1">
      <c r="A29" s="897" t="str">
        <f>'Lynx GRP'!D33</f>
        <v>L135-GRP</v>
      </c>
      <c r="B29" s="47">
        <f>'Lynx GRP'!E33</f>
        <v>0</v>
      </c>
      <c r="C29" s="10" t="str">
        <f>IF('Lynx GRP'!L33=0,"",'Lynx GRP'!L33)</f>
        <v/>
      </c>
      <c r="D29" s="10" t="str">
        <f>IF('Lynx GRP'!M33=0,"",'Lynx GRP'!M33)</f>
        <v/>
      </c>
      <c r="E29" s="10" t="str">
        <f>IF('Lynx GRP'!N33=0,"",'Lynx GRP'!N33)</f>
        <v/>
      </c>
      <c r="F29" s="10" t="str">
        <f>IF('Lynx GRP'!O33=0,"",'Lynx GRP'!O33)</f>
        <v/>
      </c>
      <c r="G29" s="10" t="str">
        <f>IF('Lynx GRP'!P33=0,"",'Lynx GRP'!P33)</f>
        <v/>
      </c>
      <c r="H29" s="10" t="str">
        <f>IF('Lynx GRP'!Q33=0,"",'Lynx GRP'!Q33)</f>
        <v/>
      </c>
      <c r="I29" s="10" t="str">
        <f>IF('Lynx GRP'!R33=0,"",'Lynx GRP'!R33)</f>
        <v/>
      </c>
      <c r="J29" s="10" t="str">
        <f>IF('Lynx GRP'!S33=0,"",'Lynx GRP'!S33)</f>
        <v/>
      </c>
      <c r="K29" s="10" t="str">
        <f>IF('Lynx GRP'!T33=0,"",'Lynx GRP'!T33)</f>
        <v/>
      </c>
      <c r="L29" s="10" t="str">
        <f>IF('Lynx GRP'!U33=0,"",'Lynx GRP'!U33)</f>
        <v/>
      </c>
      <c r="M29" s="10" t="str">
        <f>IF('Lynx GRP'!V33=0,"",'Lynx GRP'!V33)</f>
        <v/>
      </c>
      <c r="N29" s="10" t="str">
        <f>IF('Lynx GRP'!W33=0,"",'Lynx GRP'!W33)</f>
        <v/>
      </c>
      <c r="O29" s="10" t="str">
        <f>IF('Lynx GRP'!X33=0,"",'Lynx GRP'!X33)</f>
        <v/>
      </c>
      <c r="P29" s="900" t="str">
        <f>IF('Lynx GRP'!Y33=0,"",'Lynx GRP'!Y33)</f>
        <v/>
      </c>
      <c r="Q29" s="902" t="str">
        <f>IF('Lynx GRP'!Z33=0,"",'Lynx GRP'!Z33)</f>
        <v/>
      </c>
      <c r="R29" s="10" t="str">
        <f>IF('Lynx GRP'!AA33=0,"",'Lynx GRP'!AA33)</f>
        <v/>
      </c>
      <c r="S29" s="10" t="str">
        <f>IF('Lynx GRP'!AB33=0,"",'Lynx GRP'!AB33)</f>
        <v/>
      </c>
      <c r="T29" s="10" t="str">
        <f>IF('Lynx GRP'!AC33=0,"",'Lynx GRP'!AC33)</f>
        <v/>
      </c>
      <c r="U29" s="48">
        <f t="shared" si="0"/>
        <v>0</v>
      </c>
      <c r="V29" s="50">
        <f>U29*'Lynx GRP'!I33</f>
        <v>0</v>
      </c>
      <c r="W29" s="51">
        <f>U29*'Lynx GRP'!AH33</f>
        <v>0</v>
      </c>
    </row>
    <row r="30" spans="1:23" ht="23.25" customHeight="1">
      <c r="A30" s="897" t="str">
        <f>'Lynx GRP'!D34</f>
        <v>L136-GRP</v>
      </c>
      <c r="B30" s="47">
        <f>'Lynx GRP'!E34</f>
        <v>0</v>
      </c>
      <c r="C30" s="10" t="str">
        <f>IF('Lynx GRP'!L34=0,"",'Lynx GRP'!L34)</f>
        <v/>
      </c>
      <c r="D30" s="10" t="str">
        <f>IF('Lynx GRP'!M34=0,"",'Lynx GRP'!M34)</f>
        <v/>
      </c>
      <c r="E30" s="10" t="str">
        <f>IF('Lynx GRP'!N34=0,"",'Lynx GRP'!N34)</f>
        <v/>
      </c>
      <c r="F30" s="10" t="str">
        <f>IF('Lynx GRP'!O34=0,"",'Lynx GRP'!O34)</f>
        <v/>
      </c>
      <c r="G30" s="10" t="str">
        <f>IF('Lynx GRP'!P34=0,"",'Lynx GRP'!P34)</f>
        <v/>
      </c>
      <c r="H30" s="10" t="str">
        <f>IF('Lynx GRP'!Q34=0,"",'Lynx GRP'!Q34)</f>
        <v/>
      </c>
      <c r="I30" s="10" t="str">
        <f>IF('Lynx GRP'!R34=0,"",'Lynx GRP'!R34)</f>
        <v/>
      </c>
      <c r="J30" s="10" t="str">
        <f>IF('Lynx GRP'!S34=0,"",'Lynx GRP'!S34)</f>
        <v/>
      </c>
      <c r="K30" s="10" t="str">
        <f>IF('Lynx GRP'!T34=0,"",'Lynx GRP'!T34)</f>
        <v/>
      </c>
      <c r="L30" s="10" t="str">
        <f>IF('Lynx GRP'!U34=0,"",'Lynx GRP'!U34)</f>
        <v/>
      </c>
      <c r="M30" s="10" t="str">
        <f>IF('Lynx GRP'!V34=0,"",'Lynx GRP'!V34)</f>
        <v/>
      </c>
      <c r="N30" s="10" t="str">
        <f>IF('Lynx GRP'!W34=0,"",'Lynx GRP'!W34)</f>
        <v/>
      </c>
      <c r="O30" s="10" t="str">
        <f>IF('Lynx GRP'!X34=0,"",'Lynx GRP'!X34)</f>
        <v/>
      </c>
      <c r="P30" s="900" t="str">
        <f>IF('Lynx GRP'!Y34=0,"",'Lynx GRP'!Y34)</f>
        <v/>
      </c>
      <c r="Q30" s="902" t="str">
        <f>IF('Lynx GRP'!Z34=0,"",'Lynx GRP'!Z34)</f>
        <v/>
      </c>
      <c r="R30" s="10" t="str">
        <f>IF('Lynx GRP'!AA34=0,"",'Lynx GRP'!AA34)</f>
        <v/>
      </c>
      <c r="S30" s="10" t="str">
        <f>IF('Lynx GRP'!AB34=0,"",'Lynx GRP'!AB34)</f>
        <v/>
      </c>
      <c r="T30" s="10" t="str">
        <f>IF('Lynx GRP'!AC34=0,"",'Lynx GRP'!AC34)</f>
        <v/>
      </c>
      <c r="U30" s="48">
        <f>SUM(C30:T30)</f>
        <v>0</v>
      </c>
      <c r="V30" s="50">
        <f>U30*'Lynx GRP'!I34</f>
        <v>0</v>
      </c>
      <c r="W30" s="51">
        <f>U30*'Lynx GRP'!AH34</f>
        <v>0</v>
      </c>
    </row>
    <row r="31" spans="1:23" ht="23.25" customHeight="1">
      <c r="A31" s="897"/>
      <c r="B31" s="47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900"/>
      <c r="Q31" s="902"/>
      <c r="R31" s="10"/>
      <c r="S31" s="10"/>
      <c r="T31" s="10"/>
      <c r="U31" s="48"/>
      <c r="V31" s="50"/>
      <c r="W31" s="51"/>
    </row>
    <row r="32" spans="1:23" ht="23.25" customHeight="1">
      <c r="A32" s="897" t="str">
        <f>'Lynx GRP'!D36</f>
        <v>L1-GRP-DT</v>
      </c>
      <c r="B32" s="47" t="str">
        <f>'Lynx GRP'!E36</f>
        <v>Dual tex.</v>
      </c>
      <c r="C32" s="10" t="str">
        <f>IF('Lynx GRP'!L36=0,"",'Lynx GRP'!L36)</f>
        <v/>
      </c>
      <c r="D32" s="10" t="str">
        <f>IF('Lynx GRP'!M36=0,"",'Lynx GRP'!M36)</f>
        <v/>
      </c>
      <c r="E32" s="10" t="str">
        <f>IF('Lynx GRP'!N36=0,"",'Lynx GRP'!N36)</f>
        <v/>
      </c>
      <c r="F32" s="10" t="str">
        <f>IF('Lynx GRP'!O36=0,"",'Lynx GRP'!O36)</f>
        <v/>
      </c>
      <c r="G32" s="10" t="str">
        <f>IF('Lynx GRP'!P36=0,"",'Lynx GRP'!P36)</f>
        <v/>
      </c>
      <c r="H32" s="10" t="str">
        <f>IF('Lynx GRP'!Q36=0,"",'Lynx GRP'!Q36)</f>
        <v/>
      </c>
      <c r="I32" s="10" t="str">
        <f>IF('Lynx GRP'!R36=0,"",'Lynx GRP'!R36)</f>
        <v/>
      </c>
      <c r="J32" s="10" t="str">
        <f>IF('Lynx GRP'!S36=0,"",'Lynx GRP'!S36)</f>
        <v/>
      </c>
      <c r="K32" s="10" t="str">
        <f>IF('Lynx GRP'!T36=0,"",'Lynx GRP'!T36)</f>
        <v/>
      </c>
      <c r="L32" s="10" t="str">
        <f>IF('Lynx GRP'!U36=0,"",'Lynx GRP'!U36)</f>
        <v/>
      </c>
      <c r="M32" s="10" t="str">
        <f>IF('Lynx GRP'!V36=0,"",'Lynx GRP'!V36)</f>
        <v/>
      </c>
      <c r="N32" s="10" t="str">
        <f>IF('Lynx GRP'!W36=0,"",'Lynx GRP'!W36)</f>
        <v/>
      </c>
      <c r="O32" s="10" t="str">
        <f>IF('Lynx GRP'!X36=0,"",'Lynx GRP'!X36)</f>
        <v/>
      </c>
      <c r="P32" s="900" t="str">
        <f>IF('Lynx GRP'!Y36=0,"",'Lynx GRP'!Y36)</f>
        <v/>
      </c>
      <c r="Q32" s="902" t="str">
        <f>IF('Lynx GRP'!Z36=0,"",'Lynx GRP'!Z36)</f>
        <v/>
      </c>
      <c r="R32" s="10" t="str">
        <f>IF('Lynx GRP'!AA36=0,"",'Lynx GRP'!AA36)</f>
        <v/>
      </c>
      <c r="S32" s="10" t="str">
        <f>IF('Lynx GRP'!AB36=0,"",'Lynx GRP'!AB36)</f>
        <v/>
      </c>
      <c r="T32" s="10" t="str">
        <f>IF('Lynx GRP'!AC36=0,"",'Lynx GRP'!AC36)</f>
        <v/>
      </c>
      <c r="U32" s="48">
        <f>SUM(C32:T32)</f>
        <v>0</v>
      </c>
      <c r="V32" s="50">
        <f>U32*'Lynx GRP'!I36</f>
        <v>0</v>
      </c>
      <c r="W32" s="51">
        <f>U32*'Lynx GRP'!AH36</f>
        <v>0</v>
      </c>
    </row>
    <row r="33" spans="1:23" ht="23.25" customHeight="1">
      <c r="A33" s="897" t="str">
        <f>'Lynx GRP'!D37</f>
        <v>L2-GRP</v>
      </c>
      <c r="B33" s="47">
        <f>'Lynx GRP'!E37</f>
        <v>0</v>
      </c>
      <c r="C33" s="10" t="str">
        <f>IF('Lynx GRP'!L37=0,"",'Lynx GRP'!L37)</f>
        <v/>
      </c>
      <c r="D33" s="10" t="str">
        <f>IF('Lynx GRP'!M37=0,"",'Lynx GRP'!M37)</f>
        <v/>
      </c>
      <c r="E33" s="10" t="str">
        <f>IF('Lynx GRP'!N37=0,"",'Lynx GRP'!N37)</f>
        <v/>
      </c>
      <c r="F33" s="10" t="str">
        <f>IF('Lynx GRP'!O37=0,"",'Lynx GRP'!O37)</f>
        <v/>
      </c>
      <c r="G33" s="10" t="str">
        <f>IF('Lynx GRP'!P37=0,"",'Lynx GRP'!P37)</f>
        <v/>
      </c>
      <c r="H33" s="10" t="str">
        <f>IF('Lynx GRP'!Q37=0,"",'Lynx GRP'!Q37)</f>
        <v/>
      </c>
      <c r="I33" s="10" t="str">
        <f>IF('Lynx GRP'!R37=0,"",'Lynx GRP'!R37)</f>
        <v/>
      </c>
      <c r="J33" s="10" t="str">
        <f>IF('Lynx GRP'!S37=0,"",'Lynx GRP'!S37)</f>
        <v/>
      </c>
      <c r="K33" s="10" t="str">
        <f>IF('Lynx GRP'!T37=0,"",'Lynx GRP'!T37)</f>
        <v/>
      </c>
      <c r="L33" s="10" t="str">
        <f>IF('Lynx GRP'!U37=0,"",'Lynx GRP'!U37)</f>
        <v/>
      </c>
      <c r="M33" s="10" t="str">
        <f>IF('Lynx GRP'!V37=0,"",'Lynx GRP'!V37)</f>
        <v/>
      </c>
      <c r="N33" s="10" t="str">
        <f>IF('Lynx GRP'!W37=0,"",'Lynx GRP'!W37)</f>
        <v/>
      </c>
      <c r="O33" s="10" t="str">
        <f>IF('Lynx GRP'!X37=0,"",'Lynx GRP'!X37)</f>
        <v/>
      </c>
      <c r="P33" s="900" t="str">
        <f>IF('Lynx GRP'!Y37=0,"",'Lynx GRP'!Y37)</f>
        <v/>
      </c>
      <c r="Q33" s="902" t="str">
        <f>IF('Lynx GRP'!Z37=0,"",'Lynx GRP'!Z37)</f>
        <v/>
      </c>
      <c r="R33" s="10" t="str">
        <f>IF('Lynx GRP'!AA37=0,"",'Lynx GRP'!AA37)</f>
        <v/>
      </c>
      <c r="S33" s="10" t="str">
        <f>IF('Lynx GRP'!AB37=0,"",'Lynx GRP'!AB37)</f>
        <v/>
      </c>
      <c r="T33" s="10" t="str">
        <f>IF('Lynx GRP'!AC37=0,"",'Lynx GRP'!AC37)</f>
        <v/>
      </c>
      <c r="U33" s="48">
        <f t="shared" si="0"/>
        <v>0</v>
      </c>
      <c r="V33" s="50">
        <f>U33*'Lynx GRP'!I37</f>
        <v>0</v>
      </c>
      <c r="W33" s="51">
        <f>U33*'Lynx GRP'!AH37</f>
        <v>0</v>
      </c>
    </row>
    <row r="34" spans="1:23" ht="23.25" customHeight="1">
      <c r="A34" s="897" t="str">
        <f>'Lynx GRP'!D38</f>
        <v>L3-GRP-DT</v>
      </c>
      <c r="B34" s="47" t="str">
        <f>'Lynx GRP'!E38</f>
        <v>Dual tex.</v>
      </c>
      <c r="C34" s="10" t="str">
        <f>IF('Lynx GRP'!L38=0,"",'Lynx GRP'!L38)</f>
        <v/>
      </c>
      <c r="D34" s="10" t="str">
        <f>IF('Lynx GRP'!M38=0,"",'Lynx GRP'!M38)</f>
        <v/>
      </c>
      <c r="E34" s="10" t="str">
        <f>IF('Lynx GRP'!N38=0,"",'Lynx GRP'!N38)</f>
        <v/>
      </c>
      <c r="F34" s="10" t="str">
        <f>IF('Lynx GRP'!O38=0,"",'Lynx GRP'!O38)</f>
        <v/>
      </c>
      <c r="G34" s="10" t="str">
        <f>IF('Lynx GRP'!P38=0,"",'Lynx GRP'!P38)</f>
        <v/>
      </c>
      <c r="H34" s="10" t="str">
        <f>IF('Lynx GRP'!Q38=0,"",'Lynx GRP'!Q38)</f>
        <v/>
      </c>
      <c r="I34" s="10" t="str">
        <f>IF('Lynx GRP'!R38=0,"",'Lynx GRP'!R38)</f>
        <v/>
      </c>
      <c r="J34" s="10" t="str">
        <f>IF('Lynx GRP'!S38=0,"",'Lynx GRP'!S38)</f>
        <v/>
      </c>
      <c r="K34" s="10" t="str">
        <f>IF('Lynx GRP'!T38=0,"",'Lynx GRP'!T38)</f>
        <v/>
      </c>
      <c r="L34" s="10" t="str">
        <f>IF('Lynx GRP'!U38=0,"",'Lynx GRP'!U38)</f>
        <v/>
      </c>
      <c r="M34" s="10" t="str">
        <f>IF('Lynx GRP'!V38=0,"",'Lynx GRP'!V38)</f>
        <v/>
      </c>
      <c r="N34" s="10" t="str">
        <f>IF('Lynx GRP'!W38=0,"",'Lynx GRP'!W38)</f>
        <v/>
      </c>
      <c r="O34" s="10" t="str">
        <f>IF('Lynx GRP'!X38=0,"",'Lynx GRP'!X38)</f>
        <v/>
      </c>
      <c r="P34" s="900" t="str">
        <f>IF('Lynx GRP'!Y38=0,"",'Lynx GRP'!Y38)</f>
        <v/>
      </c>
      <c r="Q34" s="902" t="str">
        <f>IF('Lynx GRP'!Z38=0,"",'Lynx GRP'!Z38)</f>
        <v/>
      </c>
      <c r="R34" s="10" t="str">
        <f>IF('Lynx GRP'!AA38=0,"",'Lynx GRP'!AA38)</f>
        <v/>
      </c>
      <c r="S34" s="10" t="str">
        <f>IF('Lynx GRP'!AB38=0,"",'Lynx GRP'!AB38)</f>
        <v/>
      </c>
      <c r="T34" s="10" t="str">
        <f>IF('Lynx GRP'!AC38=0,"",'Lynx GRP'!AC38)</f>
        <v/>
      </c>
      <c r="U34" s="48">
        <f t="shared" si="0"/>
        <v>0</v>
      </c>
      <c r="V34" s="50">
        <f>U34*'Lynx GRP'!I38</f>
        <v>0</v>
      </c>
      <c r="W34" s="51">
        <f>U34*'Lynx GRP'!AH38</f>
        <v>0</v>
      </c>
    </row>
    <row r="35" spans="1:23" ht="23.25" customHeight="1">
      <c r="A35" s="897" t="str">
        <f>'Lynx GRP'!D39</f>
        <v>L4-GRP-DT</v>
      </c>
      <c r="B35" s="47" t="str">
        <f>'Lynx GRP'!E39</f>
        <v>Dual tex.</v>
      </c>
      <c r="C35" s="10" t="str">
        <f>IF('Lynx GRP'!L39=0,"",'Lynx GRP'!L39)</f>
        <v/>
      </c>
      <c r="D35" s="10" t="str">
        <f>IF('Lynx GRP'!M39=0,"",'Lynx GRP'!M39)</f>
        <v/>
      </c>
      <c r="E35" s="10" t="str">
        <f>IF('Lynx GRP'!N39=0,"",'Lynx GRP'!N39)</f>
        <v/>
      </c>
      <c r="F35" s="10" t="str">
        <f>IF('Lynx GRP'!O39=0,"",'Lynx GRP'!O39)</f>
        <v/>
      </c>
      <c r="G35" s="10" t="str">
        <f>IF('Lynx GRP'!P39=0,"",'Lynx GRP'!P39)</f>
        <v/>
      </c>
      <c r="H35" s="10" t="str">
        <f>IF('Lynx GRP'!Q39=0,"",'Lynx GRP'!Q39)</f>
        <v/>
      </c>
      <c r="I35" s="10" t="str">
        <f>IF('Lynx GRP'!R39=0,"",'Lynx GRP'!R39)</f>
        <v/>
      </c>
      <c r="J35" s="10" t="str">
        <f>IF('Lynx GRP'!S39=0,"",'Lynx GRP'!S39)</f>
        <v/>
      </c>
      <c r="K35" s="10" t="str">
        <f>IF('Lynx GRP'!T39=0,"",'Lynx GRP'!T39)</f>
        <v/>
      </c>
      <c r="L35" s="10" t="str">
        <f>IF('Lynx GRP'!U39=0,"",'Lynx GRP'!U39)</f>
        <v/>
      </c>
      <c r="M35" s="10" t="str">
        <f>IF('Lynx GRP'!V39=0,"",'Lynx GRP'!V39)</f>
        <v/>
      </c>
      <c r="N35" s="10" t="str">
        <f>IF('Lynx GRP'!W39=0,"",'Lynx GRP'!W39)</f>
        <v/>
      </c>
      <c r="O35" s="10" t="str">
        <f>IF('Lynx GRP'!X39=0,"",'Lynx GRP'!X39)</f>
        <v/>
      </c>
      <c r="P35" s="900" t="str">
        <f>IF('Lynx GRP'!Y39=0,"",'Lynx GRP'!Y39)</f>
        <v/>
      </c>
      <c r="Q35" s="902" t="str">
        <f>IF('Lynx GRP'!Z39=0,"",'Lynx GRP'!Z39)</f>
        <v/>
      </c>
      <c r="R35" s="10" t="str">
        <f>IF('Lynx GRP'!AA39=0,"",'Lynx GRP'!AA39)</f>
        <v/>
      </c>
      <c r="S35" s="10" t="str">
        <f>IF('Lynx GRP'!AB39=0,"",'Lynx GRP'!AB39)</f>
        <v/>
      </c>
      <c r="T35" s="10" t="str">
        <f>IF('Lynx GRP'!AC39=0,"",'Lynx GRP'!AC39)</f>
        <v/>
      </c>
      <c r="U35" s="48">
        <f t="shared" si="0"/>
        <v>0</v>
      </c>
      <c r="V35" s="50">
        <f>U35*'Lynx GRP'!I39</f>
        <v>0</v>
      </c>
      <c r="W35" s="51">
        <f>U35*'Lynx GRP'!AH39</f>
        <v>0</v>
      </c>
    </row>
    <row r="36" spans="1:23" ht="23.25" customHeight="1">
      <c r="A36" s="897" t="str">
        <f>'Lynx GRP'!D40</f>
        <v>L5-GRP-DT</v>
      </c>
      <c r="B36" s="47" t="str">
        <f>'Lynx GRP'!E40</f>
        <v>Dual tex.</v>
      </c>
      <c r="C36" s="10" t="str">
        <f>IF('Lynx GRP'!L40=0,"",'Lynx GRP'!L40)</f>
        <v/>
      </c>
      <c r="D36" s="10" t="str">
        <f>IF('Lynx GRP'!M40=0,"",'Lynx GRP'!M40)</f>
        <v/>
      </c>
      <c r="E36" s="10" t="str">
        <f>IF('Lynx GRP'!N40=0,"",'Lynx GRP'!N40)</f>
        <v/>
      </c>
      <c r="F36" s="10" t="str">
        <f>IF('Lynx GRP'!O40=0,"",'Lynx GRP'!O40)</f>
        <v/>
      </c>
      <c r="G36" s="10" t="str">
        <f>IF('Lynx GRP'!P40=0,"",'Lynx GRP'!P40)</f>
        <v/>
      </c>
      <c r="H36" s="10" t="str">
        <f>IF('Lynx GRP'!Q40=0,"",'Lynx GRP'!Q40)</f>
        <v/>
      </c>
      <c r="I36" s="10" t="str">
        <f>IF('Lynx GRP'!R40=0,"",'Lynx GRP'!R40)</f>
        <v/>
      </c>
      <c r="J36" s="10" t="str">
        <f>IF('Lynx GRP'!S40=0,"",'Lynx GRP'!S40)</f>
        <v/>
      </c>
      <c r="K36" s="10" t="str">
        <f>IF('Lynx GRP'!T40=0,"",'Lynx GRP'!T40)</f>
        <v/>
      </c>
      <c r="L36" s="10" t="str">
        <f>IF('Lynx GRP'!U40=0,"",'Lynx GRP'!U40)</f>
        <v/>
      </c>
      <c r="M36" s="10" t="str">
        <f>IF('Lynx GRP'!V40=0,"",'Lynx GRP'!V40)</f>
        <v/>
      </c>
      <c r="N36" s="10" t="str">
        <f>IF('Lynx GRP'!W40=0,"",'Lynx GRP'!W40)</f>
        <v/>
      </c>
      <c r="O36" s="10" t="str">
        <f>IF('Lynx GRP'!X40=0,"",'Lynx GRP'!X40)</f>
        <v/>
      </c>
      <c r="P36" s="900" t="str">
        <f>IF('Lynx GRP'!Y40=0,"",'Lynx GRP'!Y40)</f>
        <v/>
      </c>
      <c r="Q36" s="902" t="str">
        <f>IF('Lynx GRP'!Z40=0,"",'Lynx GRP'!Z40)</f>
        <v/>
      </c>
      <c r="R36" s="10" t="str">
        <f>IF('Lynx GRP'!AA40=0,"",'Lynx GRP'!AA40)</f>
        <v/>
      </c>
      <c r="S36" s="10" t="str">
        <f>IF('Lynx GRP'!AB40=0,"",'Lynx GRP'!AB40)</f>
        <v/>
      </c>
      <c r="T36" s="10" t="str">
        <f>IF('Lynx GRP'!AC40=0,"",'Lynx GRP'!AC40)</f>
        <v/>
      </c>
      <c r="U36" s="48">
        <f t="shared" si="0"/>
        <v>0</v>
      </c>
      <c r="V36" s="50">
        <f>U36*'Lynx GRP'!I40</f>
        <v>0</v>
      </c>
      <c r="W36" s="51">
        <f>U36*'Lynx GRP'!AH40</f>
        <v>0</v>
      </c>
    </row>
    <row r="37" spans="1:23" ht="23.25" customHeight="1">
      <c r="A37" s="897" t="str">
        <f>'Lynx GRP'!D41</f>
        <v>L6-GRP-DT</v>
      </c>
      <c r="B37" s="47" t="str">
        <f>'Lynx GRP'!E41</f>
        <v>Dual tex.</v>
      </c>
      <c r="C37" s="10" t="str">
        <f>IF('Lynx GRP'!L41=0,"",'Lynx GRP'!L41)</f>
        <v/>
      </c>
      <c r="D37" s="10" t="str">
        <f>IF('Lynx GRP'!M41=0,"",'Lynx GRP'!M41)</f>
        <v/>
      </c>
      <c r="E37" s="10" t="str">
        <f>IF('Lynx GRP'!N41=0,"",'Lynx GRP'!N41)</f>
        <v/>
      </c>
      <c r="F37" s="10" t="str">
        <f>IF('Lynx GRP'!O41=0,"",'Lynx GRP'!O41)</f>
        <v/>
      </c>
      <c r="G37" s="10" t="str">
        <f>IF('Lynx GRP'!P41=0,"",'Lynx GRP'!P41)</f>
        <v/>
      </c>
      <c r="H37" s="10" t="str">
        <f>IF('Lynx GRP'!Q41=0,"",'Lynx GRP'!Q41)</f>
        <v/>
      </c>
      <c r="I37" s="10" t="str">
        <f>IF('Lynx GRP'!R41=0,"",'Lynx GRP'!R41)</f>
        <v/>
      </c>
      <c r="J37" s="10" t="str">
        <f>IF('Lynx GRP'!S41=0,"",'Lynx GRP'!S41)</f>
        <v/>
      </c>
      <c r="K37" s="10" t="str">
        <f>IF('Lynx GRP'!T41=0,"",'Lynx GRP'!T41)</f>
        <v/>
      </c>
      <c r="L37" s="10" t="str">
        <f>IF('Lynx GRP'!U41=0,"",'Lynx GRP'!U41)</f>
        <v/>
      </c>
      <c r="M37" s="10" t="str">
        <f>IF('Lynx GRP'!V41=0,"",'Lynx GRP'!V41)</f>
        <v/>
      </c>
      <c r="N37" s="10" t="str">
        <f>IF('Lynx GRP'!W41=0,"",'Lynx GRP'!W41)</f>
        <v/>
      </c>
      <c r="O37" s="10" t="str">
        <f>IF('Lynx GRP'!X41=0,"",'Lynx GRP'!X41)</f>
        <v/>
      </c>
      <c r="P37" s="900" t="str">
        <f>IF('Lynx GRP'!Y41=0,"",'Lynx GRP'!Y41)</f>
        <v/>
      </c>
      <c r="Q37" s="902" t="str">
        <f>IF('Lynx GRP'!Z41=0,"",'Lynx GRP'!Z41)</f>
        <v/>
      </c>
      <c r="R37" s="10" t="str">
        <f>IF('Lynx GRP'!AA41=0,"",'Lynx GRP'!AA41)</f>
        <v/>
      </c>
      <c r="S37" s="10" t="str">
        <f>IF('Lynx GRP'!AB41=0,"",'Lynx GRP'!AB41)</f>
        <v/>
      </c>
      <c r="T37" s="10" t="str">
        <f>IF('Lynx GRP'!AC41=0,"",'Lynx GRP'!AC41)</f>
        <v/>
      </c>
      <c r="U37" s="48">
        <f t="shared" si="0"/>
        <v>0</v>
      </c>
      <c r="V37" s="50">
        <f>U37*'Lynx GRP'!I41</f>
        <v>0</v>
      </c>
      <c r="W37" s="51">
        <f>U37*'Lynx GRP'!AH41</f>
        <v>0</v>
      </c>
    </row>
    <row r="38" spans="1:23" ht="23.25" customHeight="1">
      <c r="A38" s="897" t="str">
        <f>'Lynx GRP'!D42</f>
        <v>L7-GRP-DT</v>
      </c>
      <c r="B38" s="47" t="str">
        <f>'Lynx GRP'!E42</f>
        <v>Dual tex.</v>
      </c>
      <c r="C38" s="10" t="str">
        <f>IF('Lynx GRP'!L42=0,"",'Lynx GRP'!L42)</f>
        <v/>
      </c>
      <c r="D38" s="10" t="str">
        <f>IF('Lynx GRP'!M42=0,"",'Lynx GRP'!M42)</f>
        <v/>
      </c>
      <c r="E38" s="10" t="str">
        <f>IF('Lynx GRP'!N42=0,"",'Lynx GRP'!N42)</f>
        <v/>
      </c>
      <c r="F38" s="10" t="str">
        <f>IF('Lynx GRP'!O42=0,"",'Lynx GRP'!O42)</f>
        <v/>
      </c>
      <c r="G38" s="10" t="str">
        <f>IF('Lynx GRP'!P42=0,"",'Lynx GRP'!P42)</f>
        <v/>
      </c>
      <c r="H38" s="10" t="str">
        <f>IF('Lynx GRP'!Q42=0,"",'Lynx GRP'!Q42)</f>
        <v/>
      </c>
      <c r="I38" s="10" t="str">
        <f>IF('Lynx GRP'!R42=0,"",'Lynx GRP'!R42)</f>
        <v/>
      </c>
      <c r="J38" s="10" t="str">
        <f>IF('Lynx GRP'!S42=0,"",'Lynx GRP'!S42)</f>
        <v/>
      </c>
      <c r="K38" s="10" t="str">
        <f>IF('Lynx GRP'!T42=0,"",'Lynx GRP'!T42)</f>
        <v/>
      </c>
      <c r="L38" s="10" t="str">
        <f>IF('Lynx GRP'!U42=0,"",'Lynx GRP'!U42)</f>
        <v/>
      </c>
      <c r="M38" s="10" t="str">
        <f>IF('Lynx GRP'!V42=0,"",'Lynx GRP'!V42)</f>
        <v/>
      </c>
      <c r="N38" s="10" t="str">
        <f>IF('Lynx GRP'!W42=0,"",'Lynx GRP'!W42)</f>
        <v/>
      </c>
      <c r="O38" s="10" t="str">
        <f>IF('Lynx GRP'!X42=0,"",'Lynx GRP'!X42)</f>
        <v/>
      </c>
      <c r="P38" s="900" t="str">
        <f>IF('Lynx GRP'!Y42=0,"",'Lynx GRP'!Y42)</f>
        <v/>
      </c>
      <c r="Q38" s="902" t="str">
        <f>IF('Lynx GRP'!Z42=0,"",'Lynx GRP'!Z42)</f>
        <v/>
      </c>
      <c r="R38" s="10" t="str">
        <f>IF('Lynx GRP'!AA42=0,"",'Lynx GRP'!AA42)</f>
        <v/>
      </c>
      <c r="S38" s="10" t="str">
        <f>IF('Lynx GRP'!AB42=0,"",'Lynx GRP'!AB42)</f>
        <v/>
      </c>
      <c r="T38" s="10" t="str">
        <f>IF('Lynx GRP'!AC42=0,"",'Lynx GRP'!AC42)</f>
        <v/>
      </c>
      <c r="U38" s="48">
        <f t="shared" si="0"/>
        <v>0</v>
      </c>
      <c r="V38" s="50">
        <f>U38*'Lynx GRP'!I42</f>
        <v>0</v>
      </c>
      <c r="W38" s="51">
        <f>U38*'Lynx GRP'!AH42</f>
        <v>0</v>
      </c>
    </row>
    <row r="39" spans="1:23" ht="23.25" customHeight="1">
      <c r="A39" s="897" t="str">
        <f>'Lynx GRP'!D43</f>
        <v>L8-GRP-DT</v>
      </c>
      <c r="B39" s="47" t="str">
        <f>'Lynx GRP'!E43</f>
        <v>Dual tex.</v>
      </c>
      <c r="C39" s="10" t="str">
        <f>IF('Lynx GRP'!L43=0,"",'Lynx GRP'!L43)</f>
        <v/>
      </c>
      <c r="D39" s="10" t="str">
        <f>IF('Lynx GRP'!M43=0,"",'Lynx GRP'!M43)</f>
        <v/>
      </c>
      <c r="E39" s="10" t="str">
        <f>IF('Lynx GRP'!N43=0,"",'Lynx GRP'!N43)</f>
        <v/>
      </c>
      <c r="F39" s="10" t="str">
        <f>IF('Lynx GRP'!O43=0,"",'Lynx GRP'!O43)</f>
        <v/>
      </c>
      <c r="G39" s="10" t="str">
        <f>IF('Lynx GRP'!P43=0,"",'Lynx GRP'!P43)</f>
        <v/>
      </c>
      <c r="H39" s="10" t="str">
        <f>IF('Lynx GRP'!Q43=0,"",'Lynx GRP'!Q43)</f>
        <v/>
      </c>
      <c r="I39" s="10" t="str">
        <f>IF('Lynx GRP'!R43=0,"",'Lynx GRP'!R43)</f>
        <v/>
      </c>
      <c r="J39" s="10" t="str">
        <f>IF('Lynx GRP'!S43=0,"",'Lynx GRP'!S43)</f>
        <v/>
      </c>
      <c r="K39" s="10" t="str">
        <f>IF('Lynx GRP'!T43=0,"",'Lynx GRP'!T43)</f>
        <v/>
      </c>
      <c r="L39" s="10" t="str">
        <f>IF('Lynx GRP'!U43=0,"",'Lynx GRP'!U43)</f>
        <v/>
      </c>
      <c r="M39" s="10" t="str">
        <f>IF('Lynx GRP'!V43=0,"",'Lynx GRP'!V43)</f>
        <v/>
      </c>
      <c r="N39" s="10" t="str">
        <f>IF('Lynx GRP'!W43=0,"",'Lynx GRP'!W43)</f>
        <v/>
      </c>
      <c r="O39" s="10" t="str">
        <f>IF('Lynx GRP'!X43=0,"",'Lynx GRP'!X43)</f>
        <v/>
      </c>
      <c r="P39" s="900" t="str">
        <f>IF('Lynx GRP'!Y43=0,"",'Lynx GRP'!Y43)</f>
        <v/>
      </c>
      <c r="Q39" s="902" t="str">
        <f>IF('Lynx GRP'!Z43=0,"",'Lynx GRP'!Z43)</f>
        <v/>
      </c>
      <c r="R39" s="10" t="str">
        <f>IF('Lynx GRP'!AA43=0,"",'Lynx GRP'!AA43)</f>
        <v/>
      </c>
      <c r="S39" s="10" t="str">
        <f>IF('Lynx GRP'!AB43=0,"",'Lynx GRP'!AB43)</f>
        <v/>
      </c>
      <c r="T39" s="10" t="str">
        <f>IF('Lynx GRP'!AC43=0,"",'Lynx GRP'!AC43)</f>
        <v/>
      </c>
      <c r="U39" s="48">
        <f t="shared" si="0"/>
        <v>0</v>
      </c>
      <c r="V39" s="50">
        <f>U39*'Lynx GRP'!I43</f>
        <v>0</v>
      </c>
      <c r="W39" s="51">
        <f>U39*'Lynx GRP'!AH43</f>
        <v>0</v>
      </c>
    </row>
    <row r="40" spans="1:23" ht="23.25" customHeight="1">
      <c r="A40" s="897" t="str">
        <f>'Lynx GRP'!D44</f>
        <v>L9-GRP-DT</v>
      </c>
      <c r="B40" s="47" t="str">
        <f>'Lynx GRP'!E44</f>
        <v>Dual tex.</v>
      </c>
      <c r="C40" s="10" t="str">
        <f>IF('Lynx GRP'!L44=0,"",'Lynx GRP'!L44)</f>
        <v/>
      </c>
      <c r="D40" s="10" t="str">
        <f>IF('Lynx GRP'!M44=0,"",'Lynx GRP'!M44)</f>
        <v/>
      </c>
      <c r="E40" s="10" t="str">
        <f>IF('Lynx GRP'!N44=0,"",'Lynx GRP'!N44)</f>
        <v/>
      </c>
      <c r="F40" s="10" t="str">
        <f>IF('Lynx GRP'!O44=0,"",'Lynx GRP'!O44)</f>
        <v/>
      </c>
      <c r="G40" s="10" t="str">
        <f>IF('Lynx GRP'!P44=0,"",'Lynx GRP'!P44)</f>
        <v/>
      </c>
      <c r="H40" s="10" t="str">
        <f>IF('Lynx GRP'!Q44=0,"",'Lynx GRP'!Q44)</f>
        <v/>
      </c>
      <c r="I40" s="10" t="str">
        <f>IF('Lynx GRP'!R44=0,"",'Lynx GRP'!R44)</f>
        <v/>
      </c>
      <c r="J40" s="10" t="str">
        <f>IF('Lynx GRP'!S44=0,"",'Lynx GRP'!S44)</f>
        <v/>
      </c>
      <c r="K40" s="10" t="str">
        <f>IF('Lynx GRP'!T44=0,"",'Lynx GRP'!T44)</f>
        <v/>
      </c>
      <c r="L40" s="10" t="str">
        <f>IF('Lynx GRP'!U44=0,"",'Lynx GRP'!U44)</f>
        <v/>
      </c>
      <c r="M40" s="10" t="str">
        <f>IF('Lynx GRP'!V44=0,"",'Lynx GRP'!V44)</f>
        <v/>
      </c>
      <c r="N40" s="10" t="str">
        <f>IF('Lynx GRP'!W44=0,"",'Lynx GRP'!W44)</f>
        <v/>
      </c>
      <c r="O40" s="10" t="str">
        <f>IF('Lynx GRP'!X44=0,"",'Lynx GRP'!X44)</f>
        <v/>
      </c>
      <c r="P40" s="900" t="str">
        <f>IF('Lynx GRP'!Y44=0,"",'Lynx GRP'!Y44)</f>
        <v/>
      </c>
      <c r="Q40" s="902" t="str">
        <f>IF('Lynx GRP'!Z44=0,"",'Lynx GRP'!Z44)</f>
        <v/>
      </c>
      <c r="R40" s="10" t="str">
        <f>IF('Lynx GRP'!AA44=0,"",'Lynx GRP'!AA44)</f>
        <v/>
      </c>
      <c r="S40" s="10" t="str">
        <f>IF('Lynx GRP'!AB44=0,"",'Lynx GRP'!AB44)</f>
        <v/>
      </c>
      <c r="T40" s="10" t="str">
        <f>IF('Lynx GRP'!AC44=0,"",'Lynx GRP'!AC44)</f>
        <v/>
      </c>
      <c r="U40" s="48">
        <f t="shared" si="0"/>
        <v>0</v>
      </c>
      <c r="V40" s="50">
        <f>U40*'Lynx GRP'!I44</f>
        <v>0</v>
      </c>
      <c r="W40" s="51">
        <f>U40*'Lynx GRP'!AH44</f>
        <v>0</v>
      </c>
    </row>
    <row r="41" spans="1:23" ht="23.25" customHeight="1">
      <c r="A41" s="897" t="str">
        <f>'Lynx GRP'!D45</f>
        <v>L10-GRP-DT</v>
      </c>
      <c r="B41" s="47" t="str">
        <f>'Lynx GRP'!E45</f>
        <v>Dual tex.</v>
      </c>
      <c r="C41" s="10" t="str">
        <f>IF('Lynx GRP'!L45=0,"",'Lynx GRP'!L45)</f>
        <v/>
      </c>
      <c r="D41" s="10" t="str">
        <f>IF('Lynx GRP'!M45=0,"",'Lynx GRP'!M45)</f>
        <v/>
      </c>
      <c r="E41" s="10" t="str">
        <f>IF('Lynx GRP'!N45=0,"",'Lynx GRP'!N45)</f>
        <v/>
      </c>
      <c r="F41" s="10" t="str">
        <f>IF('Lynx GRP'!O45=0,"",'Lynx GRP'!O45)</f>
        <v/>
      </c>
      <c r="G41" s="10" t="str">
        <f>IF('Lynx GRP'!P45=0,"",'Lynx GRP'!P45)</f>
        <v/>
      </c>
      <c r="H41" s="10" t="str">
        <f>IF('Lynx GRP'!Q45=0,"",'Lynx GRP'!Q45)</f>
        <v/>
      </c>
      <c r="I41" s="10" t="str">
        <f>IF('Lynx GRP'!R45=0,"",'Lynx GRP'!R45)</f>
        <v/>
      </c>
      <c r="J41" s="10" t="str">
        <f>IF('Lynx GRP'!S45=0,"",'Lynx GRP'!S45)</f>
        <v/>
      </c>
      <c r="K41" s="10" t="str">
        <f>IF('Lynx GRP'!T45=0,"",'Lynx GRP'!T45)</f>
        <v/>
      </c>
      <c r="L41" s="10" t="str">
        <f>IF('Lynx GRP'!U45=0,"",'Lynx GRP'!U45)</f>
        <v/>
      </c>
      <c r="M41" s="10" t="str">
        <f>IF('Lynx GRP'!V45=0,"",'Lynx GRP'!V45)</f>
        <v/>
      </c>
      <c r="N41" s="10" t="str">
        <f>IF('Lynx GRP'!W45=0,"",'Lynx GRP'!W45)</f>
        <v/>
      </c>
      <c r="O41" s="10" t="str">
        <f>IF('Lynx GRP'!X45=0,"",'Lynx GRP'!X45)</f>
        <v/>
      </c>
      <c r="P41" s="900" t="str">
        <f>IF('Lynx GRP'!Y45=0,"",'Lynx GRP'!Y45)</f>
        <v/>
      </c>
      <c r="Q41" s="902" t="str">
        <f>IF('Lynx GRP'!Z45=0,"",'Lynx GRP'!Z45)</f>
        <v/>
      </c>
      <c r="R41" s="10" t="str">
        <f>IF('Lynx GRP'!AA45=0,"",'Lynx GRP'!AA45)</f>
        <v/>
      </c>
      <c r="S41" s="10" t="str">
        <f>IF('Lynx GRP'!AB45=0,"",'Lynx GRP'!AB45)</f>
        <v/>
      </c>
      <c r="T41" s="10" t="str">
        <f>IF('Lynx GRP'!AC45=0,"",'Lynx GRP'!AC45)</f>
        <v/>
      </c>
      <c r="U41" s="48">
        <f t="shared" si="0"/>
        <v>0</v>
      </c>
      <c r="V41" s="50">
        <f>U41*'Lynx GRP'!I45</f>
        <v>0</v>
      </c>
      <c r="W41" s="51">
        <f>U41*'Lynx GRP'!AH45</f>
        <v>0</v>
      </c>
    </row>
    <row r="42" spans="1:23" ht="23.25" customHeight="1">
      <c r="A42" s="897" t="str">
        <f>'Lynx GRP'!D46</f>
        <v>L11-GRP</v>
      </c>
      <c r="B42" s="47">
        <f>'Lynx GRP'!E46</f>
        <v>0</v>
      </c>
      <c r="C42" s="10" t="str">
        <f>IF('Lynx GRP'!L46=0,"",'Lynx GRP'!L46)</f>
        <v/>
      </c>
      <c r="D42" s="10" t="str">
        <f>IF('Lynx GRP'!M46=0,"",'Lynx GRP'!M46)</f>
        <v/>
      </c>
      <c r="E42" s="10" t="str">
        <f>IF('Lynx GRP'!N46=0,"",'Lynx GRP'!N46)</f>
        <v/>
      </c>
      <c r="F42" s="10" t="str">
        <f>IF('Lynx GRP'!O46=0,"",'Lynx GRP'!O46)</f>
        <v/>
      </c>
      <c r="G42" s="10" t="str">
        <f>IF('Lynx GRP'!P46=0,"",'Lynx GRP'!P46)</f>
        <v/>
      </c>
      <c r="H42" s="10" t="str">
        <f>IF('Lynx GRP'!Q46=0,"",'Lynx GRP'!Q46)</f>
        <v/>
      </c>
      <c r="I42" s="10" t="str">
        <f>IF('Lynx GRP'!R46=0,"",'Lynx GRP'!R46)</f>
        <v/>
      </c>
      <c r="J42" s="10" t="str">
        <f>IF('Lynx GRP'!S46=0,"",'Lynx GRP'!S46)</f>
        <v/>
      </c>
      <c r="K42" s="10" t="str">
        <f>IF('Lynx GRP'!T46=0,"",'Lynx GRP'!T46)</f>
        <v/>
      </c>
      <c r="L42" s="10" t="str">
        <f>IF('Lynx GRP'!U46=0,"",'Lynx GRP'!U46)</f>
        <v/>
      </c>
      <c r="M42" s="10" t="str">
        <f>IF('Lynx GRP'!V46=0,"",'Lynx GRP'!V46)</f>
        <v/>
      </c>
      <c r="N42" s="10" t="str">
        <f>IF('Lynx GRP'!W46=0,"",'Lynx GRP'!W46)</f>
        <v/>
      </c>
      <c r="O42" s="10" t="str">
        <f>IF('Lynx GRP'!X46=0,"",'Lynx GRP'!X46)</f>
        <v/>
      </c>
      <c r="P42" s="900" t="str">
        <f>IF('Lynx GRP'!Y46=0,"",'Lynx GRP'!Y46)</f>
        <v/>
      </c>
      <c r="Q42" s="902" t="str">
        <f>IF('Lynx GRP'!Z46=0,"",'Lynx GRP'!Z46)</f>
        <v/>
      </c>
      <c r="R42" s="10" t="str">
        <f>IF('Lynx GRP'!AA46=0,"",'Lynx GRP'!AA46)</f>
        <v/>
      </c>
      <c r="S42" s="10" t="str">
        <f>IF('Lynx GRP'!AB46=0,"",'Lynx GRP'!AB46)</f>
        <v/>
      </c>
      <c r="T42" s="10" t="str">
        <f>IF('Lynx GRP'!AC46=0,"",'Lynx GRP'!AC46)</f>
        <v/>
      </c>
      <c r="U42" s="48">
        <f t="shared" si="0"/>
        <v>0</v>
      </c>
      <c r="V42" s="50">
        <f>U42*'Lynx GRP'!I46</f>
        <v>0</v>
      </c>
      <c r="W42" s="51">
        <f>U42*'Lynx GRP'!AH46</f>
        <v>0</v>
      </c>
    </row>
    <row r="43" spans="1:23" ht="23.25" customHeight="1">
      <c r="A43" s="897" t="str">
        <f>'Lynx GRP'!D47</f>
        <v>L12-GRP-DT</v>
      </c>
      <c r="B43" s="47" t="str">
        <f>'Lynx GRP'!E47</f>
        <v>Dual tex.</v>
      </c>
      <c r="C43" s="10" t="str">
        <f>IF('Lynx GRP'!L47=0,"",'Lynx GRP'!L47)</f>
        <v/>
      </c>
      <c r="D43" s="10" t="str">
        <f>IF('Lynx GRP'!M47=0,"",'Lynx GRP'!M47)</f>
        <v/>
      </c>
      <c r="E43" s="10" t="str">
        <f>IF('Lynx GRP'!N47=0,"",'Lynx GRP'!N47)</f>
        <v/>
      </c>
      <c r="F43" s="10" t="str">
        <f>IF('Lynx GRP'!O47=0,"",'Lynx GRP'!O47)</f>
        <v/>
      </c>
      <c r="G43" s="10" t="str">
        <f>IF('Lynx GRP'!P47=0,"",'Lynx GRP'!P47)</f>
        <v/>
      </c>
      <c r="H43" s="10" t="str">
        <f>IF('Lynx GRP'!Q47=0,"",'Lynx GRP'!Q47)</f>
        <v/>
      </c>
      <c r="I43" s="10" t="str">
        <f>IF('Lynx GRP'!R47=0,"",'Lynx GRP'!R47)</f>
        <v/>
      </c>
      <c r="J43" s="10" t="str">
        <f>IF('Lynx GRP'!S47=0,"",'Lynx GRP'!S47)</f>
        <v/>
      </c>
      <c r="K43" s="10" t="str">
        <f>IF('Lynx GRP'!T47=0,"",'Lynx GRP'!T47)</f>
        <v/>
      </c>
      <c r="L43" s="10" t="str">
        <f>IF('Lynx GRP'!U47=0,"",'Lynx GRP'!U47)</f>
        <v/>
      </c>
      <c r="M43" s="10" t="str">
        <f>IF('Lynx GRP'!V47=0,"",'Lynx GRP'!V47)</f>
        <v/>
      </c>
      <c r="N43" s="10" t="str">
        <f>IF('Lynx GRP'!W47=0,"",'Lynx GRP'!W47)</f>
        <v/>
      </c>
      <c r="O43" s="10" t="str">
        <f>IF('Lynx GRP'!X47=0,"",'Lynx GRP'!X47)</f>
        <v/>
      </c>
      <c r="P43" s="900" t="str">
        <f>IF('Lynx GRP'!Y47=0,"",'Lynx GRP'!Y47)</f>
        <v/>
      </c>
      <c r="Q43" s="902" t="str">
        <f>IF('Lynx GRP'!Z47=0,"",'Lynx GRP'!Z47)</f>
        <v/>
      </c>
      <c r="R43" s="10" t="str">
        <f>IF('Lynx GRP'!AA47=0,"",'Lynx GRP'!AA47)</f>
        <v/>
      </c>
      <c r="S43" s="10" t="str">
        <f>IF('Lynx GRP'!AB47=0,"",'Lynx GRP'!AB47)</f>
        <v/>
      </c>
      <c r="T43" s="10" t="str">
        <f>IF('Lynx GRP'!AC47=0,"",'Lynx GRP'!AC47)</f>
        <v/>
      </c>
      <c r="U43" s="48">
        <f t="shared" si="0"/>
        <v>0</v>
      </c>
      <c r="V43" s="50">
        <f>U43*'Lynx GRP'!I47</f>
        <v>0</v>
      </c>
      <c r="W43" s="51">
        <f>U43*'Lynx GRP'!AH47</f>
        <v>0</v>
      </c>
    </row>
    <row r="44" spans="1:23" ht="23.25" customHeight="1">
      <c r="A44" s="897" t="str">
        <f>'Lynx GRP'!D48</f>
        <v>L13-GRP</v>
      </c>
      <c r="B44" s="47">
        <f>'Lynx GRP'!E48</f>
        <v>0</v>
      </c>
      <c r="C44" s="10" t="str">
        <f>IF('Lynx GRP'!L48=0,"",'Lynx GRP'!L48)</f>
        <v/>
      </c>
      <c r="D44" s="10" t="str">
        <f>IF('Lynx GRP'!M48=0,"",'Lynx GRP'!M48)</f>
        <v/>
      </c>
      <c r="E44" s="10" t="str">
        <f>IF('Lynx GRP'!N48=0,"",'Lynx GRP'!N48)</f>
        <v/>
      </c>
      <c r="F44" s="10" t="str">
        <f>IF('Lynx GRP'!O48=0,"",'Lynx GRP'!O48)</f>
        <v/>
      </c>
      <c r="G44" s="10" t="str">
        <f>IF('Lynx GRP'!P48=0,"",'Lynx GRP'!P48)</f>
        <v/>
      </c>
      <c r="H44" s="10" t="str">
        <f>IF('Lynx GRP'!Q48=0,"",'Lynx GRP'!Q48)</f>
        <v/>
      </c>
      <c r="I44" s="10" t="str">
        <f>IF('Lynx GRP'!R48=0,"",'Lynx GRP'!R48)</f>
        <v/>
      </c>
      <c r="J44" s="10" t="str">
        <f>IF('Lynx GRP'!S48=0,"",'Lynx GRP'!S48)</f>
        <v/>
      </c>
      <c r="K44" s="10" t="str">
        <f>IF('Lynx GRP'!T48=0,"",'Lynx GRP'!T48)</f>
        <v/>
      </c>
      <c r="L44" s="10" t="str">
        <f>IF('Lynx GRP'!U48=0,"",'Lynx GRP'!U48)</f>
        <v/>
      </c>
      <c r="M44" s="10" t="str">
        <f>IF('Lynx GRP'!V48=0,"",'Lynx GRP'!V48)</f>
        <v/>
      </c>
      <c r="N44" s="10" t="str">
        <f>IF('Lynx GRP'!W48=0,"",'Lynx GRP'!W48)</f>
        <v/>
      </c>
      <c r="O44" s="10" t="str">
        <f>IF('Lynx GRP'!X48=0,"",'Lynx GRP'!X48)</f>
        <v/>
      </c>
      <c r="P44" s="900" t="str">
        <f>IF('Lynx GRP'!Y48=0,"",'Lynx GRP'!Y48)</f>
        <v/>
      </c>
      <c r="Q44" s="902" t="str">
        <f>IF('Lynx GRP'!Z48=0,"",'Lynx GRP'!Z48)</f>
        <v/>
      </c>
      <c r="R44" s="10" t="str">
        <f>IF('Lynx GRP'!AA48=0,"",'Lynx GRP'!AA48)</f>
        <v/>
      </c>
      <c r="S44" s="10" t="str">
        <f>IF('Lynx GRP'!AB48=0,"",'Lynx GRP'!AB48)</f>
        <v/>
      </c>
      <c r="T44" s="10" t="str">
        <f>IF('Lynx GRP'!AC48=0,"",'Lynx GRP'!AC48)</f>
        <v/>
      </c>
      <c r="U44" s="48">
        <f t="shared" si="0"/>
        <v>0</v>
      </c>
      <c r="V44" s="50">
        <f>U44*'Lynx GRP'!I48</f>
        <v>0</v>
      </c>
      <c r="W44" s="51">
        <f>U44*'Lynx GRP'!AH48</f>
        <v>0</v>
      </c>
    </row>
    <row r="45" spans="1:23" ht="23.25" customHeight="1">
      <c r="A45" s="897" t="str">
        <f>'Lynx GRP'!D49</f>
        <v>L14-GRP-DT</v>
      </c>
      <c r="B45" s="47" t="str">
        <f>'Lynx GRP'!E49</f>
        <v>Dual tex.</v>
      </c>
      <c r="C45" s="10" t="str">
        <f>IF('Lynx GRP'!L49=0,"",'Lynx GRP'!L49)</f>
        <v/>
      </c>
      <c r="D45" s="10" t="str">
        <f>IF('Lynx GRP'!M49=0,"",'Lynx GRP'!M49)</f>
        <v/>
      </c>
      <c r="E45" s="10" t="str">
        <f>IF('Lynx GRP'!N49=0,"",'Lynx GRP'!N49)</f>
        <v/>
      </c>
      <c r="F45" s="10" t="str">
        <f>IF('Lynx GRP'!O49=0,"",'Lynx GRP'!O49)</f>
        <v/>
      </c>
      <c r="G45" s="10" t="str">
        <f>IF('Lynx GRP'!P49=0,"",'Lynx GRP'!P49)</f>
        <v/>
      </c>
      <c r="H45" s="10" t="str">
        <f>IF('Lynx GRP'!Q49=0,"",'Lynx GRP'!Q49)</f>
        <v/>
      </c>
      <c r="I45" s="10" t="str">
        <f>IF('Lynx GRP'!R49=0,"",'Lynx GRP'!R49)</f>
        <v/>
      </c>
      <c r="J45" s="10" t="str">
        <f>IF('Lynx GRP'!S49=0,"",'Lynx GRP'!S49)</f>
        <v/>
      </c>
      <c r="K45" s="10" t="str">
        <f>IF('Lynx GRP'!T49=0,"",'Lynx GRP'!T49)</f>
        <v/>
      </c>
      <c r="L45" s="10" t="str">
        <f>IF('Lynx GRP'!U49=0,"",'Lynx GRP'!U49)</f>
        <v/>
      </c>
      <c r="M45" s="10" t="str">
        <f>IF('Lynx GRP'!V49=0,"",'Lynx GRP'!V49)</f>
        <v/>
      </c>
      <c r="N45" s="10" t="str">
        <f>IF('Lynx GRP'!W49=0,"",'Lynx GRP'!W49)</f>
        <v/>
      </c>
      <c r="O45" s="10" t="str">
        <f>IF('Lynx GRP'!X49=0,"",'Lynx GRP'!X49)</f>
        <v/>
      </c>
      <c r="P45" s="900" t="str">
        <f>IF('Lynx GRP'!Y49=0,"",'Lynx GRP'!Y49)</f>
        <v/>
      </c>
      <c r="Q45" s="902" t="str">
        <f>IF('Lynx GRP'!Z49=0,"",'Lynx GRP'!Z49)</f>
        <v/>
      </c>
      <c r="R45" s="10" t="str">
        <f>IF('Lynx GRP'!AA49=0,"",'Lynx GRP'!AA49)</f>
        <v/>
      </c>
      <c r="S45" s="10" t="str">
        <f>IF('Lynx GRP'!AB49=0,"",'Lynx GRP'!AB49)</f>
        <v/>
      </c>
      <c r="T45" s="10" t="str">
        <f>IF('Lynx GRP'!AC49=0,"",'Lynx GRP'!AC49)</f>
        <v/>
      </c>
      <c r="U45" s="48">
        <f t="shared" si="0"/>
        <v>0</v>
      </c>
      <c r="V45" s="50">
        <f>U45*'Lynx GRP'!I49</f>
        <v>0</v>
      </c>
      <c r="W45" s="51">
        <f>U45*'Lynx GRP'!AH49</f>
        <v>0</v>
      </c>
    </row>
    <row r="46" spans="1:23" ht="23.25" customHeight="1">
      <c r="A46" s="897" t="str">
        <f>'Lynx GRP'!D50</f>
        <v>L15-GRP</v>
      </c>
      <c r="B46" s="47">
        <f>'Lynx GRP'!E50</f>
        <v>0</v>
      </c>
      <c r="C46" s="10" t="str">
        <f>IF('Lynx GRP'!L50=0,"",'Lynx GRP'!L50)</f>
        <v/>
      </c>
      <c r="D46" s="10" t="str">
        <f>IF('Lynx GRP'!M50=0,"",'Lynx GRP'!M50)</f>
        <v/>
      </c>
      <c r="E46" s="10" t="str">
        <f>IF('Lynx GRP'!N50=0,"",'Lynx GRP'!N50)</f>
        <v/>
      </c>
      <c r="F46" s="10" t="str">
        <f>IF('Lynx GRP'!O50=0,"",'Lynx GRP'!O50)</f>
        <v/>
      </c>
      <c r="G46" s="10" t="str">
        <f>IF('Lynx GRP'!P50=0,"",'Lynx GRP'!P50)</f>
        <v/>
      </c>
      <c r="H46" s="10" t="str">
        <f>IF('Lynx GRP'!Q50=0,"",'Lynx GRP'!Q50)</f>
        <v/>
      </c>
      <c r="I46" s="10" t="str">
        <f>IF('Lynx GRP'!R50=0,"",'Lynx GRP'!R50)</f>
        <v/>
      </c>
      <c r="J46" s="10" t="str">
        <f>IF('Lynx GRP'!S50=0,"",'Lynx GRP'!S50)</f>
        <v/>
      </c>
      <c r="K46" s="10" t="str">
        <f>IF('Lynx GRP'!T50=0,"",'Lynx GRP'!T50)</f>
        <v/>
      </c>
      <c r="L46" s="10" t="str">
        <f>IF('Lynx GRP'!U50=0,"",'Lynx GRP'!U50)</f>
        <v/>
      </c>
      <c r="M46" s="10" t="str">
        <f>IF('Lynx GRP'!V50=0,"",'Lynx GRP'!V50)</f>
        <v/>
      </c>
      <c r="N46" s="10" t="str">
        <f>IF('Lynx GRP'!W50=0,"",'Lynx GRP'!W50)</f>
        <v/>
      </c>
      <c r="O46" s="10" t="str">
        <f>IF('Lynx GRP'!X50=0,"",'Lynx GRP'!X50)</f>
        <v/>
      </c>
      <c r="P46" s="900" t="str">
        <f>IF('Lynx GRP'!Y50=0,"",'Lynx GRP'!Y50)</f>
        <v/>
      </c>
      <c r="Q46" s="902" t="str">
        <f>IF('Lynx GRP'!Z50=0,"",'Lynx GRP'!Z50)</f>
        <v/>
      </c>
      <c r="R46" s="10" t="str">
        <f>IF('Lynx GRP'!AA50=0,"",'Lynx GRP'!AA50)</f>
        <v/>
      </c>
      <c r="S46" s="10" t="str">
        <f>IF('Lynx GRP'!AB50=0,"",'Lynx GRP'!AB50)</f>
        <v/>
      </c>
      <c r="T46" s="10" t="str">
        <f>IF('Lynx GRP'!AC50=0,"",'Lynx GRP'!AC50)</f>
        <v/>
      </c>
      <c r="U46" s="48">
        <f t="shared" si="0"/>
        <v>0</v>
      </c>
      <c r="V46" s="50">
        <f>U46*'Lynx GRP'!I50</f>
        <v>0</v>
      </c>
      <c r="W46" s="51">
        <f>U46*'Lynx GRP'!AH50</f>
        <v>0</v>
      </c>
    </row>
    <row r="47" spans="1:23" ht="23.25" customHeight="1">
      <c r="A47" s="897" t="str">
        <f>'Lynx GRP'!D51</f>
        <v>L16-GRP</v>
      </c>
      <c r="B47" s="47">
        <f>'Lynx GRP'!E51</f>
        <v>0</v>
      </c>
      <c r="C47" s="10" t="str">
        <f>IF('Lynx GRP'!L51=0,"",'Lynx GRP'!L51)</f>
        <v/>
      </c>
      <c r="D47" s="10" t="str">
        <f>IF('Lynx GRP'!M51=0,"",'Lynx GRP'!M51)</f>
        <v/>
      </c>
      <c r="E47" s="10" t="str">
        <f>IF('Lynx GRP'!N51=0,"",'Lynx GRP'!N51)</f>
        <v/>
      </c>
      <c r="F47" s="10" t="str">
        <f>IF('Lynx GRP'!O51=0,"",'Lynx GRP'!O51)</f>
        <v/>
      </c>
      <c r="G47" s="10" t="str">
        <f>IF('Lynx GRP'!P51=0,"",'Lynx GRP'!P51)</f>
        <v/>
      </c>
      <c r="H47" s="10" t="str">
        <f>IF('Lynx GRP'!Q51=0,"",'Lynx GRP'!Q51)</f>
        <v/>
      </c>
      <c r="I47" s="10" t="str">
        <f>IF('Lynx GRP'!R51=0,"",'Lynx GRP'!R51)</f>
        <v/>
      </c>
      <c r="J47" s="10" t="str">
        <f>IF('Lynx GRP'!S51=0,"",'Lynx GRP'!S51)</f>
        <v/>
      </c>
      <c r="K47" s="10" t="str">
        <f>IF('Lynx GRP'!T51=0,"",'Lynx GRP'!T51)</f>
        <v/>
      </c>
      <c r="L47" s="10" t="str">
        <f>IF('Lynx GRP'!U51=0,"",'Lynx GRP'!U51)</f>
        <v/>
      </c>
      <c r="M47" s="10" t="str">
        <f>IF('Lynx GRP'!V51=0,"",'Lynx GRP'!V51)</f>
        <v/>
      </c>
      <c r="N47" s="10" t="str">
        <f>IF('Lynx GRP'!W51=0,"",'Lynx GRP'!W51)</f>
        <v/>
      </c>
      <c r="O47" s="10" t="str">
        <f>IF('Lynx GRP'!X51=0,"",'Lynx GRP'!X51)</f>
        <v/>
      </c>
      <c r="P47" s="900" t="str">
        <f>IF('Lynx GRP'!Y51=0,"",'Lynx GRP'!Y51)</f>
        <v/>
      </c>
      <c r="Q47" s="902" t="str">
        <f>IF('Lynx GRP'!Z51=0,"",'Lynx GRP'!Z51)</f>
        <v/>
      </c>
      <c r="R47" s="10" t="str">
        <f>IF('Lynx GRP'!AA51=0,"",'Lynx GRP'!AA51)</f>
        <v/>
      </c>
      <c r="S47" s="10" t="str">
        <f>IF('Lynx GRP'!AB51=0,"",'Lynx GRP'!AB51)</f>
        <v/>
      </c>
      <c r="T47" s="10" t="str">
        <f>IF('Lynx GRP'!AC51=0,"",'Lynx GRP'!AC51)</f>
        <v/>
      </c>
      <c r="U47" s="48">
        <f t="shared" si="0"/>
        <v>0</v>
      </c>
      <c r="V47" s="50">
        <f>U47*'Lynx GRP'!I51</f>
        <v>0</v>
      </c>
      <c r="W47" s="51">
        <f>U47*'Lynx GRP'!AH51</f>
        <v>0</v>
      </c>
    </row>
    <row r="49" spans="1:21" ht="23.25" customHeight="1">
      <c r="A49" s="2"/>
      <c r="C49" s="9" t="s">
        <v>511</v>
      </c>
      <c r="D49" s="8"/>
      <c r="F49" s="2"/>
      <c r="G49" s="2"/>
      <c r="H49" s="4" t="s">
        <v>26</v>
      </c>
      <c r="I49" s="4"/>
      <c r="J49" s="31"/>
      <c r="K49" s="31"/>
      <c r="L49" s="31"/>
      <c r="M49" s="30"/>
      <c r="N49" s="30"/>
      <c r="O49" s="30"/>
      <c r="P49" s="30"/>
      <c r="Q49" s="30"/>
      <c r="R49" s="30"/>
      <c r="S49" s="30"/>
      <c r="T49" s="30"/>
      <c r="U49" s="30"/>
    </row>
    <row r="50" spans="1:21" ht="23.25" customHeight="1">
      <c r="A50" s="2"/>
      <c r="C50" s="4"/>
      <c r="D50" s="944"/>
      <c r="E50" s="2"/>
      <c r="F50" s="2"/>
      <c r="G50" s="2"/>
      <c r="H50" s="4" t="s">
        <v>27</v>
      </c>
      <c r="I50" s="4"/>
      <c r="J50" s="32"/>
      <c r="K50" s="32"/>
      <c r="L50" s="32"/>
      <c r="M50" s="33"/>
      <c r="N50" s="33"/>
      <c r="O50" s="33"/>
      <c r="P50" s="33"/>
      <c r="Q50" s="33"/>
      <c r="R50" s="33"/>
      <c r="S50" s="33"/>
      <c r="T50" s="33"/>
      <c r="U50" s="33"/>
    </row>
    <row r="51" spans="1:21" ht="23.25" customHeight="1">
      <c r="A51" s="2"/>
      <c r="C51" s="4"/>
      <c r="D51" s="944"/>
      <c r="E51" s="2"/>
      <c r="F51" s="2"/>
      <c r="G51" s="2"/>
      <c r="H51" s="4" t="s">
        <v>28</v>
      </c>
      <c r="I51" s="4"/>
      <c r="J51" s="32"/>
      <c r="K51" s="32"/>
      <c r="L51" s="32"/>
      <c r="M51" s="33"/>
      <c r="N51" s="33"/>
      <c r="O51" s="33"/>
      <c r="P51" s="33"/>
      <c r="Q51" s="33"/>
      <c r="R51" s="33"/>
      <c r="S51" s="33"/>
      <c r="T51" s="33"/>
      <c r="U51" s="33"/>
    </row>
  </sheetData>
  <sheetProtection selectLockedCells="1" selectUnlockedCells="1"/>
  <autoFilter ref="U6:U47" xr:uid="{00000000-0001-0000-0500-000000000000}"/>
  <mergeCells count="4">
    <mergeCell ref="N4:U4"/>
    <mergeCell ref="L5:M5"/>
    <mergeCell ref="A4:K4"/>
    <mergeCell ref="A1:A2"/>
  </mergeCells>
  <conditionalFormatting sqref="A6:T6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{68335184-F032-482F-AAF1-D6F8DFB62D98}</x14:id>
        </ext>
      </extLst>
    </cfRule>
  </conditionalFormatting>
  <pageMargins left="0.23622047244094491" right="0.23622047244094491" top="0.74803149606299213" bottom="0.74803149606299213" header="0.31496062992125984" footer="0.31496062992125984"/>
  <pageSetup paperSize="9" scale="99" fitToHeight="0" orientation="landscape" r:id="rId1"/>
  <headerFooter differentFirst="1">
    <oddFooter>Stran &amp;P od &amp;N</oddFooter>
    <firstHeader>&amp;LPRODUCTION/PACKING LIST&amp;RLYNX GRP</firstHeader>
    <firstFooter>&amp;CStran &amp;P od &amp;N</first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8335184-F032-482F-AAF1-D6F8DFB62D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A6:T6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BE0D9-3D2B-4A65-8EC4-A7E4DC0E7FA0}">
  <sheetPr codeName="Sheet1">
    <tabColor theme="0" tint="-4.9989318521683403E-2"/>
    <pageSetUpPr fitToPage="1"/>
  </sheetPr>
  <dimension ref="B1:CK34"/>
  <sheetViews>
    <sheetView showGridLines="0" showRowColHeaders="0" zoomScale="50" zoomScaleNormal="50" zoomScalePageLayoutView="75" workbookViewId="0">
      <pane ySplit="8" topLeftCell="A10" activePane="bottomLeft" state="frozen"/>
      <selection activeCell="L11" sqref="L11"/>
      <selection pane="bottomLeft" activeCell="W2" sqref="W2"/>
    </sheetView>
  </sheetViews>
  <sheetFormatPr baseColWidth="10" defaultColWidth="11" defaultRowHeight="19"/>
  <cols>
    <col min="1" max="1" width="4.83203125" customWidth="1"/>
    <col min="2" max="2" width="3.5" style="137" customWidth="1"/>
    <col min="3" max="3" width="22" customWidth="1"/>
    <col min="4" max="4" width="17.1640625" style="136" bestFit="1" customWidth="1"/>
    <col min="5" max="5" width="8.1640625" style="60" customWidth="1"/>
    <col min="6" max="6" width="13" style="214" customWidth="1"/>
    <col min="7" max="7" width="22.6640625" style="60" customWidth="1"/>
    <col min="8" max="8" width="9.83203125" style="60" customWidth="1"/>
    <col min="9" max="9" width="9" style="60" customWidth="1"/>
    <col min="10" max="10" width="10.1640625" style="60" customWidth="1"/>
    <col min="11" max="11" width="11.83203125" style="60" bestFit="1" customWidth="1"/>
    <col min="12" max="12" width="18" style="102" customWidth="1"/>
    <col min="13" max="26" width="14.33203125" style="18" customWidth="1"/>
    <col min="27" max="27" width="20.6640625" style="15" customWidth="1"/>
    <col min="28" max="28" width="8.83203125" style="138" customWidth="1"/>
    <col min="29" max="29" width="10.1640625" customWidth="1"/>
    <col min="30" max="32" width="11" customWidth="1"/>
    <col min="33" max="33" width="11.33203125" customWidth="1"/>
    <col min="34" max="34" width="9" style="417" hidden="1" customWidth="1"/>
    <col min="35" max="35" width="9" style="380" hidden="1" customWidth="1"/>
    <col min="36" max="36" width="5.83203125" style="65" hidden="1" customWidth="1"/>
    <col min="37" max="37" width="5.83203125" style="62" hidden="1" customWidth="1"/>
    <col min="38" max="38" width="5.83203125" style="66" hidden="1" customWidth="1"/>
    <col min="39" max="39" width="5.83203125" style="67" hidden="1" customWidth="1"/>
    <col min="40" max="40" width="5.83203125" style="436" hidden="1" customWidth="1"/>
    <col min="41" max="42" width="5.83203125" style="441" hidden="1" customWidth="1"/>
    <col min="43" max="43" width="5.83203125" style="459" hidden="1" customWidth="1"/>
    <col min="44" max="44" width="5.83203125" style="464" hidden="1" customWidth="1"/>
    <col min="45" max="45" width="5.83203125" style="454" hidden="1" customWidth="1"/>
    <col min="46" max="46" width="5.83203125" style="68" hidden="1" customWidth="1"/>
    <col min="47" max="47" width="5.83203125" style="69" hidden="1" customWidth="1"/>
    <col min="48" max="48" width="5.83203125" style="70" hidden="1" customWidth="1"/>
    <col min="49" max="49" width="5.83203125" style="449" hidden="1" customWidth="1"/>
    <col min="50" max="50" width="11.83203125" style="126" hidden="1" customWidth="1"/>
    <col min="51" max="51" width="10" style="118" hidden="1" customWidth="1"/>
    <col min="52" max="52" width="10.5" style="126" hidden="1" customWidth="1"/>
    <col min="53" max="53" width="8.33203125" style="118" hidden="1" customWidth="1"/>
    <col min="54" max="82" width="11" hidden="1" customWidth="1"/>
    <col min="83" max="83" width="12.5" hidden="1" customWidth="1"/>
    <col min="84" max="89" width="11" hidden="1" customWidth="1"/>
    <col min="90" max="91" width="11" customWidth="1"/>
  </cols>
  <sheetData>
    <row r="1" spans="2:88" ht="36" customHeight="1">
      <c r="C1" s="1019" t="s">
        <v>333</v>
      </c>
      <c r="I1" s="572"/>
      <c r="J1" s="572"/>
      <c r="K1" s="350" t="s">
        <v>164</v>
      </c>
      <c r="L1" s="1008">
        <f>SUM(AA11:AA33)</f>
        <v>0</v>
      </c>
      <c r="M1" s="1008"/>
      <c r="N1" s="573" t="s">
        <v>6</v>
      </c>
      <c r="P1" s="327"/>
      <c r="Q1" s="327"/>
      <c r="R1" s="327"/>
      <c r="S1" s="327"/>
      <c r="T1"/>
      <c r="U1"/>
      <c r="V1"/>
      <c r="W1"/>
      <c r="X1"/>
      <c r="Y1"/>
      <c r="Z1"/>
    </row>
    <row r="2" spans="2:88" ht="29.5" customHeight="1">
      <c r="C2" s="1019"/>
      <c r="E2" s="61"/>
      <c r="K2" s="223" t="s">
        <v>165</v>
      </c>
      <c r="L2" s="995">
        <f>SUM(M11:Z33)</f>
        <v>0</v>
      </c>
      <c r="M2" s="995"/>
      <c r="N2" s="173"/>
      <c r="P2" s="327"/>
      <c r="Q2" s="327"/>
      <c r="R2" s="327"/>
      <c r="S2" s="327"/>
      <c r="T2"/>
      <c r="U2"/>
      <c r="V2"/>
      <c r="W2"/>
      <c r="X2"/>
      <c r="Y2"/>
      <c r="Z2"/>
      <c r="AA2" s="1020" t="s">
        <v>436</v>
      </c>
      <c r="AB2" s="1020"/>
      <c r="AC2" s="615">
        <f>AF7</f>
        <v>0</v>
      </c>
    </row>
    <row r="3" spans="2:88" ht="24.5" customHeight="1">
      <c r="C3" s="1019"/>
      <c r="E3" s="61"/>
      <c r="K3" s="223" t="s">
        <v>9</v>
      </c>
      <c r="L3" s="996">
        <f>SUM(AI11:AI33)</f>
        <v>0</v>
      </c>
      <c r="M3" s="996"/>
      <c r="N3" s="173" t="s">
        <v>4</v>
      </c>
      <c r="P3" s="327"/>
      <c r="Q3" s="327"/>
      <c r="R3" s="327"/>
      <c r="S3" s="327"/>
      <c r="T3"/>
      <c r="U3"/>
      <c r="V3"/>
      <c r="W3"/>
      <c r="X3"/>
      <c r="Y3"/>
      <c r="Z3"/>
      <c r="CJ3" s="992" t="s">
        <v>114</v>
      </c>
    </row>
    <row r="4" spans="2:88" ht="13.25" customHeight="1">
      <c r="C4" s="1019"/>
      <c r="E4" s="61"/>
      <c r="K4" s="45"/>
      <c r="L4" s="223"/>
      <c r="M4" s="172"/>
      <c r="N4" s="173"/>
      <c r="P4"/>
      <c r="Q4"/>
      <c r="R4"/>
      <c r="S4"/>
      <c r="T4"/>
      <c r="U4"/>
      <c r="V4"/>
      <c r="W4"/>
      <c r="X4"/>
      <c r="Y4"/>
      <c r="Z4"/>
      <c r="CJ4" s="993"/>
    </row>
    <row r="5" spans="2:88" ht="24" customHeight="1">
      <c r="C5" s="1019"/>
      <c r="E5" s="61"/>
      <c r="G5" s="104"/>
      <c r="K5" s="136"/>
      <c r="L5" s="224"/>
      <c r="M5" s="73"/>
      <c r="N5" s="73"/>
      <c r="O5" s="73"/>
      <c r="P5" s="136"/>
      <c r="Q5" s="136"/>
      <c r="R5" s="136"/>
      <c r="S5" s="561"/>
      <c r="T5" s="136"/>
      <c r="U5" s="203"/>
      <c r="V5" s="136"/>
      <c r="W5" s="136"/>
      <c r="X5" s="136"/>
      <c r="Y5" s="73"/>
      <c r="Z5" s="203"/>
      <c r="AA5" s="176" t="s">
        <v>216</v>
      </c>
      <c r="CJ5" s="994"/>
    </row>
    <row r="6" spans="2:88" hidden="1">
      <c r="E6" s="61"/>
      <c r="K6" s="136"/>
      <c r="L6" s="225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176"/>
    </row>
    <row r="7" spans="2:88" ht="26">
      <c r="B7" s="139"/>
      <c r="D7" s="73"/>
      <c r="E7" s="64"/>
      <c r="F7" s="230"/>
      <c r="K7" s="136"/>
      <c r="L7" s="174" t="s">
        <v>215</v>
      </c>
      <c r="M7" s="178">
        <f>SUM(AJ11:AJ33)</f>
        <v>0</v>
      </c>
      <c r="N7" s="130">
        <f t="shared" ref="N7:Y7" si="0">SUM(AK11:AK33)</f>
        <v>0</v>
      </c>
      <c r="O7" s="130">
        <f t="shared" si="0"/>
        <v>0</v>
      </c>
      <c r="P7" s="130">
        <f t="shared" si="0"/>
        <v>0</v>
      </c>
      <c r="Q7" s="130">
        <f t="shared" si="0"/>
        <v>0</v>
      </c>
      <c r="R7" s="130">
        <f t="shared" si="0"/>
        <v>0</v>
      </c>
      <c r="S7" s="130">
        <f>SUM(AP11:AP33)</f>
        <v>0</v>
      </c>
      <c r="T7" s="130">
        <f t="shared" si="0"/>
        <v>0</v>
      </c>
      <c r="U7" s="130">
        <f t="shared" si="0"/>
        <v>0</v>
      </c>
      <c r="V7" s="130">
        <f t="shared" si="0"/>
        <v>0</v>
      </c>
      <c r="W7" s="130">
        <f t="shared" si="0"/>
        <v>0</v>
      </c>
      <c r="X7" s="130">
        <f t="shared" si="0"/>
        <v>0</v>
      </c>
      <c r="Y7" s="130">
        <f t="shared" si="0"/>
        <v>0</v>
      </c>
      <c r="Z7" s="130">
        <f>SUM(AW11:AW33)</f>
        <v>0</v>
      </c>
      <c r="AA7" s="220">
        <f>SUM(M7:Z7)</f>
        <v>0</v>
      </c>
      <c r="AB7" s="140"/>
      <c r="AC7" s="141"/>
      <c r="AE7" s="202" t="s">
        <v>112</v>
      </c>
      <c r="AF7" s="142">
        <f>SUM(AF11:AF33)</f>
        <v>0</v>
      </c>
      <c r="AH7" s="418"/>
      <c r="AI7" s="381"/>
      <c r="AJ7" s="95"/>
      <c r="AK7" s="74"/>
      <c r="AL7" s="96"/>
      <c r="AM7" s="97"/>
      <c r="AN7" s="437"/>
      <c r="AO7" s="442"/>
      <c r="AP7" s="442"/>
      <c r="AQ7" s="460"/>
      <c r="AR7" s="465"/>
      <c r="AS7" s="455"/>
      <c r="AT7" s="98"/>
      <c r="AU7" s="99"/>
      <c r="AV7" s="100"/>
      <c r="AW7" s="450"/>
      <c r="AX7" s="124"/>
      <c r="AY7" s="484">
        <f>SUM(SUMPRODUCT($AY$11:$AY$258,N11:N258)+SUMPRODUCT($AY$11:$AY$258,O11:O258)+SUMPRODUCT($AY$11:$AY$258,P11:P258)+SUMPRODUCT($AY$11:$AY$258,Q11:Q258)+SUMPRODUCT($AY$11:$AY$258,T11:T258)+SUMPRODUCT($AY$11:$AY$258,U11:U258)+SUMPRODUCT($AY$11:$AY$258,R11:R258)+SUMPRODUCT($AY$11:$AY$258,V11:V258)+SUMPRODUCT($AY$11:$AY$258,W11:W258)+SUMPRODUCT($AY$11:$AY$258,X11:X258)+SUMPRODUCT($AY$11:$AY$258,Y11:Y258)+SUMPRODUCT($AY$11:$AY$258,Z11:Z258)+SUMPRODUCT($AY$11:$AY$258,M11:M258)+SUMPRODUCT($AY$11:$AY$258,S11:S258))</f>
        <v>0</v>
      </c>
      <c r="AZ7" s="484">
        <f>SUM(SUMPRODUCT($AZ$11:$AZ$258,O11:O258)+SUMPRODUCT($AZ$11:$AZ$258,P11:P258)+SUMPRODUCT($AZ$11:$AZ$258,Q11:Q258)+SUMPRODUCT($AZ$11:$AZ$258,R11:R258)+SUMPRODUCT($AZ$11:$AZ$258,U11:U258)+SUMPRODUCT($AZ$11:$AZ$258,V11:V258)+SUMPRODUCT($AZ$11:$AZ$258,S11:S258)+SUMPRODUCT($AZ$11:$AZ$258,W11:W258)+SUMPRODUCT($AZ$11:$AZ$258,X11:X258)+SUMPRODUCT($AZ$11:$AZ$258,Y11:Y258)+SUMPRODUCT($AZ$11:$AZ$258,Z11:Z258)+SUMPRODUCT($AZ$11:$AZ$258,M11:M258)+SUMPRODUCT($AZ$11:$AZ$258,N11:N258)+SUMPRODUCT($AZ$11:$AZ$258,T11:T258))</f>
        <v>0</v>
      </c>
      <c r="BA7" s="119"/>
      <c r="BC7" s="18">
        <f t="shared" ref="BC7:BJ7" si="1">SUM(BC11:BC159)</f>
        <v>0</v>
      </c>
      <c r="BD7" s="18">
        <f t="shared" si="1"/>
        <v>0</v>
      </c>
      <c r="BE7" s="18">
        <f t="shared" si="1"/>
        <v>0</v>
      </c>
      <c r="BF7" s="18">
        <f t="shared" si="1"/>
        <v>0</v>
      </c>
      <c r="BG7" s="18">
        <f t="shared" si="1"/>
        <v>0</v>
      </c>
      <c r="BH7" s="18">
        <f t="shared" si="1"/>
        <v>0</v>
      </c>
      <c r="BI7" s="18">
        <f t="shared" si="1"/>
        <v>0</v>
      </c>
      <c r="BJ7" s="18">
        <f t="shared" si="1"/>
        <v>0</v>
      </c>
      <c r="BK7" s="18"/>
      <c r="BL7" s="18">
        <f>SUM(BL11:BL159)</f>
        <v>0</v>
      </c>
      <c r="BM7" s="18">
        <f>SUM(BM11:BM159)</f>
        <v>0</v>
      </c>
      <c r="BN7" s="18"/>
      <c r="BO7" s="18">
        <f t="shared" ref="BO7:CI7" si="2">SUM(BO11:BO159)</f>
        <v>0</v>
      </c>
      <c r="BP7" s="18">
        <f t="shared" si="2"/>
        <v>0</v>
      </c>
      <c r="BQ7" s="18">
        <f t="shared" si="2"/>
        <v>0</v>
      </c>
      <c r="BR7" s="18">
        <f t="shared" si="2"/>
        <v>0</v>
      </c>
      <c r="BS7" s="18">
        <f t="shared" si="2"/>
        <v>0</v>
      </c>
      <c r="BT7" s="18">
        <f t="shared" si="2"/>
        <v>0</v>
      </c>
      <c r="BU7" s="18">
        <f t="shared" si="2"/>
        <v>0</v>
      </c>
      <c r="BV7" s="18">
        <f t="shared" si="2"/>
        <v>0</v>
      </c>
      <c r="BW7" s="18">
        <f t="shared" si="2"/>
        <v>0</v>
      </c>
      <c r="BX7" s="18">
        <f t="shared" si="2"/>
        <v>0</v>
      </c>
      <c r="BY7" s="18">
        <f t="shared" si="2"/>
        <v>0</v>
      </c>
      <c r="BZ7" s="18">
        <f t="shared" si="2"/>
        <v>0</v>
      </c>
      <c r="CA7" s="18">
        <f t="shared" si="2"/>
        <v>0</v>
      </c>
      <c r="CB7" s="18">
        <f t="shared" si="2"/>
        <v>0</v>
      </c>
      <c r="CC7" s="18">
        <f t="shared" si="2"/>
        <v>0</v>
      </c>
      <c r="CD7" s="18">
        <f t="shared" si="2"/>
        <v>0</v>
      </c>
      <c r="CE7" s="18">
        <f t="shared" si="2"/>
        <v>0</v>
      </c>
      <c r="CF7" s="18">
        <f t="shared" si="2"/>
        <v>0</v>
      </c>
      <c r="CG7" s="18">
        <f t="shared" si="2"/>
        <v>0</v>
      </c>
      <c r="CH7" s="18">
        <f t="shared" si="2"/>
        <v>0</v>
      </c>
      <c r="CI7" s="18">
        <f t="shared" si="2"/>
        <v>0</v>
      </c>
    </row>
    <row r="8" spans="2:88" s="18" customFormat="1" ht="76.75" customHeight="1">
      <c r="B8" s="411" t="s">
        <v>7</v>
      </c>
      <c r="C8" s="143"/>
      <c r="D8" s="340" t="s">
        <v>194</v>
      </c>
      <c r="E8" s="536" t="s">
        <v>313</v>
      </c>
      <c r="F8" s="344" t="s">
        <v>192</v>
      </c>
      <c r="G8" s="345" t="s">
        <v>191</v>
      </c>
      <c r="H8" s="345" t="s">
        <v>193</v>
      </c>
      <c r="I8" s="345" t="s">
        <v>190</v>
      </c>
      <c r="J8" s="345" t="s">
        <v>189</v>
      </c>
      <c r="K8" s="345" t="s">
        <v>187</v>
      </c>
      <c r="L8" s="346" t="s">
        <v>188</v>
      </c>
      <c r="M8" s="144" t="s">
        <v>289</v>
      </c>
      <c r="N8" s="86" t="s">
        <v>24</v>
      </c>
      <c r="O8" s="480" t="s">
        <v>290</v>
      </c>
      <c r="P8" s="332" t="s">
        <v>291</v>
      </c>
      <c r="Q8" s="333" t="s">
        <v>292</v>
      </c>
      <c r="R8" s="334" t="s">
        <v>338</v>
      </c>
      <c r="S8" s="560" t="s">
        <v>336</v>
      </c>
      <c r="T8" s="481" t="s">
        <v>339</v>
      </c>
      <c r="U8" s="482" t="s">
        <v>293</v>
      </c>
      <c r="V8" s="335" t="s">
        <v>294</v>
      </c>
      <c r="W8" s="483" t="s">
        <v>295</v>
      </c>
      <c r="X8" s="336" t="s">
        <v>296</v>
      </c>
      <c r="Y8" s="337" t="s">
        <v>287</v>
      </c>
      <c r="Z8" s="181" t="s">
        <v>297</v>
      </c>
      <c r="AA8" s="212" t="s">
        <v>9</v>
      </c>
      <c r="AB8" s="372" t="s">
        <v>10</v>
      </c>
      <c r="AC8" s="373" t="s">
        <v>7</v>
      </c>
      <c r="AE8" s="146" t="s">
        <v>113</v>
      </c>
      <c r="AF8" s="146" t="s">
        <v>114</v>
      </c>
      <c r="AH8" s="419" t="s">
        <v>4</v>
      </c>
      <c r="AI8" s="425" t="s">
        <v>5</v>
      </c>
      <c r="AJ8" s="434" t="s">
        <v>1</v>
      </c>
      <c r="AK8" s="410" t="s">
        <v>2</v>
      </c>
      <c r="AL8" s="433" t="s">
        <v>8</v>
      </c>
      <c r="AM8" s="435" t="s">
        <v>21</v>
      </c>
      <c r="AN8" s="438" t="s">
        <v>3</v>
      </c>
      <c r="AO8" s="443" t="s">
        <v>11</v>
      </c>
      <c r="AP8" s="443" t="s">
        <v>335</v>
      </c>
      <c r="AQ8" s="461" t="s">
        <v>15</v>
      </c>
      <c r="AR8" s="466" t="s">
        <v>115</v>
      </c>
      <c r="AS8" s="456" t="s">
        <v>12</v>
      </c>
      <c r="AT8" s="446" t="s">
        <v>25</v>
      </c>
      <c r="AU8" s="447" t="s">
        <v>14</v>
      </c>
      <c r="AV8" s="347" t="s">
        <v>78</v>
      </c>
      <c r="AW8" s="451" t="s">
        <v>79</v>
      </c>
      <c r="AX8" s="343" t="s">
        <v>116</v>
      </c>
      <c r="AY8" s="342" t="s">
        <v>158</v>
      </c>
      <c r="AZ8" s="343" t="s">
        <v>159</v>
      </c>
      <c r="BA8" s="342" t="s">
        <v>160</v>
      </c>
      <c r="BC8" s="534" t="s">
        <v>314</v>
      </c>
      <c r="BD8" s="534" t="s">
        <v>304</v>
      </c>
      <c r="BE8" s="534" t="s">
        <v>186</v>
      </c>
      <c r="BF8" s="534" t="s">
        <v>185</v>
      </c>
      <c r="BG8" s="534" t="s">
        <v>50</v>
      </c>
      <c r="BH8" s="534" t="s">
        <v>132</v>
      </c>
      <c r="BI8" s="534" t="s">
        <v>131</v>
      </c>
      <c r="BJ8" s="534" t="s">
        <v>315</v>
      </c>
      <c r="BK8" s="44"/>
      <c r="BL8" s="534" t="s">
        <v>301</v>
      </c>
      <c r="BM8" s="651" t="s">
        <v>400</v>
      </c>
      <c r="BN8" s="44"/>
      <c r="BO8" s="534" t="s">
        <v>134</v>
      </c>
      <c r="BP8" s="534" t="s">
        <v>317</v>
      </c>
      <c r="BQ8" s="534" t="s">
        <v>318</v>
      </c>
      <c r="BR8" s="534" t="s">
        <v>137</v>
      </c>
      <c r="BS8" s="534" t="s">
        <v>157</v>
      </c>
      <c r="BT8" s="534" t="s">
        <v>135</v>
      </c>
      <c r="BU8" s="534" t="s">
        <v>265</v>
      </c>
      <c r="BV8" s="534" t="s">
        <v>319</v>
      </c>
      <c r="BW8" s="534" t="s">
        <v>320</v>
      </c>
      <c r="BX8" s="534" t="s">
        <v>321</v>
      </c>
      <c r="BY8" s="534" t="s">
        <v>322</v>
      </c>
      <c r="BZ8" s="534" t="s">
        <v>323</v>
      </c>
      <c r="CA8" s="535" t="s">
        <v>268</v>
      </c>
      <c r="CB8" s="535" t="s">
        <v>324</v>
      </c>
      <c r="CC8" s="535" t="s">
        <v>136</v>
      </c>
      <c r="CD8" s="535" t="s">
        <v>266</v>
      </c>
      <c r="CE8" s="540" t="s">
        <v>270</v>
      </c>
      <c r="CF8" s="535" t="s">
        <v>269</v>
      </c>
      <c r="CG8" s="535" t="s">
        <v>267</v>
      </c>
      <c r="CH8" s="535" t="s">
        <v>406</v>
      </c>
      <c r="CI8" s="534" t="s">
        <v>315</v>
      </c>
    </row>
    <row r="9" spans="2:88" s="147" customFormat="1" ht="30" hidden="1" customHeight="1">
      <c r="B9" s="221"/>
      <c r="D9" s="64"/>
      <c r="E9" s="64"/>
      <c r="F9" s="214"/>
      <c r="G9" s="215"/>
      <c r="H9" s="215"/>
      <c r="I9" s="215"/>
      <c r="J9" s="215"/>
      <c r="K9" s="215"/>
      <c r="L9" s="226"/>
      <c r="M9" s="219" t="s">
        <v>227</v>
      </c>
      <c r="N9" s="219" t="s">
        <v>228</v>
      </c>
      <c r="O9" s="219" t="s">
        <v>229</v>
      </c>
      <c r="P9" s="219" t="s">
        <v>230</v>
      </c>
      <c r="Q9" s="219" t="s">
        <v>231</v>
      </c>
      <c r="R9" s="219" t="s">
        <v>232</v>
      </c>
      <c r="S9" s="219" t="s">
        <v>334</v>
      </c>
      <c r="T9" s="219" t="s">
        <v>233</v>
      </c>
      <c r="U9" s="219" t="s">
        <v>234</v>
      </c>
      <c r="V9" s="219" t="s">
        <v>235</v>
      </c>
      <c r="W9" s="219" t="s">
        <v>263</v>
      </c>
      <c r="X9" s="219" t="s">
        <v>262</v>
      </c>
      <c r="Y9" s="219" t="s">
        <v>261</v>
      </c>
      <c r="Z9" s="219" t="s">
        <v>260</v>
      </c>
      <c r="AB9" s="199"/>
      <c r="AC9" s="216"/>
      <c r="AE9" s="217"/>
      <c r="AF9" s="217"/>
      <c r="AH9" s="420"/>
      <c r="AI9" s="117"/>
      <c r="AJ9" s="77"/>
      <c r="AK9" s="63"/>
      <c r="AL9" s="78"/>
      <c r="AM9" s="71"/>
      <c r="AN9" s="439"/>
      <c r="AO9" s="444"/>
      <c r="AP9" s="444"/>
      <c r="AQ9" s="462"/>
      <c r="AR9" s="467"/>
      <c r="AS9" s="457"/>
      <c r="AT9" s="79"/>
      <c r="AU9" s="80"/>
      <c r="AV9" s="81"/>
      <c r="AW9" s="452"/>
      <c r="AX9" s="126"/>
      <c r="AY9" s="214"/>
      <c r="AZ9" s="214"/>
      <c r="BA9" s="214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</row>
    <row r="10" spans="2:88" s="147" customFormat="1" ht="42.75" customHeight="1">
      <c r="B10" s="148"/>
      <c r="C10" s="93"/>
      <c r="D10" s="652" t="s">
        <v>407</v>
      </c>
      <c r="E10" s="64"/>
      <c r="F10" s="214"/>
      <c r="G10" s="64"/>
      <c r="H10" s="64"/>
      <c r="I10" s="64"/>
      <c r="J10" s="64"/>
      <c r="K10" s="64"/>
      <c r="L10" s="228"/>
      <c r="M10" s="194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296"/>
      <c r="AB10" s="294"/>
      <c r="AC10" s="296"/>
      <c r="AE10" s="196"/>
      <c r="AF10" s="196"/>
      <c r="AH10" s="420"/>
      <c r="AI10" s="432"/>
      <c r="AJ10" s="105"/>
      <c r="AK10" s="87"/>
      <c r="AL10" s="88"/>
      <c r="AM10" s="89"/>
      <c r="AN10" s="440"/>
      <c r="AO10" s="445"/>
      <c r="AP10" s="445"/>
      <c r="AQ10" s="463"/>
      <c r="AR10" s="468"/>
      <c r="AS10" s="458"/>
      <c r="AT10" s="90"/>
      <c r="AU10" s="91"/>
      <c r="AV10" s="92"/>
      <c r="AW10" s="453"/>
      <c r="AX10" s="126"/>
      <c r="AY10" s="118"/>
      <c r="AZ10" s="126"/>
      <c r="BA10" s="118"/>
      <c r="BD10" s="998"/>
      <c r="BE10" s="998"/>
      <c r="BF10" s="998"/>
      <c r="BG10" s="998"/>
      <c r="BH10" s="998"/>
      <c r="BI10" s="998"/>
      <c r="BJ10" s="998"/>
      <c r="BK10" s="998"/>
      <c r="BL10" s="998"/>
      <c r="BM10" s="998"/>
      <c r="BN10" s="998"/>
    </row>
    <row r="11" spans="2:88" s="18" customFormat="1" ht="90" customHeight="1">
      <c r="B11" s="374"/>
      <c r="C11" s="106"/>
      <c r="D11" s="242" t="s">
        <v>358</v>
      </c>
      <c r="E11" s="655" t="s">
        <v>398</v>
      </c>
      <c r="F11" s="247" t="s">
        <v>137</v>
      </c>
      <c r="G11" s="270" t="s">
        <v>381</v>
      </c>
      <c r="H11" s="270" t="s">
        <v>186</v>
      </c>
      <c r="I11" s="243">
        <v>1</v>
      </c>
      <c r="J11" s="243">
        <v>0</v>
      </c>
      <c r="K11" s="243" t="s">
        <v>306</v>
      </c>
      <c r="L11" s="544">
        <v>211.15</v>
      </c>
      <c r="M11" s="165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91"/>
      <c r="Y11" s="191"/>
      <c r="Z11" s="191"/>
      <c r="AA11" s="297">
        <f>L11*M11+L11*N11+L11*O11+L11*P11+L11*Q11+L11*R11+L11*T11+L11*U11+L11*V11+L11*W11+L11*X11+L11*Y11+L11*Z11+L11*S11</f>
        <v>0</v>
      </c>
      <c r="AB11" s="292" t="str">
        <f t="shared" ref="AB11:AB33" si="3">IF(SUM(M11:Z11)&gt;0,"Yes","No")</f>
        <v>No</v>
      </c>
      <c r="AC11" s="293" t="str">
        <f t="shared" ref="AC11:AC33" si="4">IF(B11="New","Yes","No")</f>
        <v>No</v>
      </c>
      <c r="AE11" s="160">
        <v>1</v>
      </c>
      <c r="AF11" s="161">
        <f>AE11*M11+AE11*N11+AE11*O11+AE11*P11+AE11*Q11+AE11*R11+AE11*T11+AE11*U11+AE11*V11+AE11*W11+AE11*X11+AE11*Y11+AE11*Z11+AE11*S11</f>
        <v>0</v>
      </c>
      <c r="AH11" s="427">
        <v>0.9</v>
      </c>
      <c r="AI11" s="385">
        <f>SUM(M11:Z11)*AH11</f>
        <v>0</v>
      </c>
      <c r="AJ11" s="244">
        <f t="shared" ref="AJ11:AJ33" si="5">I11*M11</f>
        <v>0</v>
      </c>
      <c r="AK11" s="321">
        <f t="shared" ref="AK11:AK33" si="6">I11*N11</f>
        <v>0</v>
      </c>
      <c r="AL11" s="469">
        <f t="shared" ref="AL11:AL33" si="7">I11*O11</f>
        <v>0</v>
      </c>
      <c r="AM11" s="470">
        <f t="shared" ref="AM11:AM33" si="8">I11*P11</f>
        <v>0</v>
      </c>
      <c r="AN11" s="471">
        <f t="shared" ref="AN11:AN33" si="9">I11*Q11</f>
        <v>0</v>
      </c>
      <c r="AO11" s="472">
        <f>I11*R11</f>
        <v>0</v>
      </c>
      <c r="AP11" s="472">
        <f t="shared" ref="AP11:AP33" si="10">I11*S11</f>
        <v>0</v>
      </c>
      <c r="AQ11" s="473">
        <f t="shared" ref="AQ11:AQ33" si="11">I11*T11</f>
        <v>0</v>
      </c>
      <c r="AR11" s="474">
        <f t="shared" ref="AR11:AR33" si="12">I11*U11</f>
        <v>0</v>
      </c>
      <c r="AS11" s="475">
        <f t="shared" ref="AS11:AS33" si="13">I11*V11</f>
        <v>0</v>
      </c>
      <c r="AT11" s="476">
        <f t="shared" ref="AT11:AT33" si="14">I11*W11</f>
        <v>0</v>
      </c>
      <c r="AU11" s="477">
        <f t="shared" ref="AU11:AU33" si="15">I11*X11</f>
        <v>0</v>
      </c>
      <c r="AV11" s="478">
        <f t="shared" ref="AV11:AV33" si="16">I11*Y11</f>
        <v>0</v>
      </c>
      <c r="AW11" s="479">
        <f t="shared" ref="AW11:AW32" si="17">I11*Z11</f>
        <v>0</v>
      </c>
      <c r="AX11" s="252">
        <v>1</v>
      </c>
      <c r="AY11" s="245">
        <v>4</v>
      </c>
      <c r="AZ11" s="246"/>
      <c r="BA11" s="245"/>
      <c r="BC11" s="18">
        <f t="shared" ref="BC11:BC33" si="18">IF(H11="XS",IF(SUM(M11:Z11)&gt;0,SUM(M11:Z11),0),0)*I11</f>
        <v>0</v>
      </c>
      <c r="BD11" s="18">
        <f t="shared" ref="BD11:BD33" si="19">IF(H11="S",IF(SUM(M11:Z11)&gt;0,SUM(M11:Z11),0),0)*I11</f>
        <v>0</v>
      </c>
      <c r="BE11" s="18">
        <f t="shared" ref="BE11:BE33" si="20">IF(H11="M",IF(SUM(M11:Z11)&gt;0,SUM(M11:Z11),0),0)*I11</f>
        <v>0</v>
      </c>
      <c r="BF11" s="18">
        <f t="shared" ref="BF11:BF33" si="21">IF(H11="L",IF(SUM(M11:Z11)&gt;0,SUM(M11:Z11),0),0)*I11</f>
        <v>0</v>
      </c>
      <c r="BG11" s="18">
        <f t="shared" ref="BG11:BG33" si="22">IF(H11="XL",IF(SUM(M11:Z11)&gt;0,SUM(M11:Z11),0),0)*I11</f>
        <v>0</v>
      </c>
      <c r="BH11" s="18">
        <f t="shared" ref="BH11:BH33" si="23">IF(H11="2XL",IF(SUM(M11:Z11)&gt;0,SUM(M11:Z11),0),0)*I11</f>
        <v>0</v>
      </c>
      <c r="BI11" s="18">
        <f t="shared" ref="BI11:BI33" si="24">IF(H11="3XL",IF(SUM(M11:Z11)&gt;0,SUM(M11:Z11),0),0)*I11</f>
        <v>0</v>
      </c>
      <c r="BJ11" s="18">
        <f t="shared" ref="BJ11:BJ33" si="25">IF(H11="various",IF(SUM(M11:Z11)&gt;0,SUM(M11:Z11),0),0)*I11</f>
        <v>0</v>
      </c>
      <c r="BL11" s="147">
        <f t="shared" ref="BL11:BL33" si="26">IF(E11="",IF(SUM(M11:Z11)&gt;0,SUM(M11:Z11),0),0)*I11</f>
        <v>0</v>
      </c>
      <c r="BM11" s="147">
        <f t="shared" ref="BM11:BM33" si="27">IF(E11="Natural dual tex.",IF(SUM(M11:Z11)&gt;0,SUM(M11:Z11),0),0)*I11</f>
        <v>0</v>
      </c>
      <c r="BN11" s="147"/>
      <c r="BO11" s="18">
        <f t="shared" ref="BO11:BO33" si="28">IF(F11="sloper",IF(SUM(M11:Z11)&gt;0,SUM(M11:Z11),0),0)*I11</f>
        <v>0</v>
      </c>
      <c r="BP11" s="18">
        <f t="shared" ref="BP11:BP33" si="29">IF(F11="footholds",IF(SUM(M11:Z11)&gt;0,SUM(M11:Z11),0),0)*I11</f>
        <v>0</v>
      </c>
      <c r="BQ11" s="18">
        <f t="shared" ref="BQ11:BQ33" si="30">IF(F11="micros",IF(SUM(M11:Z11)&gt;0,SUM(M11:Z11),0),0)*I11</f>
        <v>0</v>
      </c>
      <c r="BR11" s="18">
        <f t="shared" ref="BR11:BR33" si="31">IF(F11="jug",IF(SUM(M11:Z11)&gt;0,SUM(M11:Z11),0),0)*I11</f>
        <v>0</v>
      </c>
      <c r="BS11" s="18">
        <f t="shared" ref="BS11:BS33" si="32">IF(F11="ledge",IF(SUM(M11:Z11)&gt;0,SUM(M11:Z11),0),0)*I11</f>
        <v>0</v>
      </c>
      <c r="BT11" s="18">
        <f t="shared" ref="BT11:BT33" si="33">IF(F11="edge",IF(SUM(M11:Z11)&gt;0,SUM(M11:Z11),0),0)*I11</f>
        <v>0</v>
      </c>
      <c r="BU11" s="18">
        <f t="shared" ref="BU11:BU33" si="34">IF(F11="crimp",IF(SUM(M11:Z11)&gt;0,SUM(M11:Z11),0),0)*I11</f>
        <v>0</v>
      </c>
      <c r="BV11" s="18">
        <f t="shared" ref="BV11:BV33" si="35">IF(F11="incut",IF(SUM(M11:Z11)&gt;0,SUM(M11:Z11),0),0)*I11</f>
        <v>0</v>
      </c>
      <c r="BW11" s="18">
        <f t="shared" ref="BW11:BW33" si="36">IF(F11="dish",IF(SUM(M11:Z11)&gt;0,SUM(M11:Z11),0),0)*I11</f>
        <v>0</v>
      </c>
      <c r="BX11" s="18">
        <f t="shared" ref="BX11:BX33" si="37">IF(F11="pinch",IF(SUM(M11:Z11)&gt;0,SUM(M11:Z11),0),0)*I11</f>
        <v>0</v>
      </c>
      <c r="BY11" s="18">
        <f t="shared" ref="BY11:BY33" si="38">IF(F11="pocket",IF(SUM(M11:Z11)&gt;0,SUM(M11:Z11),0),0)*I11</f>
        <v>0</v>
      </c>
      <c r="BZ11" s="18">
        <f t="shared" ref="BZ11:BZ33" si="39">IF(F11="insert",IF(SUM(M11:Z11)&gt;0,SUM(M11:Z11),0),0)*I11</f>
        <v>0</v>
      </c>
      <c r="CA11" s="18">
        <f t="shared" ref="CA11:CA33" si="40">IF(F11="feature",IF(SUM(M11:Z11)&gt;0,SUM(M11:Z11),0),0)*I11</f>
        <v>0</v>
      </c>
      <c r="CB11" s="18">
        <f t="shared" ref="CB11:CB33" si="41">IF(F11="scoop",IF(SUM(M11:Z11)&gt;0,SUM(M11:Z11),0),0)*I11</f>
        <v>0</v>
      </c>
      <c r="CC11" s="18">
        <f t="shared" ref="CC11:CC33" si="42">IF(F11="positive",IF(SUM(M11:Z11)&gt;0,SUM(M11:Z11),0),0)*I11</f>
        <v>0</v>
      </c>
      <c r="CD11" s="18">
        <f t="shared" ref="CD11:CD33" si="43">IF(F11="arete",IF(SUM(M11:Z11)&gt;0,SUM(M11:Z11),0),0)*I11</f>
        <v>0</v>
      </c>
      <c r="CE11" s="18">
        <f t="shared" ref="CE11:CE33" si="44">IF(F11="flat rectangle",IF(SUM(M11:Z11)&gt;0,SUM(M11:Z11),0),0)*I11</f>
        <v>0</v>
      </c>
      <c r="CF11" s="18">
        <f t="shared" ref="CF11:CF33" si="45">IF(F11="pentagon",IF(SUM(M11:Z11)&gt;0,SUM(M11:Z11),0),0)*I11</f>
        <v>0</v>
      </c>
      <c r="CG11" s="18">
        <f t="shared" ref="CG11:CG33" si="46">IF(F11="pyramid",IF(SUM(M11:Z11)&gt;0,SUM(M11:Z11),0),0)*I11</f>
        <v>0</v>
      </c>
      <c r="CH11" s="18">
        <f t="shared" ref="CH11:CH33" si="47">IF(F11="flat",IF(SUM(M11:Z11)&gt;0,SUM(M11:Z11),0),0)*I11</f>
        <v>0</v>
      </c>
      <c r="CI11" s="18">
        <f t="shared" ref="CI11:CI33" si="48">IF(F11="various",IF(SUM(M11:Z11)&gt;0,SUM(M11:Z11),0),0)*I11</f>
        <v>0</v>
      </c>
    </row>
    <row r="12" spans="2:88" s="147" customFormat="1" ht="90" customHeight="1">
      <c r="B12" s="376"/>
      <c r="C12" s="18"/>
      <c r="D12" s="274" t="s">
        <v>359</v>
      </c>
      <c r="E12" s="656" t="s">
        <v>398</v>
      </c>
      <c r="F12" s="253" t="s">
        <v>134</v>
      </c>
      <c r="G12" s="276" t="s">
        <v>382</v>
      </c>
      <c r="H12" s="276" t="s">
        <v>186</v>
      </c>
      <c r="I12" s="275">
        <v>1</v>
      </c>
      <c r="J12" s="275">
        <v>0</v>
      </c>
      <c r="K12" s="275" t="s">
        <v>306</v>
      </c>
      <c r="L12" s="635">
        <v>211.15</v>
      </c>
      <c r="M12" s="166"/>
      <c r="N12" s="636"/>
      <c r="O12" s="632"/>
      <c r="P12" s="163"/>
      <c r="Q12" s="164"/>
      <c r="R12" s="164"/>
      <c r="S12" s="164"/>
      <c r="T12" s="163"/>
      <c r="U12" s="164"/>
      <c r="V12" s="163"/>
      <c r="W12" s="164"/>
      <c r="X12" s="163"/>
      <c r="Y12" s="164"/>
      <c r="Z12" s="632"/>
      <c r="AA12" s="313">
        <f t="shared" ref="AA12:AA32" si="49">L12*M12+L12*N12+L12*O12+L12*P12+L12*Q12+L12*R12+L12*T12+L12*U12+L12*V12+L12*W12+L12*X12+L12*Y12+L12*Z12+L12*S12</f>
        <v>0</v>
      </c>
      <c r="AB12" s="299" t="str">
        <f t="shared" si="3"/>
        <v>No</v>
      </c>
      <c r="AC12" s="290" t="str">
        <f t="shared" si="4"/>
        <v>No</v>
      </c>
      <c r="AE12" s="160">
        <v>1</v>
      </c>
      <c r="AF12" s="161">
        <f t="shared" ref="AF12:AF32" si="50">AE12*M12+AE12*N12+AE12*O12+AE12*P12+AE12*Q12+AE12*R12+AE12*T12+AE12*U12+AE12*V12+AE12*W12+AE12*X12+AE12*Y12+AE12*Z12+AE12*S12</f>
        <v>0</v>
      </c>
      <c r="AH12" s="428">
        <v>0.85</v>
      </c>
      <c r="AI12" s="385">
        <f t="shared" ref="AI12:AI26" si="51">SUM(M12:Z12)*AH12</f>
        <v>0</v>
      </c>
      <c r="AJ12" s="244">
        <f t="shared" si="5"/>
        <v>0</v>
      </c>
      <c r="AK12" s="321">
        <f t="shared" si="6"/>
        <v>0</v>
      </c>
      <c r="AL12" s="469">
        <f t="shared" si="7"/>
        <v>0</v>
      </c>
      <c r="AM12" s="470">
        <f t="shared" si="8"/>
        <v>0</v>
      </c>
      <c r="AN12" s="471">
        <f t="shared" si="9"/>
        <v>0</v>
      </c>
      <c r="AO12" s="472">
        <f t="shared" ref="AO12:AO33" si="52">I12*R12</f>
        <v>0</v>
      </c>
      <c r="AP12" s="472">
        <f t="shared" si="10"/>
        <v>0</v>
      </c>
      <c r="AQ12" s="473">
        <f t="shared" si="11"/>
        <v>0</v>
      </c>
      <c r="AR12" s="474">
        <f t="shared" si="12"/>
        <v>0</v>
      </c>
      <c r="AS12" s="475">
        <f t="shared" si="13"/>
        <v>0</v>
      </c>
      <c r="AT12" s="476">
        <f t="shared" si="14"/>
        <v>0</v>
      </c>
      <c r="AU12" s="477">
        <f t="shared" si="15"/>
        <v>0</v>
      </c>
      <c r="AV12" s="478">
        <f t="shared" si="16"/>
        <v>0</v>
      </c>
      <c r="AW12" s="479">
        <f t="shared" si="17"/>
        <v>0</v>
      </c>
      <c r="AX12" s="252">
        <v>1</v>
      </c>
      <c r="AY12" s="260">
        <v>4</v>
      </c>
      <c r="AZ12" s="261"/>
      <c r="BA12" s="260"/>
      <c r="BC12" s="18">
        <f t="shared" si="18"/>
        <v>0</v>
      </c>
      <c r="BD12" s="18">
        <f t="shared" si="19"/>
        <v>0</v>
      </c>
      <c r="BE12" s="18">
        <f t="shared" si="20"/>
        <v>0</v>
      </c>
      <c r="BF12" s="18">
        <f t="shared" si="21"/>
        <v>0</v>
      </c>
      <c r="BG12" s="18">
        <f t="shared" si="22"/>
        <v>0</v>
      </c>
      <c r="BH12" s="18">
        <f t="shared" si="23"/>
        <v>0</v>
      </c>
      <c r="BI12" s="18">
        <f t="shared" si="24"/>
        <v>0</v>
      </c>
      <c r="BJ12" s="18">
        <f t="shared" si="25"/>
        <v>0</v>
      </c>
      <c r="BK12" s="18"/>
      <c r="BL12" s="147">
        <f t="shared" si="26"/>
        <v>0</v>
      </c>
      <c r="BM12" s="147">
        <f t="shared" si="27"/>
        <v>0</v>
      </c>
      <c r="BO12" s="18">
        <f t="shared" si="28"/>
        <v>0</v>
      </c>
      <c r="BP12" s="18">
        <f t="shared" si="29"/>
        <v>0</v>
      </c>
      <c r="BQ12" s="18">
        <f t="shared" si="30"/>
        <v>0</v>
      </c>
      <c r="BR12" s="18">
        <f t="shared" si="31"/>
        <v>0</v>
      </c>
      <c r="BS12" s="18">
        <f t="shared" si="32"/>
        <v>0</v>
      </c>
      <c r="BT12" s="18">
        <f t="shared" si="33"/>
        <v>0</v>
      </c>
      <c r="BU12" s="18">
        <f t="shared" si="34"/>
        <v>0</v>
      </c>
      <c r="BV12" s="18">
        <f t="shared" si="35"/>
        <v>0</v>
      </c>
      <c r="BW12" s="18">
        <f t="shared" si="36"/>
        <v>0</v>
      </c>
      <c r="BX12" s="18">
        <f t="shared" si="37"/>
        <v>0</v>
      </c>
      <c r="BY12" s="18">
        <f t="shared" si="38"/>
        <v>0</v>
      </c>
      <c r="BZ12" s="18">
        <f t="shared" si="39"/>
        <v>0</v>
      </c>
      <c r="CA12" s="18">
        <f t="shared" si="40"/>
        <v>0</v>
      </c>
      <c r="CB12" s="18">
        <f t="shared" si="41"/>
        <v>0</v>
      </c>
      <c r="CC12" s="18">
        <f t="shared" si="42"/>
        <v>0</v>
      </c>
      <c r="CD12" s="18">
        <f t="shared" si="43"/>
        <v>0</v>
      </c>
      <c r="CE12" s="18">
        <f t="shared" si="44"/>
        <v>0</v>
      </c>
      <c r="CF12" s="18">
        <f t="shared" si="45"/>
        <v>0</v>
      </c>
      <c r="CG12" s="18">
        <f t="shared" si="46"/>
        <v>0</v>
      </c>
      <c r="CH12" s="18">
        <f t="shared" si="47"/>
        <v>0</v>
      </c>
      <c r="CI12" s="18">
        <f t="shared" si="48"/>
        <v>0</v>
      </c>
      <c r="CJ12" s="18"/>
    </row>
    <row r="13" spans="2:88" s="147" customFormat="1" ht="90" customHeight="1">
      <c r="B13" s="376"/>
      <c r="C13" s="18"/>
      <c r="D13" s="254" t="s">
        <v>360</v>
      </c>
      <c r="E13" s="657" t="s">
        <v>398</v>
      </c>
      <c r="F13" s="256" t="s">
        <v>135</v>
      </c>
      <c r="G13" s="277" t="s">
        <v>383</v>
      </c>
      <c r="H13" s="277" t="s">
        <v>186</v>
      </c>
      <c r="I13" s="255">
        <v>1</v>
      </c>
      <c r="J13" s="255">
        <v>0</v>
      </c>
      <c r="K13" s="255" t="s">
        <v>306</v>
      </c>
      <c r="L13" s="637">
        <v>175.1</v>
      </c>
      <c r="M13" s="165"/>
      <c r="N13" s="638"/>
      <c r="O13" s="633"/>
      <c r="P13" s="158"/>
      <c r="Q13" s="159"/>
      <c r="R13" s="159"/>
      <c r="S13" s="159"/>
      <c r="T13" s="158"/>
      <c r="U13" s="159"/>
      <c r="V13" s="158"/>
      <c r="W13" s="159"/>
      <c r="X13" s="158"/>
      <c r="Y13" s="159"/>
      <c r="Z13" s="633"/>
      <c r="AA13" s="297">
        <f t="shared" si="49"/>
        <v>0</v>
      </c>
      <c r="AB13" s="292" t="str">
        <f t="shared" ref="AB13:AB20" si="53">IF(SUM(M13:Z13)&gt;0,"Yes","No")</f>
        <v>No</v>
      </c>
      <c r="AC13" s="293" t="str">
        <f t="shared" si="4"/>
        <v>No</v>
      </c>
      <c r="AE13" s="160">
        <v>1</v>
      </c>
      <c r="AF13" s="161">
        <f t="shared" ref="AF13:AF20" si="54">AE13*M13+AE13*N13+AE13*O13+AE13*P13+AE13*Q13+AE13*R13+AE13*T13+AE13*U13+AE13*V13+AE13*W13+AE13*X13+AE13*Y13+AE13*Z13+AE13*S13</f>
        <v>0</v>
      </c>
      <c r="AH13" s="428">
        <v>0.55000000000000004</v>
      </c>
      <c r="AI13" s="385">
        <f t="shared" si="51"/>
        <v>0</v>
      </c>
      <c r="AJ13" s="244">
        <f t="shared" si="5"/>
        <v>0</v>
      </c>
      <c r="AK13" s="321">
        <f t="shared" si="6"/>
        <v>0</v>
      </c>
      <c r="AL13" s="469">
        <f t="shared" si="7"/>
        <v>0</v>
      </c>
      <c r="AM13" s="470">
        <f t="shared" si="8"/>
        <v>0</v>
      </c>
      <c r="AN13" s="471">
        <f t="shared" si="9"/>
        <v>0</v>
      </c>
      <c r="AO13" s="472">
        <f t="shared" si="52"/>
        <v>0</v>
      </c>
      <c r="AP13" s="472">
        <f t="shared" si="10"/>
        <v>0</v>
      </c>
      <c r="AQ13" s="473">
        <f t="shared" si="11"/>
        <v>0</v>
      </c>
      <c r="AR13" s="474">
        <f t="shared" si="12"/>
        <v>0</v>
      </c>
      <c r="AS13" s="475">
        <f t="shared" si="13"/>
        <v>0</v>
      </c>
      <c r="AT13" s="476">
        <f t="shared" si="14"/>
        <v>0</v>
      </c>
      <c r="AU13" s="477">
        <f t="shared" si="15"/>
        <v>0</v>
      </c>
      <c r="AV13" s="478">
        <f t="shared" si="16"/>
        <v>0</v>
      </c>
      <c r="AW13" s="479">
        <f t="shared" si="17"/>
        <v>0</v>
      </c>
      <c r="AX13" s="252">
        <v>1</v>
      </c>
      <c r="AY13" s="260">
        <v>3</v>
      </c>
      <c r="AZ13" s="261"/>
      <c r="BA13" s="260"/>
      <c r="BC13" s="18">
        <f t="shared" si="18"/>
        <v>0</v>
      </c>
      <c r="BD13" s="18">
        <f t="shared" si="19"/>
        <v>0</v>
      </c>
      <c r="BE13" s="18">
        <f t="shared" si="20"/>
        <v>0</v>
      </c>
      <c r="BF13" s="18">
        <f t="shared" si="21"/>
        <v>0</v>
      </c>
      <c r="BG13" s="18">
        <f t="shared" si="22"/>
        <v>0</v>
      </c>
      <c r="BH13" s="18">
        <f t="shared" si="23"/>
        <v>0</v>
      </c>
      <c r="BI13" s="18">
        <f t="shared" si="24"/>
        <v>0</v>
      </c>
      <c r="BJ13" s="18">
        <f t="shared" si="25"/>
        <v>0</v>
      </c>
      <c r="BK13" s="18"/>
      <c r="BL13" s="147">
        <f t="shared" si="26"/>
        <v>0</v>
      </c>
      <c r="BM13" s="147">
        <f t="shared" si="27"/>
        <v>0</v>
      </c>
      <c r="BO13" s="18">
        <f t="shared" si="28"/>
        <v>0</v>
      </c>
      <c r="BP13" s="18">
        <f t="shared" si="29"/>
        <v>0</v>
      </c>
      <c r="BQ13" s="18">
        <f t="shared" si="30"/>
        <v>0</v>
      </c>
      <c r="BR13" s="18">
        <f t="shared" si="31"/>
        <v>0</v>
      </c>
      <c r="BS13" s="18">
        <f t="shared" si="32"/>
        <v>0</v>
      </c>
      <c r="BT13" s="18">
        <f t="shared" si="33"/>
        <v>0</v>
      </c>
      <c r="BU13" s="18">
        <f t="shared" si="34"/>
        <v>0</v>
      </c>
      <c r="BV13" s="18">
        <f t="shared" si="35"/>
        <v>0</v>
      </c>
      <c r="BW13" s="18">
        <f t="shared" si="36"/>
        <v>0</v>
      </c>
      <c r="BX13" s="18">
        <f t="shared" si="37"/>
        <v>0</v>
      </c>
      <c r="BY13" s="18">
        <f t="shared" si="38"/>
        <v>0</v>
      </c>
      <c r="BZ13" s="18">
        <f t="shared" si="39"/>
        <v>0</v>
      </c>
      <c r="CA13" s="18">
        <f t="shared" si="40"/>
        <v>0</v>
      </c>
      <c r="CB13" s="18">
        <f t="shared" si="41"/>
        <v>0</v>
      </c>
      <c r="CC13" s="18">
        <f t="shared" si="42"/>
        <v>0</v>
      </c>
      <c r="CD13" s="18">
        <f t="shared" si="43"/>
        <v>0</v>
      </c>
      <c r="CE13" s="18">
        <f t="shared" si="44"/>
        <v>0</v>
      </c>
      <c r="CF13" s="18">
        <f t="shared" si="45"/>
        <v>0</v>
      </c>
      <c r="CG13" s="18">
        <f t="shared" si="46"/>
        <v>0</v>
      </c>
      <c r="CH13" s="18">
        <f t="shared" si="47"/>
        <v>0</v>
      </c>
      <c r="CI13" s="18">
        <f t="shared" si="48"/>
        <v>0</v>
      </c>
      <c r="CJ13" s="18"/>
    </row>
    <row r="14" spans="2:88" s="147" customFormat="1" ht="90" customHeight="1">
      <c r="B14" s="376"/>
      <c r="C14" s="18"/>
      <c r="D14" s="274" t="s">
        <v>361</v>
      </c>
      <c r="E14" s="658" t="s">
        <v>398</v>
      </c>
      <c r="F14" s="253" t="s">
        <v>405</v>
      </c>
      <c r="G14" s="276" t="s">
        <v>383</v>
      </c>
      <c r="H14" s="276" t="s">
        <v>186</v>
      </c>
      <c r="I14" s="275">
        <v>1</v>
      </c>
      <c r="J14" s="275">
        <v>0</v>
      </c>
      <c r="K14" s="275" t="s">
        <v>306</v>
      </c>
      <c r="L14" s="631">
        <v>175.1</v>
      </c>
      <c r="M14" s="162"/>
      <c r="N14" s="634"/>
      <c r="O14" s="164"/>
      <c r="P14" s="163"/>
      <c r="Q14" s="164"/>
      <c r="R14" s="164"/>
      <c r="S14" s="632"/>
      <c r="T14" s="163"/>
      <c r="U14" s="164"/>
      <c r="V14" s="163"/>
      <c r="W14" s="164"/>
      <c r="X14" s="163"/>
      <c r="Y14" s="164"/>
      <c r="Z14" s="632"/>
      <c r="AA14" s="313">
        <f t="shared" si="49"/>
        <v>0</v>
      </c>
      <c r="AB14" s="299" t="str">
        <f t="shared" si="53"/>
        <v>No</v>
      </c>
      <c r="AC14" s="290" t="str">
        <f t="shared" si="4"/>
        <v>No</v>
      </c>
      <c r="AE14" s="160">
        <v>1</v>
      </c>
      <c r="AF14" s="161">
        <f t="shared" si="54"/>
        <v>0</v>
      </c>
      <c r="AH14" s="428">
        <v>0.55000000000000004</v>
      </c>
      <c r="AI14" s="385">
        <f t="shared" si="51"/>
        <v>0</v>
      </c>
      <c r="AJ14" s="244">
        <f t="shared" si="5"/>
        <v>0</v>
      </c>
      <c r="AK14" s="321">
        <f t="shared" si="6"/>
        <v>0</v>
      </c>
      <c r="AL14" s="469">
        <f t="shared" si="7"/>
        <v>0</v>
      </c>
      <c r="AM14" s="470">
        <f t="shared" si="8"/>
        <v>0</v>
      </c>
      <c r="AN14" s="471">
        <f t="shared" si="9"/>
        <v>0</v>
      </c>
      <c r="AO14" s="472">
        <f t="shared" si="52"/>
        <v>0</v>
      </c>
      <c r="AP14" s="472">
        <f t="shared" si="10"/>
        <v>0</v>
      </c>
      <c r="AQ14" s="473">
        <f t="shared" si="11"/>
        <v>0</v>
      </c>
      <c r="AR14" s="474">
        <f t="shared" si="12"/>
        <v>0</v>
      </c>
      <c r="AS14" s="475">
        <f t="shared" si="13"/>
        <v>0</v>
      </c>
      <c r="AT14" s="476">
        <f t="shared" si="14"/>
        <v>0</v>
      </c>
      <c r="AU14" s="477">
        <f t="shared" si="15"/>
        <v>0</v>
      </c>
      <c r="AV14" s="478">
        <f t="shared" si="16"/>
        <v>0</v>
      </c>
      <c r="AW14" s="479">
        <f t="shared" si="17"/>
        <v>0</v>
      </c>
      <c r="AX14" s="252">
        <v>1</v>
      </c>
      <c r="AY14" s="260">
        <v>4</v>
      </c>
      <c r="AZ14" s="261"/>
      <c r="BA14" s="260"/>
      <c r="BC14" s="18">
        <f t="shared" si="18"/>
        <v>0</v>
      </c>
      <c r="BD14" s="18">
        <f t="shared" si="19"/>
        <v>0</v>
      </c>
      <c r="BE14" s="18">
        <f t="shared" si="20"/>
        <v>0</v>
      </c>
      <c r="BF14" s="18">
        <f t="shared" si="21"/>
        <v>0</v>
      </c>
      <c r="BG14" s="18">
        <f t="shared" si="22"/>
        <v>0</v>
      </c>
      <c r="BH14" s="18">
        <f t="shared" si="23"/>
        <v>0</v>
      </c>
      <c r="BI14" s="18">
        <f t="shared" si="24"/>
        <v>0</v>
      </c>
      <c r="BJ14" s="18">
        <f t="shared" si="25"/>
        <v>0</v>
      </c>
      <c r="BK14" s="18"/>
      <c r="BL14" s="147">
        <f t="shared" si="26"/>
        <v>0</v>
      </c>
      <c r="BM14" s="147">
        <f t="shared" si="27"/>
        <v>0</v>
      </c>
      <c r="BO14" s="18">
        <f t="shared" si="28"/>
        <v>0</v>
      </c>
      <c r="BP14" s="18">
        <f t="shared" si="29"/>
        <v>0</v>
      </c>
      <c r="BQ14" s="18">
        <f t="shared" si="30"/>
        <v>0</v>
      </c>
      <c r="BR14" s="18">
        <f t="shared" si="31"/>
        <v>0</v>
      </c>
      <c r="BS14" s="18">
        <f t="shared" si="32"/>
        <v>0</v>
      </c>
      <c r="BT14" s="18">
        <f t="shared" si="33"/>
        <v>0</v>
      </c>
      <c r="BU14" s="18">
        <f t="shared" si="34"/>
        <v>0</v>
      </c>
      <c r="BV14" s="18">
        <f t="shared" si="35"/>
        <v>0</v>
      </c>
      <c r="BW14" s="18">
        <f t="shared" si="36"/>
        <v>0</v>
      </c>
      <c r="BX14" s="18">
        <f t="shared" si="37"/>
        <v>0</v>
      </c>
      <c r="BY14" s="18">
        <f t="shared" si="38"/>
        <v>0</v>
      </c>
      <c r="BZ14" s="18">
        <f t="shared" si="39"/>
        <v>0</v>
      </c>
      <c r="CA14" s="18">
        <f t="shared" si="40"/>
        <v>0</v>
      </c>
      <c r="CB14" s="18">
        <f t="shared" si="41"/>
        <v>0</v>
      </c>
      <c r="CC14" s="18">
        <f t="shared" si="42"/>
        <v>0</v>
      </c>
      <c r="CD14" s="18">
        <f t="shared" si="43"/>
        <v>0</v>
      </c>
      <c r="CE14" s="18">
        <f t="shared" si="44"/>
        <v>0</v>
      </c>
      <c r="CF14" s="18">
        <f t="shared" si="45"/>
        <v>0</v>
      </c>
      <c r="CG14" s="18">
        <f t="shared" si="46"/>
        <v>0</v>
      </c>
      <c r="CH14" s="18">
        <f t="shared" si="47"/>
        <v>0</v>
      </c>
      <c r="CI14" s="18">
        <f t="shared" si="48"/>
        <v>0</v>
      </c>
      <c r="CJ14" s="18"/>
    </row>
    <row r="15" spans="2:88" s="147" customFormat="1" ht="90" customHeight="1">
      <c r="B15" s="376"/>
      <c r="C15" s="18"/>
      <c r="D15" s="254" t="s">
        <v>362</v>
      </c>
      <c r="E15" s="657" t="s">
        <v>398</v>
      </c>
      <c r="F15" s="256" t="s">
        <v>134</v>
      </c>
      <c r="G15" s="277" t="s">
        <v>384</v>
      </c>
      <c r="H15" s="277" t="s">
        <v>186</v>
      </c>
      <c r="I15" s="255">
        <v>1</v>
      </c>
      <c r="J15" s="255">
        <v>0</v>
      </c>
      <c r="K15" s="255" t="s">
        <v>306</v>
      </c>
      <c r="L15" s="639">
        <v>211.15</v>
      </c>
      <c r="M15" s="157"/>
      <c r="N15" s="640"/>
      <c r="O15" s="633"/>
      <c r="P15" s="158"/>
      <c r="Q15" s="159"/>
      <c r="R15" s="159"/>
      <c r="S15" s="633"/>
      <c r="T15" s="158"/>
      <c r="U15" s="159"/>
      <c r="V15" s="158"/>
      <c r="W15" s="159"/>
      <c r="X15" s="158"/>
      <c r="Y15" s="159"/>
      <c r="Z15" s="633"/>
      <c r="AA15" s="297">
        <f t="shared" si="49"/>
        <v>0</v>
      </c>
      <c r="AB15" s="292" t="str">
        <f t="shared" si="53"/>
        <v>No</v>
      </c>
      <c r="AC15" s="293" t="str">
        <f t="shared" si="4"/>
        <v>No</v>
      </c>
      <c r="AE15" s="160">
        <v>1</v>
      </c>
      <c r="AF15" s="161">
        <f t="shared" si="54"/>
        <v>0</v>
      </c>
      <c r="AH15" s="428">
        <v>0.85</v>
      </c>
      <c r="AI15" s="385">
        <f t="shared" si="51"/>
        <v>0</v>
      </c>
      <c r="AJ15" s="244">
        <f t="shared" si="5"/>
        <v>0</v>
      </c>
      <c r="AK15" s="321">
        <f t="shared" si="6"/>
        <v>0</v>
      </c>
      <c r="AL15" s="469">
        <f t="shared" si="7"/>
        <v>0</v>
      </c>
      <c r="AM15" s="470">
        <f t="shared" si="8"/>
        <v>0</v>
      </c>
      <c r="AN15" s="471">
        <f t="shared" si="9"/>
        <v>0</v>
      </c>
      <c r="AO15" s="472">
        <f t="shared" si="52"/>
        <v>0</v>
      </c>
      <c r="AP15" s="472">
        <f t="shared" si="10"/>
        <v>0</v>
      </c>
      <c r="AQ15" s="473">
        <f t="shared" si="11"/>
        <v>0</v>
      </c>
      <c r="AR15" s="474">
        <f t="shared" si="12"/>
        <v>0</v>
      </c>
      <c r="AS15" s="475">
        <f t="shared" si="13"/>
        <v>0</v>
      </c>
      <c r="AT15" s="476">
        <f t="shared" si="14"/>
        <v>0</v>
      </c>
      <c r="AU15" s="477">
        <f t="shared" si="15"/>
        <v>0</v>
      </c>
      <c r="AV15" s="478">
        <f t="shared" si="16"/>
        <v>0</v>
      </c>
      <c r="AW15" s="479">
        <f t="shared" si="17"/>
        <v>0</v>
      </c>
      <c r="AX15" s="252">
        <v>1</v>
      </c>
      <c r="AY15" s="260">
        <v>4</v>
      </c>
      <c r="AZ15" s="261"/>
      <c r="BA15" s="260"/>
      <c r="BC15" s="18">
        <f t="shared" si="18"/>
        <v>0</v>
      </c>
      <c r="BD15" s="18">
        <f t="shared" si="19"/>
        <v>0</v>
      </c>
      <c r="BE15" s="18">
        <f t="shared" si="20"/>
        <v>0</v>
      </c>
      <c r="BF15" s="18">
        <f t="shared" si="21"/>
        <v>0</v>
      </c>
      <c r="BG15" s="18">
        <f t="shared" si="22"/>
        <v>0</v>
      </c>
      <c r="BH15" s="18">
        <f t="shared" si="23"/>
        <v>0</v>
      </c>
      <c r="BI15" s="18">
        <f t="shared" si="24"/>
        <v>0</v>
      </c>
      <c r="BJ15" s="18">
        <f t="shared" si="25"/>
        <v>0</v>
      </c>
      <c r="BK15" s="18"/>
      <c r="BL15" s="147">
        <f t="shared" si="26"/>
        <v>0</v>
      </c>
      <c r="BM15" s="147">
        <f t="shared" si="27"/>
        <v>0</v>
      </c>
      <c r="BO15" s="18">
        <f t="shared" si="28"/>
        <v>0</v>
      </c>
      <c r="BP15" s="18">
        <f t="shared" si="29"/>
        <v>0</v>
      </c>
      <c r="BQ15" s="18">
        <f t="shared" si="30"/>
        <v>0</v>
      </c>
      <c r="BR15" s="18">
        <f t="shared" si="31"/>
        <v>0</v>
      </c>
      <c r="BS15" s="18">
        <f t="shared" si="32"/>
        <v>0</v>
      </c>
      <c r="BT15" s="18">
        <f t="shared" si="33"/>
        <v>0</v>
      </c>
      <c r="BU15" s="18">
        <f t="shared" si="34"/>
        <v>0</v>
      </c>
      <c r="BV15" s="18">
        <f t="shared" si="35"/>
        <v>0</v>
      </c>
      <c r="BW15" s="18">
        <f t="shared" si="36"/>
        <v>0</v>
      </c>
      <c r="BX15" s="18">
        <f t="shared" si="37"/>
        <v>0</v>
      </c>
      <c r="BY15" s="18">
        <f t="shared" si="38"/>
        <v>0</v>
      </c>
      <c r="BZ15" s="18">
        <f t="shared" si="39"/>
        <v>0</v>
      </c>
      <c r="CA15" s="18">
        <f t="shared" si="40"/>
        <v>0</v>
      </c>
      <c r="CB15" s="18">
        <f t="shared" si="41"/>
        <v>0</v>
      </c>
      <c r="CC15" s="18">
        <f t="shared" si="42"/>
        <v>0</v>
      </c>
      <c r="CD15" s="18">
        <f t="shared" si="43"/>
        <v>0</v>
      </c>
      <c r="CE15" s="18">
        <f t="shared" si="44"/>
        <v>0</v>
      </c>
      <c r="CF15" s="18">
        <f t="shared" si="45"/>
        <v>0</v>
      </c>
      <c r="CG15" s="18">
        <f t="shared" si="46"/>
        <v>0</v>
      </c>
      <c r="CH15" s="18">
        <f t="shared" si="47"/>
        <v>0</v>
      </c>
      <c r="CI15" s="18">
        <f t="shared" si="48"/>
        <v>0</v>
      </c>
      <c r="CJ15" s="18"/>
    </row>
    <row r="16" spans="2:88" s="147" customFormat="1" ht="90" customHeight="1">
      <c r="B16" s="376"/>
      <c r="C16" s="18"/>
      <c r="D16" s="274" t="s">
        <v>363</v>
      </c>
      <c r="E16" s="658" t="s">
        <v>398</v>
      </c>
      <c r="F16" s="253" t="s">
        <v>136</v>
      </c>
      <c r="G16" s="276" t="s">
        <v>384</v>
      </c>
      <c r="H16" s="276" t="s">
        <v>186</v>
      </c>
      <c r="I16" s="275">
        <v>1</v>
      </c>
      <c r="J16" s="275">
        <v>0</v>
      </c>
      <c r="K16" s="275" t="s">
        <v>306</v>
      </c>
      <c r="L16" s="631">
        <v>211.15</v>
      </c>
      <c r="M16" s="162"/>
      <c r="N16" s="634"/>
      <c r="O16" s="632"/>
      <c r="P16" s="163"/>
      <c r="Q16" s="164"/>
      <c r="R16" s="164"/>
      <c r="S16" s="632"/>
      <c r="T16" s="163"/>
      <c r="U16" s="164"/>
      <c r="V16" s="163"/>
      <c r="W16" s="164"/>
      <c r="X16" s="163"/>
      <c r="Y16" s="164"/>
      <c r="Z16" s="632"/>
      <c r="AA16" s="313">
        <f t="shared" si="49"/>
        <v>0</v>
      </c>
      <c r="AB16" s="299" t="str">
        <f t="shared" si="53"/>
        <v>No</v>
      </c>
      <c r="AC16" s="290" t="str">
        <f t="shared" si="4"/>
        <v>No</v>
      </c>
      <c r="AE16" s="160">
        <v>1</v>
      </c>
      <c r="AF16" s="161">
        <f t="shared" si="54"/>
        <v>0</v>
      </c>
      <c r="AH16" s="428">
        <v>0.95</v>
      </c>
      <c r="AI16" s="385">
        <f t="shared" si="51"/>
        <v>0</v>
      </c>
      <c r="AJ16" s="244">
        <f t="shared" si="5"/>
        <v>0</v>
      </c>
      <c r="AK16" s="321">
        <f t="shared" si="6"/>
        <v>0</v>
      </c>
      <c r="AL16" s="469">
        <f t="shared" si="7"/>
        <v>0</v>
      </c>
      <c r="AM16" s="470">
        <f t="shared" si="8"/>
        <v>0</v>
      </c>
      <c r="AN16" s="471">
        <f t="shared" si="9"/>
        <v>0</v>
      </c>
      <c r="AO16" s="472">
        <f t="shared" si="52"/>
        <v>0</v>
      </c>
      <c r="AP16" s="472">
        <f t="shared" si="10"/>
        <v>0</v>
      </c>
      <c r="AQ16" s="473">
        <f t="shared" si="11"/>
        <v>0</v>
      </c>
      <c r="AR16" s="474">
        <f t="shared" si="12"/>
        <v>0</v>
      </c>
      <c r="AS16" s="475">
        <f t="shared" si="13"/>
        <v>0</v>
      </c>
      <c r="AT16" s="476">
        <f t="shared" si="14"/>
        <v>0</v>
      </c>
      <c r="AU16" s="477">
        <f t="shared" si="15"/>
        <v>0</v>
      </c>
      <c r="AV16" s="478">
        <f t="shared" si="16"/>
        <v>0</v>
      </c>
      <c r="AW16" s="479">
        <f t="shared" si="17"/>
        <v>0</v>
      </c>
      <c r="AX16" s="252">
        <v>1</v>
      </c>
      <c r="AY16" s="260">
        <v>4</v>
      </c>
      <c r="AZ16" s="261"/>
      <c r="BA16" s="260"/>
      <c r="BC16" s="18">
        <f t="shared" si="18"/>
        <v>0</v>
      </c>
      <c r="BD16" s="18">
        <f t="shared" si="19"/>
        <v>0</v>
      </c>
      <c r="BE16" s="18">
        <f t="shared" si="20"/>
        <v>0</v>
      </c>
      <c r="BF16" s="18">
        <f t="shared" si="21"/>
        <v>0</v>
      </c>
      <c r="BG16" s="18">
        <f t="shared" si="22"/>
        <v>0</v>
      </c>
      <c r="BH16" s="18">
        <f t="shared" si="23"/>
        <v>0</v>
      </c>
      <c r="BI16" s="18">
        <f t="shared" si="24"/>
        <v>0</v>
      </c>
      <c r="BJ16" s="18">
        <f t="shared" si="25"/>
        <v>0</v>
      </c>
      <c r="BK16" s="18"/>
      <c r="BL16" s="147">
        <f t="shared" si="26"/>
        <v>0</v>
      </c>
      <c r="BM16" s="147">
        <f t="shared" si="27"/>
        <v>0</v>
      </c>
      <c r="BO16" s="18">
        <f t="shared" si="28"/>
        <v>0</v>
      </c>
      <c r="BP16" s="18">
        <f t="shared" si="29"/>
        <v>0</v>
      </c>
      <c r="BQ16" s="18">
        <f t="shared" si="30"/>
        <v>0</v>
      </c>
      <c r="BR16" s="18">
        <f t="shared" si="31"/>
        <v>0</v>
      </c>
      <c r="BS16" s="18">
        <f t="shared" si="32"/>
        <v>0</v>
      </c>
      <c r="BT16" s="18">
        <f t="shared" si="33"/>
        <v>0</v>
      </c>
      <c r="BU16" s="18">
        <f t="shared" si="34"/>
        <v>0</v>
      </c>
      <c r="BV16" s="18">
        <f t="shared" si="35"/>
        <v>0</v>
      </c>
      <c r="BW16" s="18">
        <f t="shared" si="36"/>
        <v>0</v>
      </c>
      <c r="BX16" s="18">
        <f t="shared" si="37"/>
        <v>0</v>
      </c>
      <c r="BY16" s="18">
        <f t="shared" si="38"/>
        <v>0</v>
      </c>
      <c r="BZ16" s="18">
        <f t="shared" si="39"/>
        <v>0</v>
      </c>
      <c r="CA16" s="18">
        <f t="shared" si="40"/>
        <v>0</v>
      </c>
      <c r="CB16" s="18">
        <f t="shared" si="41"/>
        <v>0</v>
      </c>
      <c r="CC16" s="18">
        <f t="shared" si="42"/>
        <v>0</v>
      </c>
      <c r="CD16" s="18">
        <f t="shared" si="43"/>
        <v>0</v>
      </c>
      <c r="CE16" s="18">
        <f t="shared" si="44"/>
        <v>0</v>
      </c>
      <c r="CF16" s="18">
        <f t="shared" si="45"/>
        <v>0</v>
      </c>
      <c r="CG16" s="18">
        <f t="shared" si="46"/>
        <v>0</v>
      </c>
      <c r="CH16" s="18">
        <f t="shared" si="47"/>
        <v>0</v>
      </c>
      <c r="CI16" s="18">
        <f t="shared" si="48"/>
        <v>0</v>
      </c>
      <c r="CJ16" s="18"/>
    </row>
    <row r="17" spans="2:88" s="147" customFormat="1" ht="90" customHeight="1">
      <c r="B17" s="376"/>
      <c r="C17" s="18"/>
      <c r="D17" s="254" t="s">
        <v>364</v>
      </c>
      <c r="E17" s="657" t="s">
        <v>398</v>
      </c>
      <c r="F17" s="256" t="s">
        <v>134</v>
      </c>
      <c r="G17" s="277" t="s">
        <v>381</v>
      </c>
      <c r="H17" s="277" t="s">
        <v>186</v>
      </c>
      <c r="I17" s="255">
        <v>1</v>
      </c>
      <c r="J17" s="255">
        <v>0</v>
      </c>
      <c r="K17" s="255" t="s">
        <v>306</v>
      </c>
      <c r="L17" s="639">
        <v>211.15</v>
      </c>
      <c r="M17" s="157"/>
      <c r="N17" s="640"/>
      <c r="O17" s="633"/>
      <c r="P17" s="158"/>
      <c r="Q17" s="159"/>
      <c r="R17" s="159"/>
      <c r="S17" s="633"/>
      <c r="T17" s="158"/>
      <c r="U17" s="159"/>
      <c r="V17" s="158"/>
      <c r="W17" s="159"/>
      <c r="X17" s="158"/>
      <c r="Y17" s="159"/>
      <c r="Z17" s="633"/>
      <c r="AA17" s="297">
        <f t="shared" si="49"/>
        <v>0</v>
      </c>
      <c r="AB17" s="292" t="str">
        <f t="shared" si="53"/>
        <v>No</v>
      </c>
      <c r="AC17" s="293" t="str">
        <f t="shared" si="4"/>
        <v>No</v>
      </c>
      <c r="AE17" s="160">
        <v>1</v>
      </c>
      <c r="AF17" s="161">
        <f t="shared" si="54"/>
        <v>0</v>
      </c>
      <c r="AH17" s="428">
        <v>0.9</v>
      </c>
      <c r="AI17" s="385">
        <f t="shared" si="51"/>
        <v>0</v>
      </c>
      <c r="AJ17" s="244">
        <f t="shared" si="5"/>
        <v>0</v>
      </c>
      <c r="AK17" s="321">
        <f t="shared" si="6"/>
        <v>0</v>
      </c>
      <c r="AL17" s="469">
        <f t="shared" si="7"/>
        <v>0</v>
      </c>
      <c r="AM17" s="470">
        <f t="shared" si="8"/>
        <v>0</v>
      </c>
      <c r="AN17" s="471">
        <f t="shared" si="9"/>
        <v>0</v>
      </c>
      <c r="AO17" s="472">
        <f t="shared" si="52"/>
        <v>0</v>
      </c>
      <c r="AP17" s="472">
        <f t="shared" si="10"/>
        <v>0</v>
      </c>
      <c r="AQ17" s="473">
        <f t="shared" si="11"/>
        <v>0</v>
      </c>
      <c r="AR17" s="474">
        <f t="shared" si="12"/>
        <v>0</v>
      </c>
      <c r="AS17" s="475">
        <f t="shared" si="13"/>
        <v>0</v>
      </c>
      <c r="AT17" s="476">
        <f t="shared" si="14"/>
        <v>0</v>
      </c>
      <c r="AU17" s="477">
        <f t="shared" si="15"/>
        <v>0</v>
      </c>
      <c r="AV17" s="478">
        <f t="shared" si="16"/>
        <v>0</v>
      </c>
      <c r="AW17" s="479">
        <f t="shared" si="17"/>
        <v>0</v>
      </c>
      <c r="AX17" s="252">
        <v>1</v>
      </c>
      <c r="AY17" s="260">
        <v>4</v>
      </c>
      <c r="AZ17" s="261"/>
      <c r="BA17" s="260"/>
      <c r="BC17" s="18">
        <f t="shared" si="18"/>
        <v>0</v>
      </c>
      <c r="BD17" s="18">
        <f t="shared" si="19"/>
        <v>0</v>
      </c>
      <c r="BE17" s="18">
        <f t="shared" si="20"/>
        <v>0</v>
      </c>
      <c r="BF17" s="18">
        <f t="shared" si="21"/>
        <v>0</v>
      </c>
      <c r="BG17" s="18">
        <f t="shared" si="22"/>
        <v>0</v>
      </c>
      <c r="BH17" s="18">
        <f t="shared" si="23"/>
        <v>0</v>
      </c>
      <c r="BI17" s="18">
        <f t="shared" si="24"/>
        <v>0</v>
      </c>
      <c r="BJ17" s="18">
        <f t="shared" si="25"/>
        <v>0</v>
      </c>
      <c r="BK17" s="18"/>
      <c r="BL17" s="147">
        <f t="shared" si="26"/>
        <v>0</v>
      </c>
      <c r="BM17" s="147">
        <f t="shared" si="27"/>
        <v>0</v>
      </c>
      <c r="BO17" s="18">
        <f t="shared" si="28"/>
        <v>0</v>
      </c>
      <c r="BP17" s="18">
        <f t="shared" si="29"/>
        <v>0</v>
      </c>
      <c r="BQ17" s="18">
        <f t="shared" si="30"/>
        <v>0</v>
      </c>
      <c r="BR17" s="18">
        <f t="shared" si="31"/>
        <v>0</v>
      </c>
      <c r="BS17" s="18">
        <f t="shared" si="32"/>
        <v>0</v>
      </c>
      <c r="BT17" s="18">
        <f t="shared" si="33"/>
        <v>0</v>
      </c>
      <c r="BU17" s="18">
        <f t="shared" si="34"/>
        <v>0</v>
      </c>
      <c r="BV17" s="18">
        <f t="shared" si="35"/>
        <v>0</v>
      </c>
      <c r="BW17" s="18">
        <f t="shared" si="36"/>
        <v>0</v>
      </c>
      <c r="BX17" s="18">
        <f t="shared" si="37"/>
        <v>0</v>
      </c>
      <c r="BY17" s="18">
        <f t="shared" si="38"/>
        <v>0</v>
      </c>
      <c r="BZ17" s="18">
        <f t="shared" si="39"/>
        <v>0</v>
      </c>
      <c r="CA17" s="18">
        <f t="shared" si="40"/>
        <v>0</v>
      </c>
      <c r="CB17" s="18">
        <f t="shared" si="41"/>
        <v>0</v>
      </c>
      <c r="CC17" s="18">
        <f t="shared" si="42"/>
        <v>0</v>
      </c>
      <c r="CD17" s="18">
        <f t="shared" si="43"/>
        <v>0</v>
      </c>
      <c r="CE17" s="18">
        <f t="shared" si="44"/>
        <v>0</v>
      </c>
      <c r="CF17" s="18">
        <f t="shared" si="45"/>
        <v>0</v>
      </c>
      <c r="CG17" s="18">
        <f t="shared" si="46"/>
        <v>0</v>
      </c>
      <c r="CH17" s="18">
        <f t="shared" si="47"/>
        <v>0</v>
      </c>
      <c r="CI17" s="18">
        <f t="shared" si="48"/>
        <v>0</v>
      </c>
      <c r="CJ17" s="18"/>
    </row>
    <row r="18" spans="2:88" s="147" customFormat="1" ht="90" customHeight="1">
      <c r="B18" s="376"/>
      <c r="C18" s="18"/>
      <c r="D18" s="274" t="s">
        <v>365</v>
      </c>
      <c r="E18" s="658" t="s">
        <v>398</v>
      </c>
      <c r="F18" s="253" t="s">
        <v>136</v>
      </c>
      <c r="G18" s="276" t="s">
        <v>385</v>
      </c>
      <c r="H18" s="276" t="s">
        <v>186</v>
      </c>
      <c r="I18" s="275">
        <v>1</v>
      </c>
      <c r="J18" s="275">
        <v>0</v>
      </c>
      <c r="K18" s="275" t="s">
        <v>306</v>
      </c>
      <c r="L18" s="631">
        <v>211.15</v>
      </c>
      <c r="M18" s="162"/>
      <c r="N18" s="634"/>
      <c r="O18" s="632"/>
      <c r="P18" s="163"/>
      <c r="Q18" s="164"/>
      <c r="R18" s="164"/>
      <c r="S18" s="632"/>
      <c r="T18" s="163"/>
      <c r="U18" s="164"/>
      <c r="V18" s="163"/>
      <c r="W18" s="164"/>
      <c r="X18" s="164"/>
      <c r="Y18" s="632"/>
      <c r="Z18" s="632"/>
      <c r="AA18" s="313">
        <f t="shared" si="49"/>
        <v>0</v>
      </c>
      <c r="AB18" s="299" t="str">
        <f t="shared" si="53"/>
        <v>No</v>
      </c>
      <c r="AC18" s="290" t="str">
        <f t="shared" si="4"/>
        <v>No</v>
      </c>
      <c r="AE18" s="160">
        <v>1</v>
      </c>
      <c r="AF18" s="161">
        <f t="shared" si="54"/>
        <v>0</v>
      </c>
      <c r="AH18" s="428">
        <v>0.95</v>
      </c>
      <c r="AI18" s="385">
        <f>SUM(M18:Z18)*AH18</f>
        <v>0</v>
      </c>
      <c r="AJ18" s="244">
        <f t="shared" si="5"/>
        <v>0</v>
      </c>
      <c r="AK18" s="321">
        <f t="shared" si="6"/>
        <v>0</v>
      </c>
      <c r="AL18" s="469">
        <f t="shared" si="7"/>
        <v>0</v>
      </c>
      <c r="AM18" s="470">
        <f t="shared" si="8"/>
        <v>0</v>
      </c>
      <c r="AN18" s="471">
        <f t="shared" si="9"/>
        <v>0</v>
      </c>
      <c r="AO18" s="472">
        <f t="shared" si="52"/>
        <v>0</v>
      </c>
      <c r="AP18" s="472">
        <f t="shared" si="10"/>
        <v>0</v>
      </c>
      <c r="AQ18" s="473">
        <f t="shared" si="11"/>
        <v>0</v>
      </c>
      <c r="AR18" s="474">
        <f t="shared" si="12"/>
        <v>0</v>
      </c>
      <c r="AS18" s="475">
        <f t="shared" si="13"/>
        <v>0</v>
      </c>
      <c r="AT18" s="476">
        <f t="shared" si="14"/>
        <v>0</v>
      </c>
      <c r="AU18" s="477">
        <f t="shared" si="15"/>
        <v>0</v>
      </c>
      <c r="AV18" s="478">
        <f t="shared" si="16"/>
        <v>0</v>
      </c>
      <c r="AW18" s="479">
        <f t="shared" si="17"/>
        <v>0</v>
      </c>
      <c r="AX18" s="252">
        <v>1</v>
      </c>
      <c r="AY18" s="260">
        <v>4</v>
      </c>
      <c r="AZ18" s="261"/>
      <c r="BA18" s="260"/>
      <c r="BC18" s="18">
        <f t="shared" si="18"/>
        <v>0</v>
      </c>
      <c r="BD18" s="18">
        <f t="shared" si="19"/>
        <v>0</v>
      </c>
      <c r="BE18" s="18">
        <f t="shared" si="20"/>
        <v>0</v>
      </c>
      <c r="BF18" s="18">
        <f t="shared" si="21"/>
        <v>0</v>
      </c>
      <c r="BG18" s="18">
        <f t="shared" si="22"/>
        <v>0</v>
      </c>
      <c r="BH18" s="18">
        <f t="shared" si="23"/>
        <v>0</v>
      </c>
      <c r="BI18" s="18">
        <f t="shared" si="24"/>
        <v>0</v>
      </c>
      <c r="BJ18" s="18">
        <f t="shared" si="25"/>
        <v>0</v>
      </c>
      <c r="BK18" s="18"/>
      <c r="BL18" s="147">
        <f t="shared" si="26"/>
        <v>0</v>
      </c>
      <c r="BM18" s="147">
        <f t="shared" si="27"/>
        <v>0</v>
      </c>
      <c r="BO18" s="18">
        <f t="shared" si="28"/>
        <v>0</v>
      </c>
      <c r="BP18" s="18">
        <f t="shared" si="29"/>
        <v>0</v>
      </c>
      <c r="BQ18" s="18">
        <f t="shared" si="30"/>
        <v>0</v>
      </c>
      <c r="BR18" s="18">
        <f t="shared" si="31"/>
        <v>0</v>
      </c>
      <c r="BS18" s="18">
        <f t="shared" si="32"/>
        <v>0</v>
      </c>
      <c r="BT18" s="18">
        <f t="shared" si="33"/>
        <v>0</v>
      </c>
      <c r="BU18" s="18">
        <f t="shared" si="34"/>
        <v>0</v>
      </c>
      <c r="BV18" s="18">
        <f t="shared" si="35"/>
        <v>0</v>
      </c>
      <c r="BW18" s="18">
        <f t="shared" si="36"/>
        <v>0</v>
      </c>
      <c r="BX18" s="18">
        <f t="shared" si="37"/>
        <v>0</v>
      </c>
      <c r="BY18" s="18">
        <f t="shared" si="38"/>
        <v>0</v>
      </c>
      <c r="BZ18" s="18">
        <f t="shared" si="39"/>
        <v>0</v>
      </c>
      <c r="CA18" s="18">
        <f t="shared" si="40"/>
        <v>0</v>
      </c>
      <c r="CB18" s="18">
        <f t="shared" si="41"/>
        <v>0</v>
      </c>
      <c r="CC18" s="18">
        <f t="shared" si="42"/>
        <v>0</v>
      </c>
      <c r="CD18" s="18">
        <f t="shared" si="43"/>
        <v>0</v>
      </c>
      <c r="CE18" s="18">
        <f t="shared" si="44"/>
        <v>0</v>
      </c>
      <c r="CF18" s="18">
        <f t="shared" si="45"/>
        <v>0</v>
      </c>
      <c r="CG18" s="18">
        <f t="shared" si="46"/>
        <v>0</v>
      </c>
      <c r="CH18" s="18">
        <f t="shared" si="47"/>
        <v>0</v>
      </c>
      <c r="CI18" s="18">
        <f t="shared" si="48"/>
        <v>0</v>
      </c>
      <c r="CJ18" s="18"/>
    </row>
    <row r="19" spans="2:88" s="147" customFormat="1" ht="90" customHeight="1">
      <c r="B19" s="376"/>
      <c r="C19" s="18"/>
      <c r="D19" s="254" t="s">
        <v>366</v>
      </c>
      <c r="E19" s="657" t="s">
        <v>398</v>
      </c>
      <c r="F19" s="256" t="s">
        <v>134</v>
      </c>
      <c r="G19" s="277" t="s">
        <v>386</v>
      </c>
      <c r="H19" s="277" t="s">
        <v>186</v>
      </c>
      <c r="I19" s="255">
        <v>1</v>
      </c>
      <c r="J19" s="255">
        <v>0</v>
      </c>
      <c r="K19" s="255" t="s">
        <v>306</v>
      </c>
      <c r="L19" s="639">
        <v>211.15</v>
      </c>
      <c r="M19" s="157"/>
      <c r="N19" s="640"/>
      <c r="O19" s="633"/>
      <c r="P19" s="158"/>
      <c r="Q19" s="159"/>
      <c r="R19" s="159"/>
      <c r="S19" s="159"/>
      <c r="T19" s="159"/>
      <c r="U19" s="159"/>
      <c r="V19" s="159"/>
      <c r="W19" s="159"/>
      <c r="X19" s="159"/>
      <c r="Y19" s="633"/>
      <c r="Z19" s="633"/>
      <c r="AA19" s="297">
        <f t="shared" si="49"/>
        <v>0</v>
      </c>
      <c r="AB19" s="292" t="str">
        <f t="shared" si="53"/>
        <v>No</v>
      </c>
      <c r="AC19" s="293" t="str">
        <f t="shared" si="4"/>
        <v>No</v>
      </c>
      <c r="AE19" s="160">
        <v>1</v>
      </c>
      <c r="AF19" s="161">
        <f t="shared" si="54"/>
        <v>0</v>
      </c>
      <c r="AH19" s="428">
        <v>0.9</v>
      </c>
      <c r="AI19" s="385">
        <f t="shared" si="51"/>
        <v>0</v>
      </c>
      <c r="AJ19" s="244">
        <f t="shared" si="5"/>
        <v>0</v>
      </c>
      <c r="AK19" s="321">
        <f t="shared" si="6"/>
        <v>0</v>
      </c>
      <c r="AL19" s="469">
        <f t="shared" si="7"/>
        <v>0</v>
      </c>
      <c r="AM19" s="470">
        <f t="shared" si="8"/>
        <v>0</v>
      </c>
      <c r="AN19" s="471">
        <f t="shared" si="9"/>
        <v>0</v>
      </c>
      <c r="AO19" s="472">
        <f t="shared" si="52"/>
        <v>0</v>
      </c>
      <c r="AP19" s="472">
        <f t="shared" si="10"/>
        <v>0</v>
      </c>
      <c r="AQ19" s="473">
        <f t="shared" si="11"/>
        <v>0</v>
      </c>
      <c r="AR19" s="474">
        <f t="shared" si="12"/>
        <v>0</v>
      </c>
      <c r="AS19" s="475">
        <f t="shared" si="13"/>
        <v>0</v>
      </c>
      <c r="AT19" s="476">
        <f t="shared" si="14"/>
        <v>0</v>
      </c>
      <c r="AU19" s="477">
        <f t="shared" si="15"/>
        <v>0</v>
      </c>
      <c r="AV19" s="478">
        <f t="shared" si="16"/>
        <v>0</v>
      </c>
      <c r="AW19" s="479">
        <f t="shared" si="17"/>
        <v>0</v>
      </c>
      <c r="AX19" s="252">
        <v>1</v>
      </c>
      <c r="AY19" s="260">
        <v>4</v>
      </c>
      <c r="AZ19" s="261"/>
      <c r="BA19" s="260"/>
      <c r="BC19" s="18">
        <f t="shared" si="18"/>
        <v>0</v>
      </c>
      <c r="BD19" s="18">
        <f t="shared" si="19"/>
        <v>0</v>
      </c>
      <c r="BE19" s="18">
        <f t="shared" si="20"/>
        <v>0</v>
      </c>
      <c r="BF19" s="18">
        <f t="shared" si="21"/>
        <v>0</v>
      </c>
      <c r="BG19" s="18">
        <f t="shared" si="22"/>
        <v>0</v>
      </c>
      <c r="BH19" s="18">
        <f t="shared" si="23"/>
        <v>0</v>
      </c>
      <c r="BI19" s="18">
        <f t="shared" si="24"/>
        <v>0</v>
      </c>
      <c r="BJ19" s="18">
        <f t="shared" si="25"/>
        <v>0</v>
      </c>
      <c r="BK19" s="18"/>
      <c r="BL19" s="147">
        <f t="shared" si="26"/>
        <v>0</v>
      </c>
      <c r="BM19" s="147">
        <f t="shared" si="27"/>
        <v>0</v>
      </c>
      <c r="BO19" s="18">
        <f t="shared" si="28"/>
        <v>0</v>
      </c>
      <c r="BP19" s="18">
        <f t="shared" si="29"/>
        <v>0</v>
      </c>
      <c r="BQ19" s="18">
        <f t="shared" si="30"/>
        <v>0</v>
      </c>
      <c r="BR19" s="18">
        <f t="shared" si="31"/>
        <v>0</v>
      </c>
      <c r="BS19" s="18">
        <f t="shared" si="32"/>
        <v>0</v>
      </c>
      <c r="BT19" s="18">
        <f t="shared" si="33"/>
        <v>0</v>
      </c>
      <c r="BU19" s="18">
        <f t="shared" si="34"/>
        <v>0</v>
      </c>
      <c r="BV19" s="18">
        <f t="shared" si="35"/>
        <v>0</v>
      </c>
      <c r="BW19" s="18">
        <f t="shared" si="36"/>
        <v>0</v>
      </c>
      <c r="BX19" s="18">
        <f t="shared" si="37"/>
        <v>0</v>
      </c>
      <c r="BY19" s="18">
        <f t="shared" si="38"/>
        <v>0</v>
      </c>
      <c r="BZ19" s="18">
        <f t="shared" si="39"/>
        <v>0</v>
      </c>
      <c r="CA19" s="18">
        <f t="shared" si="40"/>
        <v>0</v>
      </c>
      <c r="CB19" s="18">
        <f t="shared" si="41"/>
        <v>0</v>
      </c>
      <c r="CC19" s="18">
        <f t="shared" si="42"/>
        <v>0</v>
      </c>
      <c r="CD19" s="18">
        <f t="shared" si="43"/>
        <v>0</v>
      </c>
      <c r="CE19" s="18">
        <f t="shared" si="44"/>
        <v>0</v>
      </c>
      <c r="CF19" s="18">
        <f t="shared" si="45"/>
        <v>0</v>
      </c>
      <c r="CG19" s="18">
        <f t="shared" si="46"/>
        <v>0</v>
      </c>
      <c r="CH19" s="18">
        <f t="shared" si="47"/>
        <v>0</v>
      </c>
      <c r="CI19" s="18">
        <f t="shared" si="48"/>
        <v>0</v>
      </c>
      <c r="CJ19" s="18"/>
    </row>
    <row r="20" spans="2:88" s="147" customFormat="1" ht="90" customHeight="1">
      <c r="B20" s="376"/>
      <c r="C20" s="18"/>
      <c r="D20" s="274" t="s">
        <v>367</v>
      </c>
      <c r="E20" s="658" t="s">
        <v>398</v>
      </c>
      <c r="F20" s="253" t="s">
        <v>136</v>
      </c>
      <c r="G20" s="276" t="s">
        <v>387</v>
      </c>
      <c r="H20" s="276" t="s">
        <v>186</v>
      </c>
      <c r="I20" s="275">
        <v>1</v>
      </c>
      <c r="J20" s="275">
        <v>0</v>
      </c>
      <c r="K20" s="275" t="s">
        <v>306</v>
      </c>
      <c r="L20" s="631">
        <v>221.45000000000002</v>
      </c>
      <c r="M20" s="162"/>
      <c r="N20" s="634"/>
      <c r="O20" s="632"/>
      <c r="P20" s="193"/>
      <c r="Q20" s="164"/>
      <c r="R20" s="632"/>
      <c r="S20" s="632"/>
      <c r="T20" s="164"/>
      <c r="U20" s="632"/>
      <c r="V20" s="632"/>
      <c r="W20" s="632"/>
      <c r="X20" s="164"/>
      <c r="Y20" s="632"/>
      <c r="Z20" s="164"/>
      <c r="AA20" s="313">
        <f t="shared" si="49"/>
        <v>0</v>
      </c>
      <c r="AB20" s="299" t="str">
        <f t="shared" si="53"/>
        <v>No</v>
      </c>
      <c r="AC20" s="290" t="str">
        <f t="shared" si="4"/>
        <v>No</v>
      </c>
      <c r="AE20" s="160">
        <v>1</v>
      </c>
      <c r="AF20" s="161">
        <f t="shared" si="54"/>
        <v>0</v>
      </c>
      <c r="AH20" s="428">
        <v>0.95</v>
      </c>
      <c r="AI20" s="385">
        <f t="shared" si="51"/>
        <v>0</v>
      </c>
      <c r="AJ20" s="244">
        <f t="shared" si="5"/>
        <v>0</v>
      </c>
      <c r="AK20" s="321">
        <f t="shared" si="6"/>
        <v>0</v>
      </c>
      <c r="AL20" s="469">
        <f t="shared" si="7"/>
        <v>0</v>
      </c>
      <c r="AM20" s="470">
        <f t="shared" si="8"/>
        <v>0</v>
      </c>
      <c r="AN20" s="471">
        <f t="shared" si="9"/>
        <v>0</v>
      </c>
      <c r="AO20" s="472">
        <f t="shared" si="52"/>
        <v>0</v>
      </c>
      <c r="AP20" s="472">
        <f t="shared" si="10"/>
        <v>0</v>
      </c>
      <c r="AQ20" s="473">
        <f t="shared" si="11"/>
        <v>0</v>
      </c>
      <c r="AR20" s="474">
        <f t="shared" si="12"/>
        <v>0</v>
      </c>
      <c r="AS20" s="475">
        <f t="shared" si="13"/>
        <v>0</v>
      </c>
      <c r="AT20" s="476">
        <f t="shared" si="14"/>
        <v>0</v>
      </c>
      <c r="AU20" s="477">
        <f t="shared" si="15"/>
        <v>0</v>
      </c>
      <c r="AV20" s="478">
        <f t="shared" si="16"/>
        <v>0</v>
      </c>
      <c r="AW20" s="479">
        <f t="shared" si="17"/>
        <v>0</v>
      </c>
      <c r="AX20" s="252">
        <v>1</v>
      </c>
      <c r="AY20" s="260">
        <v>3</v>
      </c>
      <c r="AZ20" s="261">
        <v>1</v>
      </c>
      <c r="BA20" s="260"/>
      <c r="BC20" s="18">
        <f t="shared" si="18"/>
        <v>0</v>
      </c>
      <c r="BD20" s="18">
        <f t="shared" si="19"/>
        <v>0</v>
      </c>
      <c r="BE20" s="18">
        <f t="shared" si="20"/>
        <v>0</v>
      </c>
      <c r="BF20" s="18">
        <f t="shared" si="21"/>
        <v>0</v>
      </c>
      <c r="BG20" s="18">
        <f t="shared" si="22"/>
        <v>0</v>
      </c>
      <c r="BH20" s="18">
        <f t="shared" si="23"/>
        <v>0</v>
      </c>
      <c r="BI20" s="18">
        <f t="shared" si="24"/>
        <v>0</v>
      </c>
      <c r="BJ20" s="18">
        <f t="shared" si="25"/>
        <v>0</v>
      </c>
      <c r="BK20" s="18"/>
      <c r="BL20" s="147">
        <f t="shared" si="26"/>
        <v>0</v>
      </c>
      <c r="BM20" s="147">
        <f t="shared" si="27"/>
        <v>0</v>
      </c>
      <c r="BO20" s="18">
        <f t="shared" si="28"/>
        <v>0</v>
      </c>
      <c r="BP20" s="18">
        <f t="shared" si="29"/>
        <v>0</v>
      </c>
      <c r="BQ20" s="18">
        <f t="shared" si="30"/>
        <v>0</v>
      </c>
      <c r="BR20" s="18">
        <f t="shared" si="31"/>
        <v>0</v>
      </c>
      <c r="BS20" s="18">
        <f t="shared" si="32"/>
        <v>0</v>
      </c>
      <c r="BT20" s="18">
        <f t="shared" si="33"/>
        <v>0</v>
      </c>
      <c r="BU20" s="18">
        <f t="shared" si="34"/>
        <v>0</v>
      </c>
      <c r="BV20" s="18">
        <f t="shared" si="35"/>
        <v>0</v>
      </c>
      <c r="BW20" s="18">
        <f t="shared" si="36"/>
        <v>0</v>
      </c>
      <c r="BX20" s="18">
        <f t="shared" si="37"/>
        <v>0</v>
      </c>
      <c r="BY20" s="18">
        <f t="shared" si="38"/>
        <v>0</v>
      </c>
      <c r="BZ20" s="18">
        <f t="shared" si="39"/>
        <v>0</v>
      </c>
      <c r="CA20" s="18">
        <f t="shared" si="40"/>
        <v>0</v>
      </c>
      <c r="CB20" s="18">
        <f t="shared" si="41"/>
        <v>0</v>
      </c>
      <c r="CC20" s="18">
        <f t="shared" si="42"/>
        <v>0</v>
      </c>
      <c r="CD20" s="18">
        <f t="shared" si="43"/>
        <v>0</v>
      </c>
      <c r="CE20" s="18">
        <f t="shared" si="44"/>
        <v>0</v>
      </c>
      <c r="CF20" s="18">
        <f t="shared" si="45"/>
        <v>0</v>
      </c>
      <c r="CG20" s="18">
        <f t="shared" si="46"/>
        <v>0</v>
      </c>
      <c r="CH20" s="18">
        <f t="shared" si="47"/>
        <v>0</v>
      </c>
      <c r="CI20" s="18">
        <f t="shared" si="48"/>
        <v>0</v>
      </c>
      <c r="CJ20" s="18"/>
    </row>
    <row r="21" spans="2:88" s="18" customFormat="1" ht="100" customHeight="1">
      <c r="B21" s="376"/>
      <c r="D21" s="254" t="s">
        <v>368</v>
      </c>
      <c r="E21" s="657" t="s">
        <v>398</v>
      </c>
      <c r="F21" s="256" t="s">
        <v>136</v>
      </c>
      <c r="G21" s="277" t="s">
        <v>388</v>
      </c>
      <c r="H21" s="277" t="s">
        <v>186</v>
      </c>
      <c r="I21" s="255">
        <v>1</v>
      </c>
      <c r="J21" s="255">
        <v>0</v>
      </c>
      <c r="K21" s="255" t="s">
        <v>306</v>
      </c>
      <c r="L21" s="548">
        <v>221.45000000000002</v>
      </c>
      <c r="M21" s="165"/>
      <c r="N21" s="159"/>
      <c r="O21" s="159"/>
      <c r="P21" s="159"/>
      <c r="Q21" s="159"/>
      <c r="R21" s="159"/>
      <c r="S21" s="159"/>
      <c r="T21" s="633"/>
      <c r="U21" s="159"/>
      <c r="V21" s="159"/>
      <c r="W21" s="159"/>
      <c r="X21" s="633"/>
      <c r="Y21" s="159"/>
      <c r="Z21" s="159"/>
      <c r="AA21" s="297">
        <f t="shared" si="49"/>
        <v>0</v>
      </c>
      <c r="AB21" s="292" t="str">
        <f t="shared" si="3"/>
        <v>No</v>
      </c>
      <c r="AC21" s="293" t="str">
        <f t="shared" si="4"/>
        <v>No</v>
      </c>
      <c r="AE21" s="160">
        <v>1</v>
      </c>
      <c r="AF21" s="161">
        <f t="shared" si="50"/>
        <v>0</v>
      </c>
      <c r="AH21" s="427">
        <v>0.9</v>
      </c>
      <c r="AI21" s="385">
        <f t="shared" si="51"/>
        <v>0</v>
      </c>
      <c r="AJ21" s="244">
        <f t="shared" si="5"/>
        <v>0</v>
      </c>
      <c r="AK21" s="321">
        <f t="shared" si="6"/>
        <v>0</v>
      </c>
      <c r="AL21" s="469">
        <f t="shared" si="7"/>
        <v>0</v>
      </c>
      <c r="AM21" s="470">
        <f t="shared" si="8"/>
        <v>0</v>
      </c>
      <c r="AN21" s="471">
        <f t="shared" si="9"/>
        <v>0</v>
      </c>
      <c r="AO21" s="472">
        <f t="shared" si="52"/>
        <v>0</v>
      </c>
      <c r="AP21" s="472">
        <f t="shared" si="10"/>
        <v>0</v>
      </c>
      <c r="AQ21" s="473">
        <f t="shared" si="11"/>
        <v>0</v>
      </c>
      <c r="AR21" s="474">
        <f t="shared" si="12"/>
        <v>0</v>
      </c>
      <c r="AS21" s="475">
        <f t="shared" si="13"/>
        <v>0</v>
      </c>
      <c r="AT21" s="476">
        <f t="shared" si="14"/>
        <v>0</v>
      </c>
      <c r="AU21" s="477">
        <f t="shared" si="15"/>
        <v>0</v>
      </c>
      <c r="AV21" s="478">
        <f t="shared" si="16"/>
        <v>0</v>
      </c>
      <c r="AW21" s="479">
        <f t="shared" si="17"/>
        <v>0</v>
      </c>
      <c r="AX21" s="252">
        <v>1</v>
      </c>
      <c r="AY21" s="245">
        <v>4</v>
      </c>
      <c r="AZ21" s="246"/>
      <c r="BA21" s="245"/>
      <c r="BC21" s="18">
        <f t="shared" si="18"/>
        <v>0</v>
      </c>
      <c r="BD21" s="18">
        <f t="shared" si="19"/>
        <v>0</v>
      </c>
      <c r="BE21" s="18">
        <f t="shared" si="20"/>
        <v>0</v>
      </c>
      <c r="BF21" s="18">
        <f t="shared" si="21"/>
        <v>0</v>
      </c>
      <c r="BG21" s="18">
        <f t="shared" si="22"/>
        <v>0</v>
      </c>
      <c r="BH21" s="18">
        <f t="shared" si="23"/>
        <v>0</v>
      </c>
      <c r="BI21" s="18">
        <f t="shared" si="24"/>
        <v>0</v>
      </c>
      <c r="BJ21" s="18">
        <f t="shared" si="25"/>
        <v>0</v>
      </c>
      <c r="BL21" s="147">
        <f t="shared" si="26"/>
        <v>0</v>
      </c>
      <c r="BM21" s="147">
        <f t="shared" si="27"/>
        <v>0</v>
      </c>
      <c r="BO21" s="18">
        <f t="shared" si="28"/>
        <v>0</v>
      </c>
      <c r="BP21" s="18">
        <f t="shared" si="29"/>
        <v>0</v>
      </c>
      <c r="BQ21" s="18">
        <f t="shared" si="30"/>
        <v>0</v>
      </c>
      <c r="BR21" s="18">
        <f t="shared" si="31"/>
        <v>0</v>
      </c>
      <c r="BS21" s="18">
        <f t="shared" si="32"/>
        <v>0</v>
      </c>
      <c r="BT21" s="18">
        <f t="shared" si="33"/>
        <v>0</v>
      </c>
      <c r="BU21" s="18">
        <f t="shared" si="34"/>
        <v>0</v>
      </c>
      <c r="BV21" s="18">
        <f t="shared" si="35"/>
        <v>0</v>
      </c>
      <c r="BW21" s="18">
        <f t="shared" si="36"/>
        <v>0</v>
      </c>
      <c r="BX21" s="18">
        <f t="shared" si="37"/>
        <v>0</v>
      </c>
      <c r="BY21" s="18">
        <f t="shared" si="38"/>
        <v>0</v>
      </c>
      <c r="BZ21" s="18">
        <f t="shared" si="39"/>
        <v>0</v>
      </c>
      <c r="CA21" s="18">
        <f t="shared" si="40"/>
        <v>0</v>
      </c>
      <c r="CB21" s="18">
        <f t="shared" si="41"/>
        <v>0</v>
      </c>
      <c r="CC21" s="18">
        <f t="shared" si="42"/>
        <v>0</v>
      </c>
      <c r="CD21" s="18">
        <f t="shared" si="43"/>
        <v>0</v>
      </c>
      <c r="CE21" s="18">
        <f t="shared" si="44"/>
        <v>0</v>
      </c>
      <c r="CF21" s="18">
        <f t="shared" si="45"/>
        <v>0</v>
      </c>
      <c r="CG21" s="18">
        <f t="shared" si="46"/>
        <v>0</v>
      </c>
      <c r="CH21" s="18">
        <f t="shared" si="47"/>
        <v>0</v>
      </c>
      <c r="CI21" s="18">
        <f t="shared" si="48"/>
        <v>0</v>
      </c>
    </row>
    <row r="22" spans="2:88" s="147" customFormat="1" ht="100" customHeight="1">
      <c r="B22" s="376"/>
      <c r="C22" s="18"/>
      <c r="D22" s="274" t="s">
        <v>369</v>
      </c>
      <c r="E22" s="658" t="s">
        <v>398</v>
      </c>
      <c r="F22" s="253" t="s">
        <v>134</v>
      </c>
      <c r="G22" s="276" t="s">
        <v>389</v>
      </c>
      <c r="H22" s="276" t="s">
        <v>186</v>
      </c>
      <c r="I22" s="275">
        <v>1</v>
      </c>
      <c r="J22" s="275">
        <v>0</v>
      </c>
      <c r="K22" s="275" t="s">
        <v>306</v>
      </c>
      <c r="L22" s="547">
        <v>221.45000000000002</v>
      </c>
      <c r="M22" s="166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93"/>
      <c r="Y22" s="193"/>
      <c r="Z22" s="193"/>
      <c r="AA22" s="313">
        <f t="shared" si="49"/>
        <v>0</v>
      </c>
      <c r="AB22" s="299" t="str">
        <f t="shared" si="3"/>
        <v>No</v>
      </c>
      <c r="AC22" s="300" t="str">
        <f t="shared" si="4"/>
        <v>No</v>
      </c>
      <c r="AE22" s="160">
        <v>1</v>
      </c>
      <c r="AF22" s="161">
        <f t="shared" si="50"/>
        <v>0</v>
      </c>
      <c r="AH22" s="429">
        <v>0.85</v>
      </c>
      <c r="AI22" s="385">
        <f t="shared" si="51"/>
        <v>0</v>
      </c>
      <c r="AJ22" s="244">
        <f t="shared" si="5"/>
        <v>0</v>
      </c>
      <c r="AK22" s="321">
        <f t="shared" si="6"/>
        <v>0</v>
      </c>
      <c r="AL22" s="469">
        <f t="shared" si="7"/>
        <v>0</v>
      </c>
      <c r="AM22" s="470">
        <f t="shared" si="8"/>
        <v>0</v>
      </c>
      <c r="AN22" s="471">
        <f t="shared" si="9"/>
        <v>0</v>
      </c>
      <c r="AO22" s="472">
        <f t="shared" si="52"/>
        <v>0</v>
      </c>
      <c r="AP22" s="472">
        <f t="shared" si="10"/>
        <v>0</v>
      </c>
      <c r="AQ22" s="473">
        <f t="shared" si="11"/>
        <v>0</v>
      </c>
      <c r="AR22" s="474">
        <f t="shared" si="12"/>
        <v>0</v>
      </c>
      <c r="AS22" s="475">
        <f t="shared" si="13"/>
        <v>0</v>
      </c>
      <c r="AT22" s="476">
        <f t="shared" si="14"/>
        <v>0</v>
      </c>
      <c r="AU22" s="477">
        <f t="shared" si="15"/>
        <v>0</v>
      </c>
      <c r="AV22" s="478">
        <f t="shared" si="16"/>
        <v>0</v>
      </c>
      <c r="AW22" s="479">
        <f t="shared" si="17"/>
        <v>0</v>
      </c>
      <c r="AX22" s="252">
        <v>1</v>
      </c>
      <c r="AY22" s="251">
        <v>4</v>
      </c>
      <c r="AZ22" s="252"/>
      <c r="BA22" s="251"/>
      <c r="BC22" s="18">
        <f t="shared" si="18"/>
        <v>0</v>
      </c>
      <c r="BD22" s="18">
        <f t="shared" si="19"/>
        <v>0</v>
      </c>
      <c r="BE22" s="18">
        <f t="shared" si="20"/>
        <v>0</v>
      </c>
      <c r="BF22" s="18">
        <f t="shared" si="21"/>
        <v>0</v>
      </c>
      <c r="BG22" s="18">
        <f t="shared" si="22"/>
        <v>0</v>
      </c>
      <c r="BH22" s="18">
        <f t="shared" si="23"/>
        <v>0</v>
      </c>
      <c r="BI22" s="18">
        <f t="shared" si="24"/>
        <v>0</v>
      </c>
      <c r="BJ22" s="18">
        <f t="shared" si="25"/>
        <v>0</v>
      </c>
      <c r="BK22" s="18"/>
      <c r="BL22" s="147">
        <f t="shared" si="26"/>
        <v>0</v>
      </c>
      <c r="BM22" s="147">
        <f t="shared" si="27"/>
        <v>0</v>
      </c>
      <c r="BN22" s="18"/>
      <c r="BO22" s="18">
        <f t="shared" si="28"/>
        <v>0</v>
      </c>
      <c r="BP22" s="18">
        <f t="shared" si="29"/>
        <v>0</v>
      </c>
      <c r="BQ22" s="18">
        <f t="shared" si="30"/>
        <v>0</v>
      </c>
      <c r="BR22" s="18">
        <f t="shared" si="31"/>
        <v>0</v>
      </c>
      <c r="BS22" s="18">
        <f t="shared" si="32"/>
        <v>0</v>
      </c>
      <c r="BT22" s="18">
        <f t="shared" si="33"/>
        <v>0</v>
      </c>
      <c r="BU22" s="18">
        <f t="shared" si="34"/>
        <v>0</v>
      </c>
      <c r="BV22" s="18">
        <f t="shared" si="35"/>
        <v>0</v>
      </c>
      <c r="BW22" s="18">
        <f t="shared" si="36"/>
        <v>0</v>
      </c>
      <c r="BX22" s="18">
        <f t="shared" si="37"/>
        <v>0</v>
      </c>
      <c r="BY22" s="18">
        <f t="shared" si="38"/>
        <v>0</v>
      </c>
      <c r="BZ22" s="18">
        <f t="shared" si="39"/>
        <v>0</v>
      </c>
      <c r="CA22" s="18">
        <f t="shared" si="40"/>
        <v>0</v>
      </c>
      <c r="CB22" s="18">
        <f t="shared" si="41"/>
        <v>0</v>
      </c>
      <c r="CC22" s="18">
        <f t="shared" si="42"/>
        <v>0</v>
      </c>
      <c r="CD22" s="18">
        <f t="shared" si="43"/>
        <v>0</v>
      </c>
      <c r="CE22" s="18">
        <f t="shared" si="44"/>
        <v>0</v>
      </c>
      <c r="CF22" s="18">
        <f t="shared" si="45"/>
        <v>0</v>
      </c>
      <c r="CG22" s="18">
        <f t="shared" si="46"/>
        <v>0</v>
      </c>
      <c r="CH22" s="18">
        <f t="shared" si="47"/>
        <v>0</v>
      </c>
      <c r="CI22" s="18">
        <f t="shared" si="48"/>
        <v>0</v>
      </c>
      <c r="CJ22" s="18"/>
    </row>
    <row r="23" spans="2:88" s="18" customFormat="1" ht="100" customHeight="1">
      <c r="B23" s="376"/>
      <c r="D23" s="254" t="s">
        <v>370</v>
      </c>
      <c r="E23" s="657" t="s">
        <v>398</v>
      </c>
      <c r="F23" s="256" t="s">
        <v>134</v>
      </c>
      <c r="G23" s="277" t="s">
        <v>390</v>
      </c>
      <c r="H23" s="277" t="s">
        <v>185</v>
      </c>
      <c r="I23" s="255">
        <v>1</v>
      </c>
      <c r="J23" s="255">
        <v>0</v>
      </c>
      <c r="K23" s="255" t="s">
        <v>306</v>
      </c>
      <c r="L23" s="548">
        <v>319.3</v>
      </c>
      <c r="M23" s="165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91"/>
      <c r="Y23" s="191"/>
      <c r="Z23" s="191"/>
      <c r="AA23" s="297">
        <f t="shared" si="49"/>
        <v>0</v>
      </c>
      <c r="AB23" s="292" t="str">
        <f t="shared" si="3"/>
        <v>No</v>
      </c>
      <c r="AC23" s="293" t="str">
        <f t="shared" si="4"/>
        <v>No</v>
      </c>
      <c r="AE23" s="160">
        <v>1</v>
      </c>
      <c r="AF23" s="161">
        <f t="shared" si="50"/>
        <v>0</v>
      </c>
      <c r="AH23" s="429">
        <v>2.2000000000000002</v>
      </c>
      <c r="AI23" s="385">
        <f t="shared" si="51"/>
        <v>0</v>
      </c>
      <c r="AJ23" s="244">
        <f t="shared" si="5"/>
        <v>0</v>
      </c>
      <c r="AK23" s="321">
        <f t="shared" si="6"/>
        <v>0</v>
      </c>
      <c r="AL23" s="469">
        <f t="shared" si="7"/>
        <v>0</v>
      </c>
      <c r="AM23" s="470">
        <f t="shared" si="8"/>
        <v>0</v>
      </c>
      <c r="AN23" s="471">
        <f t="shared" si="9"/>
        <v>0</v>
      </c>
      <c r="AO23" s="472">
        <f t="shared" si="52"/>
        <v>0</v>
      </c>
      <c r="AP23" s="472">
        <f t="shared" si="10"/>
        <v>0</v>
      </c>
      <c r="AQ23" s="473">
        <f t="shared" si="11"/>
        <v>0</v>
      </c>
      <c r="AR23" s="474">
        <f t="shared" si="12"/>
        <v>0</v>
      </c>
      <c r="AS23" s="475">
        <f t="shared" si="13"/>
        <v>0</v>
      </c>
      <c r="AT23" s="476">
        <f t="shared" si="14"/>
        <v>0</v>
      </c>
      <c r="AU23" s="477">
        <f t="shared" si="15"/>
        <v>0</v>
      </c>
      <c r="AV23" s="478">
        <f t="shared" si="16"/>
        <v>0</v>
      </c>
      <c r="AW23" s="479">
        <f t="shared" si="17"/>
        <v>0</v>
      </c>
      <c r="AX23" s="252">
        <v>1</v>
      </c>
      <c r="AY23" s="251">
        <v>6</v>
      </c>
      <c r="AZ23" s="252"/>
      <c r="BA23" s="251"/>
      <c r="BC23" s="18">
        <f t="shared" si="18"/>
        <v>0</v>
      </c>
      <c r="BD23" s="18">
        <f t="shared" si="19"/>
        <v>0</v>
      </c>
      <c r="BE23" s="18">
        <f t="shared" si="20"/>
        <v>0</v>
      </c>
      <c r="BF23" s="18">
        <f t="shared" si="21"/>
        <v>0</v>
      </c>
      <c r="BG23" s="18">
        <f t="shared" si="22"/>
        <v>0</v>
      </c>
      <c r="BH23" s="18">
        <f t="shared" si="23"/>
        <v>0</v>
      </c>
      <c r="BI23" s="18">
        <f t="shared" si="24"/>
        <v>0</v>
      </c>
      <c r="BJ23" s="18">
        <f t="shared" si="25"/>
        <v>0</v>
      </c>
      <c r="BL23" s="147">
        <f t="shared" si="26"/>
        <v>0</v>
      </c>
      <c r="BM23" s="147">
        <f t="shared" si="27"/>
        <v>0</v>
      </c>
      <c r="BO23" s="18">
        <f t="shared" si="28"/>
        <v>0</v>
      </c>
      <c r="BP23" s="18">
        <f t="shared" si="29"/>
        <v>0</v>
      </c>
      <c r="BQ23" s="18">
        <f t="shared" si="30"/>
        <v>0</v>
      </c>
      <c r="BR23" s="18">
        <f t="shared" si="31"/>
        <v>0</v>
      </c>
      <c r="BS23" s="18">
        <f t="shared" si="32"/>
        <v>0</v>
      </c>
      <c r="BT23" s="18">
        <f t="shared" si="33"/>
        <v>0</v>
      </c>
      <c r="BU23" s="18">
        <f t="shared" si="34"/>
        <v>0</v>
      </c>
      <c r="BV23" s="18">
        <f t="shared" si="35"/>
        <v>0</v>
      </c>
      <c r="BW23" s="18">
        <f t="shared" si="36"/>
        <v>0</v>
      </c>
      <c r="BX23" s="18">
        <f t="shared" si="37"/>
        <v>0</v>
      </c>
      <c r="BY23" s="18">
        <f t="shared" si="38"/>
        <v>0</v>
      </c>
      <c r="BZ23" s="18">
        <f t="shared" si="39"/>
        <v>0</v>
      </c>
      <c r="CA23" s="18">
        <f t="shared" si="40"/>
        <v>0</v>
      </c>
      <c r="CB23" s="18">
        <f t="shared" si="41"/>
        <v>0</v>
      </c>
      <c r="CC23" s="18">
        <f t="shared" si="42"/>
        <v>0</v>
      </c>
      <c r="CD23" s="18">
        <f t="shared" si="43"/>
        <v>0</v>
      </c>
      <c r="CE23" s="18">
        <f t="shared" si="44"/>
        <v>0</v>
      </c>
      <c r="CF23" s="18">
        <f t="shared" si="45"/>
        <v>0</v>
      </c>
      <c r="CG23" s="18">
        <f t="shared" si="46"/>
        <v>0</v>
      </c>
      <c r="CH23" s="18">
        <f t="shared" si="47"/>
        <v>0</v>
      </c>
      <c r="CI23" s="18">
        <f t="shared" si="48"/>
        <v>0</v>
      </c>
    </row>
    <row r="24" spans="2:88" s="18" customFormat="1" ht="100" customHeight="1">
      <c r="B24" s="376"/>
      <c r="D24" s="274" t="s">
        <v>371</v>
      </c>
      <c r="E24" s="658" t="s">
        <v>398</v>
      </c>
      <c r="F24" s="253" t="s">
        <v>134</v>
      </c>
      <c r="G24" s="276" t="s">
        <v>391</v>
      </c>
      <c r="H24" s="537" t="s">
        <v>186</v>
      </c>
      <c r="I24" s="275">
        <v>1</v>
      </c>
      <c r="J24" s="275">
        <v>0</v>
      </c>
      <c r="K24" s="275" t="s">
        <v>306</v>
      </c>
      <c r="L24" s="547">
        <v>350.2</v>
      </c>
      <c r="M24" s="166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93"/>
      <c r="Y24" s="193"/>
      <c r="Z24" s="193"/>
      <c r="AA24" s="313">
        <f t="shared" si="49"/>
        <v>0</v>
      </c>
      <c r="AB24" s="299" t="str">
        <f t="shared" si="3"/>
        <v>No</v>
      </c>
      <c r="AC24" s="300" t="str">
        <f t="shared" si="4"/>
        <v>No</v>
      </c>
      <c r="AE24" s="160">
        <v>1</v>
      </c>
      <c r="AF24" s="161">
        <f t="shared" si="50"/>
        <v>0</v>
      </c>
      <c r="AH24" s="428">
        <v>2.8</v>
      </c>
      <c r="AI24" s="385">
        <f t="shared" si="51"/>
        <v>0</v>
      </c>
      <c r="AJ24" s="244">
        <f t="shared" si="5"/>
        <v>0</v>
      </c>
      <c r="AK24" s="321">
        <f t="shared" si="6"/>
        <v>0</v>
      </c>
      <c r="AL24" s="469">
        <f t="shared" si="7"/>
        <v>0</v>
      </c>
      <c r="AM24" s="470">
        <f t="shared" si="8"/>
        <v>0</v>
      </c>
      <c r="AN24" s="471">
        <f t="shared" si="9"/>
        <v>0</v>
      </c>
      <c r="AO24" s="472">
        <f t="shared" si="52"/>
        <v>0</v>
      </c>
      <c r="AP24" s="472">
        <f t="shared" si="10"/>
        <v>0</v>
      </c>
      <c r="AQ24" s="473">
        <f t="shared" si="11"/>
        <v>0</v>
      </c>
      <c r="AR24" s="474">
        <f t="shared" si="12"/>
        <v>0</v>
      </c>
      <c r="AS24" s="475">
        <f t="shared" si="13"/>
        <v>0</v>
      </c>
      <c r="AT24" s="476">
        <f t="shared" si="14"/>
        <v>0</v>
      </c>
      <c r="AU24" s="477">
        <f t="shared" si="15"/>
        <v>0</v>
      </c>
      <c r="AV24" s="478">
        <f t="shared" si="16"/>
        <v>0</v>
      </c>
      <c r="AW24" s="479">
        <f t="shared" si="17"/>
        <v>0</v>
      </c>
      <c r="AX24" s="252">
        <v>1</v>
      </c>
      <c r="AY24" s="260">
        <v>6</v>
      </c>
      <c r="AZ24" s="261"/>
      <c r="BA24" s="260"/>
      <c r="BC24" s="18">
        <f t="shared" si="18"/>
        <v>0</v>
      </c>
      <c r="BD24" s="18">
        <f t="shared" si="19"/>
        <v>0</v>
      </c>
      <c r="BE24" s="18">
        <f t="shared" si="20"/>
        <v>0</v>
      </c>
      <c r="BF24" s="18">
        <f t="shared" si="21"/>
        <v>0</v>
      </c>
      <c r="BG24" s="18">
        <f t="shared" si="22"/>
        <v>0</v>
      </c>
      <c r="BH24" s="18">
        <f t="shared" si="23"/>
        <v>0</v>
      </c>
      <c r="BI24" s="18">
        <f t="shared" si="24"/>
        <v>0</v>
      </c>
      <c r="BJ24" s="18">
        <f t="shared" si="25"/>
        <v>0</v>
      </c>
      <c r="BL24" s="147">
        <f t="shared" si="26"/>
        <v>0</v>
      </c>
      <c r="BM24" s="147">
        <f t="shared" si="27"/>
        <v>0</v>
      </c>
      <c r="BO24" s="18">
        <f t="shared" si="28"/>
        <v>0</v>
      </c>
      <c r="BP24" s="18">
        <f t="shared" si="29"/>
        <v>0</v>
      </c>
      <c r="BQ24" s="18">
        <f t="shared" si="30"/>
        <v>0</v>
      </c>
      <c r="BR24" s="18">
        <f t="shared" si="31"/>
        <v>0</v>
      </c>
      <c r="BS24" s="18">
        <f t="shared" si="32"/>
        <v>0</v>
      </c>
      <c r="BT24" s="18">
        <f t="shared" si="33"/>
        <v>0</v>
      </c>
      <c r="BU24" s="18">
        <f t="shared" si="34"/>
        <v>0</v>
      </c>
      <c r="BV24" s="18">
        <f t="shared" si="35"/>
        <v>0</v>
      </c>
      <c r="BW24" s="18">
        <f t="shared" si="36"/>
        <v>0</v>
      </c>
      <c r="BX24" s="18">
        <f t="shared" si="37"/>
        <v>0</v>
      </c>
      <c r="BY24" s="18">
        <f t="shared" si="38"/>
        <v>0</v>
      </c>
      <c r="BZ24" s="18">
        <f t="shared" si="39"/>
        <v>0</v>
      </c>
      <c r="CA24" s="18">
        <f t="shared" si="40"/>
        <v>0</v>
      </c>
      <c r="CB24" s="18">
        <f t="shared" si="41"/>
        <v>0</v>
      </c>
      <c r="CC24" s="18">
        <f t="shared" si="42"/>
        <v>0</v>
      </c>
      <c r="CD24" s="18">
        <f t="shared" si="43"/>
        <v>0</v>
      </c>
      <c r="CE24" s="18">
        <f t="shared" si="44"/>
        <v>0</v>
      </c>
      <c r="CF24" s="18">
        <f t="shared" si="45"/>
        <v>0</v>
      </c>
      <c r="CG24" s="18">
        <f t="shared" si="46"/>
        <v>0</v>
      </c>
      <c r="CH24" s="18">
        <f t="shared" si="47"/>
        <v>0</v>
      </c>
      <c r="CI24" s="18">
        <f t="shared" si="48"/>
        <v>0</v>
      </c>
    </row>
    <row r="25" spans="2:88" s="18" customFormat="1" ht="100" customHeight="1">
      <c r="B25" s="376"/>
      <c r="D25" s="254" t="s">
        <v>372</v>
      </c>
      <c r="E25" s="657" t="s">
        <v>398</v>
      </c>
      <c r="F25" s="256" t="s">
        <v>136</v>
      </c>
      <c r="G25" s="277" t="s">
        <v>392</v>
      </c>
      <c r="H25" s="538" t="s">
        <v>50</v>
      </c>
      <c r="I25" s="255">
        <v>1</v>
      </c>
      <c r="J25" s="255">
        <v>0</v>
      </c>
      <c r="K25" s="255" t="s">
        <v>306</v>
      </c>
      <c r="L25" s="548">
        <v>664.35</v>
      </c>
      <c r="M25" s="157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297">
        <f t="shared" si="49"/>
        <v>0</v>
      </c>
      <c r="AB25" s="292" t="str">
        <f t="shared" ref="AB25" si="55">IF(SUM(M25:Z25)&gt;0,"Yes","No")</f>
        <v>No</v>
      </c>
      <c r="AC25" s="293" t="str">
        <f t="shared" si="4"/>
        <v>No</v>
      </c>
      <c r="AE25" s="160">
        <v>1</v>
      </c>
      <c r="AF25" s="161">
        <f t="shared" ref="AF25" si="56">AE25*M25+AE25*N25+AE25*O25+AE25*P25+AE25*Q25+AE25*R25+AE25*T25+AE25*U25+AE25*V25+AE25*W25+AE25*X25+AE25*Y25+AE25*Z25+AE25*S25</f>
        <v>0</v>
      </c>
      <c r="AH25" s="428">
        <v>4.3</v>
      </c>
      <c r="AI25" s="385">
        <f t="shared" si="51"/>
        <v>0</v>
      </c>
      <c r="AJ25" s="244">
        <f t="shared" si="5"/>
        <v>0</v>
      </c>
      <c r="AK25" s="321">
        <f t="shared" si="6"/>
        <v>0</v>
      </c>
      <c r="AL25" s="469">
        <f t="shared" si="7"/>
        <v>0</v>
      </c>
      <c r="AM25" s="470">
        <f t="shared" si="8"/>
        <v>0</v>
      </c>
      <c r="AN25" s="471">
        <f t="shared" si="9"/>
        <v>0</v>
      </c>
      <c r="AO25" s="472">
        <f t="shared" si="52"/>
        <v>0</v>
      </c>
      <c r="AP25" s="472">
        <f t="shared" si="10"/>
        <v>0</v>
      </c>
      <c r="AQ25" s="473">
        <f t="shared" si="11"/>
        <v>0</v>
      </c>
      <c r="AR25" s="474">
        <f t="shared" si="12"/>
        <v>0</v>
      </c>
      <c r="AS25" s="475">
        <f t="shared" si="13"/>
        <v>0</v>
      </c>
      <c r="AT25" s="476">
        <f t="shared" si="14"/>
        <v>0</v>
      </c>
      <c r="AU25" s="477">
        <f t="shared" si="15"/>
        <v>0</v>
      </c>
      <c r="AV25" s="478">
        <f t="shared" si="16"/>
        <v>0</v>
      </c>
      <c r="AW25" s="479">
        <f t="shared" si="17"/>
        <v>0</v>
      </c>
      <c r="AX25" s="252">
        <v>1</v>
      </c>
      <c r="AY25" s="260">
        <v>6</v>
      </c>
      <c r="AZ25" s="261"/>
      <c r="BA25" s="260"/>
      <c r="BC25" s="18">
        <f t="shared" si="18"/>
        <v>0</v>
      </c>
      <c r="BD25" s="18">
        <f t="shared" si="19"/>
        <v>0</v>
      </c>
      <c r="BE25" s="18">
        <f t="shared" si="20"/>
        <v>0</v>
      </c>
      <c r="BF25" s="18">
        <f t="shared" si="21"/>
        <v>0</v>
      </c>
      <c r="BG25" s="18">
        <f t="shared" si="22"/>
        <v>0</v>
      </c>
      <c r="BH25" s="18">
        <f t="shared" si="23"/>
        <v>0</v>
      </c>
      <c r="BI25" s="18">
        <f t="shared" si="24"/>
        <v>0</v>
      </c>
      <c r="BJ25" s="18">
        <f t="shared" si="25"/>
        <v>0</v>
      </c>
      <c r="BL25" s="147">
        <f t="shared" si="26"/>
        <v>0</v>
      </c>
      <c r="BM25" s="147">
        <f t="shared" si="27"/>
        <v>0</v>
      </c>
      <c r="BO25" s="18">
        <f t="shared" si="28"/>
        <v>0</v>
      </c>
      <c r="BP25" s="18">
        <f t="shared" si="29"/>
        <v>0</v>
      </c>
      <c r="BQ25" s="18">
        <f t="shared" si="30"/>
        <v>0</v>
      </c>
      <c r="BR25" s="18">
        <f t="shared" si="31"/>
        <v>0</v>
      </c>
      <c r="BS25" s="18">
        <f t="shared" si="32"/>
        <v>0</v>
      </c>
      <c r="BT25" s="18">
        <f t="shared" si="33"/>
        <v>0</v>
      </c>
      <c r="BU25" s="18">
        <f t="shared" si="34"/>
        <v>0</v>
      </c>
      <c r="BV25" s="18">
        <f t="shared" si="35"/>
        <v>0</v>
      </c>
      <c r="BW25" s="18">
        <f t="shared" si="36"/>
        <v>0</v>
      </c>
      <c r="BX25" s="18">
        <f t="shared" si="37"/>
        <v>0</v>
      </c>
      <c r="BY25" s="18">
        <f t="shared" si="38"/>
        <v>0</v>
      </c>
      <c r="BZ25" s="18">
        <f t="shared" si="39"/>
        <v>0</v>
      </c>
      <c r="CA25" s="18">
        <f t="shared" si="40"/>
        <v>0</v>
      </c>
      <c r="CB25" s="18">
        <f t="shared" si="41"/>
        <v>0</v>
      </c>
      <c r="CC25" s="18">
        <f t="shared" si="42"/>
        <v>0</v>
      </c>
      <c r="CD25" s="18">
        <f t="shared" si="43"/>
        <v>0</v>
      </c>
      <c r="CE25" s="18">
        <f t="shared" si="44"/>
        <v>0</v>
      </c>
      <c r="CF25" s="18">
        <f t="shared" si="45"/>
        <v>0</v>
      </c>
      <c r="CG25" s="18">
        <f t="shared" si="46"/>
        <v>0</v>
      </c>
      <c r="CH25" s="18">
        <f t="shared" si="47"/>
        <v>0</v>
      </c>
      <c r="CI25" s="18">
        <f t="shared" si="48"/>
        <v>0</v>
      </c>
    </row>
    <row r="26" spans="2:88" s="18" customFormat="1" ht="100" customHeight="1">
      <c r="B26" s="376"/>
      <c r="D26" s="274" t="s">
        <v>373</v>
      </c>
      <c r="E26" s="658" t="s">
        <v>398</v>
      </c>
      <c r="F26" s="253" t="s">
        <v>136</v>
      </c>
      <c r="G26" s="276" t="s">
        <v>393</v>
      </c>
      <c r="H26" s="276" t="s">
        <v>186</v>
      </c>
      <c r="I26" s="275">
        <v>1</v>
      </c>
      <c r="J26" s="275">
        <v>0</v>
      </c>
      <c r="K26" s="275" t="s">
        <v>306</v>
      </c>
      <c r="L26" s="547">
        <v>319.3</v>
      </c>
      <c r="M26" s="166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93"/>
      <c r="Y26" s="193"/>
      <c r="Z26" s="193"/>
      <c r="AA26" s="313">
        <f t="shared" si="49"/>
        <v>0</v>
      </c>
      <c r="AB26" s="289" t="str">
        <f t="shared" si="3"/>
        <v>No</v>
      </c>
      <c r="AC26" s="290" t="str">
        <f t="shared" si="4"/>
        <v>No</v>
      </c>
      <c r="AE26" s="160">
        <v>1</v>
      </c>
      <c r="AF26" s="161">
        <f t="shared" si="50"/>
        <v>0</v>
      </c>
      <c r="AH26" s="427">
        <v>2.2000000000000002</v>
      </c>
      <c r="AI26" s="385">
        <f t="shared" si="51"/>
        <v>0</v>
      </c>
      <c r="AJ26" s="244">
        <f t="shared" si="5"/>
        <v>0</v>
      </c>
      <c r="AK26" s="321">
        <f t="shared" si="6"/>
        <v>0</v>
      </c>
      <c r="AL26" s="469">
        <f t="shared" si="7"/>
        <v>0</v>
      </c>
      <c r="AM26" s="470">
        <f t="shared" si="8"/>
        <v>0</v>
      </c>
      <c r="AN26" s="471">
        <f t="shared" si="9"/>
        <v>0</v>
      </c>
      <c r="AO26" s="472">
        <f t="shared" si="52"/>
        <v>0</v>
      </c>
      <c r="AP26" s="472">
        <f t="shared" si="10"/>
        <v>0</v>
      </c>
      <c r="AQ26" s="473">
        <f t="shared" si="11"/>
        <v>0</v>
      </c>
      <c r="AR26" s="474">
        <f t="shared" si="12"/>
        <v>0</v>
      </c>
      <c r="AS26" s="475">
        <f t="shared" si="13"/>
        <v>0</v>
      </c>
      <c r="AT26" s="476">
        <f t="shared" si="14"/>
        <v>0</v>
      </c>
      <c r="AU26" s="477">
        <f t="shared" si="15"/>
        <v>0</v>
      </c>
      <c r="AV26" s="478">
        <f t="shared" si="16"/>
        <v>0</v>
      </c>
      <c r="AW26" s="479">
        <f t="shared" si="17"/>
        <v>0</v>
      </c>
      <c r="AX26" s="252">
        <v>1</v>
      </c>
      <c r="AY26" s="245">
        <v>5</v>
      </c>
      <c r="AZ26" s="246"/>
      <c r="BA26" s="245"/>
      <c r="BC26" s="18">
        <f t="shared" si="18"/>
        <v>0</v>
      </c>
      <c r="BD26" s="18">
        <f t="shared" si="19"/>
        <v>0</v>
      </c>
      <c r="BE26" s="18">
        <f t="shared" si="20"/>
        <v>0</v>
      </c>
      <c r="BF26" s="18">
        <f t="shared" si="21"/>
        <v>0</v>
      </c>
      <c r="BG26" s="18">
        <f t="shared" si="22"/>
        <v>0</v>
      </c>
      <c r="BH26" s="18">
        <f t="shared" si="23"/>
        <v>0</v>
      </c>
      <c r="BI26" s="18">
        <f t="shared" si="24"/>
        <v>0</v>
      </c>
      <c r="BJ26" s="18">
        <f t="shared" si="25"/>
        <v>0</v>
      </c>
      <c r="BL26" s="147">
        <f t="shared" si="26"/>
        <v>0</v>
      </c>
      <c r="BM26" s="147">
        <f t="shared" si="27"/>
        <v>0</v>
      </c>
      <c r="BO26" s="18">
        <f t="shared" si="28"/>
        <v>0</v>
      </c>
      <c r="BP26" s="18">
        <f t="shared" si="29"/>
        <v>0</v>
      </c>
      <c r="BQ26" s="18">
        <f t="shared" si="30"/>
        <v>0</v>
      </c>
      <c r="BR26" s="18">
        <f t="shared" si="31"/>
        <v>0</v>
      </c>
      <c r="BS26" s="18">
        <f t="shared" si="32"/>
        <v>0</v>
      </c>
      <c r="BT26" s="18">
        <f t="shared" si="33"/>
        <v>0</v>
      </c>
      <c r="BU26" s="18">
        <f t="shared" si="34"/>
        <v>0</v>
      </c>
      <c r="BV26" s="18">
        <f t="shared" si="35"/>
        <v>0</v>
      </c>
      <c r="BW26" s="18">
        <f t="shared" si="36"/>
        <v>0</v>
      </c>
      <c r="BX26" s="18">
        <f t="shared" si="37"/>
        <v>0</v>
      </c>
      <c r="BY26" s="18">
        <f t="shared" si="38"/>
        <v>0</v>
      </c>
      <c r="BZ26" s="18">
        <f t="shared" si="39"/>
        <v>0</v>
      </c>
      <c r="CA26" s="18">
        <f t="shared" si="40"/>
        <v>0</v>
      </c>
      <c r="CB26" s="18">
        <f t="shared" si="41"/>
        <v>0</v>
      </c>
      <c r="CC26" s="18">
        <f t="shared" si="42"/>
        <v>0</v>
      </c>
      <c r="CD26" s="18">
        <f t="shared" si="43"/>
        <v>0</v>
      </c>
      <c r="CE26" s="18">
        <f t="shared" si="44"/>
        <v>0</v>
      </c>
      <c r="CF26" s="18">
        <f t="shared" si="45"/>
        <v>0</v>
      </c>
      <c r="CG26" s="18">
        <f t="shared" si="46"/>
        <v>0</v>
      </c>
      <c r="CH26" s="18">
        <f t="shared" si="47"/>
        <v>0</v>
      </c>
      <c r="CI26" s="18">
        <f t="shared" si="48"/>
        <v>0</v>
      </c>
    </row>
    <row r="27" spans="2:88" s="147" customFormat="1" ht="100" customHeight="1">
      <c r="B27" s="376"/>
      <c r="C27" s="18"/>
      <c r="D27" s="254" t="s">
        <v>374</v>
      </c>
      <c r="E27" s="657" t="s">
        <v>398</v>
      </c>
      <c r="F27" s="256" t="s">
        <v>136</v>
      </c>
      <c r="G27" s="277" t="s">
        <v>394</v>
      </c>
      <c r="H27" s="277" t="s">
        <v>186</v>
      </c>
      <c r="I27" s="255">
        <v>1</v>
      </c>
      <c r="J27" s="255">
        <v>0</v>
      </c>
      <c r="K27" s="255" t="s">
        <v>306</v>
      </c>
      <c r="L27" s="548">
        <v>391.40000000000003</v>
      </c>
      <c r="M27" s="165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91"/>
      <c r="Y27" s="191"/>
      <c r="Z27" s="191"/>
      <c r="AA27" s="297">
        <f t="shared" si="49"/>
        <v>0</v>
      </c>
      <c r="AB27" s="292" t="str">
        <f t="shared" si="3"/>
        <v>No</v>
      </c>
      <c r="AC27" s="293" t="str">
        <f t="shared" si="4"/>
        <v>No</v>
      </c>
      <c r="AE27" s="160">
        <v>1</v>
      </c>
      <c r="AF27" s="161">
        <f t="shared" si="50"/>
        <v>0</v>
      </c>
      <c r="AH27" s="429">
        <v>2.6</v>
      </c>
      <c r="AI27" s="385">
        <f t="shared" ref="AI27:AI32" si="57">SUM(M27:Z27)*AH27</f>
        <v>0</v>
      </c>
      <c r="AJ27" s="244">
        <f t="shared" si="5"/>
        <v>0</v>
      </c>
      <c r="AK27" s="321">
        <f t="shared" si="6"/>
        <v>0</v>
      </c>
      <c r="AL27" s="469">
        <f t="shared" si="7"/>
        <v>0</v>
      </c>
      <c r="AM27" s="470">
        <f t="shared" si="8"/>
        <v>0</v>
      </c>
      <c r="AN27" s="471">
        <f t="shared" si="9"/>
        <v>0</v>
      </c>
      <c r="AO27" s="472">
        <f t="shared" si="52"/>
        <v>0</v>
      </c>
      <c r="AP27" s="472">
        <f t="shared" si="10"/>
        <v>0</v>
      </c>
      <c r="AQ27" s="473">
        <f t="shared" si="11"/>
        <v>0</v>
      </c>
      <c r="AR27" s="474">
        <f t="shared" si="12"/>
        <v>0</v>
      </c>
      <c r="AS27" s="475">
        <f t="shared" si="13"/>
        <v>0</v>
      </c>
      <c r="AT27" s="476">
        <f t="shared" si="14"/>
        <v>0</v>
      </c>
      <c r="AU27" s="477">
        <f t="shared" si="15"/>
        <v>0</v>
      </c>
      <c r="AV27" s="478">
        <f t="shared" si="16"/>
        <v>0</v>
      </c>
      <c r="AW27" s="479">
        <f t="shared" si="17"/>
        <v>0</v>
      </c>
      <c r="AX27" s="252">
        <v>1</v>
      </c>
      <c r="AY27" s="251">
        <v>6</v>
      </c>
      <c r="AZ27" s="252"/>
      <c r="BA27" s="251"/>
      <c r="BC27" s="18">
        <f t="shared" si="18"/>
        <v>0</v>
      </c>
      <c r="BD27" s="18">
        <f t="shared" si="19"/>
        <v>0</v>
      </c>
      <c r="BE27" s="18">
        <f t="shared" si="20"/>
        <v>0</v>
      </c>
      <c r="BF27" s="18">
        <f t="shared" si="21"/>
        <v>0</v>
      </c>
      <c r="BG27" s="18">
        <f t="shared" si="22"/>
        <v>0</v>
      </c>
      <c r="BH27" s="18">
        <f t="shared" si="23"/>
        <v>0</v>
      </c>
      <c r="BI27" s="18">
        <f t="shared" si="24"/>
        <v>0</v>
      </c>
      <c r="BJ27" s="18">
        <f t="shared" si="25"/>
        <v>0</v>
      </c>
      <c r="BK27" s="18"/>
      <c r="BL27" s="147">
        <f t="shared" si="26"/>
        <v>0</v>
      </c>
      <c r="BM27" s="147">
        <f t="shared" si="27"/>
        <v>0</v>
      </c>
      <c r="BN27" s="18"/>
      <c r="BO27" s="18">
        <f t="shared" si="28"/>
        <v>0</v>
      </c>
      <c r="BP27" s="18">
        <f t="shared" si="29"/>
        <v>0</v>
      </c>
      <c r="BQ27" s="18">
        <f t="shared" si="30"/>
        <v>0</v>
      </c>
      <c r="BR27" s="18">
        <f t="shared" si="31"/>
        <v>0</v>
      </c>
      <c r="BS27" s="18">
        <f t="shared" si="32"/>
        <v>0</v>
      </c>
      <c r="BT27" s="18">
        <f t="shared" si="33"/>
        <v>0</v>
      </c>
      <c r="BU27" s="18">
        <f t="shared" si="34"/>
        <v>0</v>
      </c>
      <c r="BV27" s="18">
        <f t="shared" si="35"/>
        <v>0</v>
      </c>
      <c r="BW27" s="18">
        <f t="shared" si="36"/>
        <v>0</v>
      </c>
      <c r="BX27" s="18">
        <f t="shared" si="37"/>
        <v>0</v>
      </c>
      <c r="BY27" s="18">
        <f t="shared" si="38"/>
        <v>0</v>
      </c>
      <c r="BZ27" s="18">
        <f t="shared" si="39"/>
        <v>0</v>
      </c>
      <c r="CA27" s="18">
        <f t="shared" si="40"/>
        <v>0</v>
      </c>
      <c r="CB27" s="18">
        <f t="shared" si="41"/>
        <v>0</v>
      </c>
      <c r="CC27" s="18">
        <f t="shared" si="42"/>
        <v>0</v>
      </c>
      <c r="CD27" s="18">
        <f t="shared" si="43"/>
        <v>0</v>
      </c>
      <c r="CE27" s="18">
        <f t="shared" si="44"/>
        <v>0</v>
      </c>
      <c r="CF27" s="18">
        <f t="shared" si="45"/>
        <v>0</v>
      </c>
      <c r="CG27" s="18">
        <f t="shared" si="46"/>
        <v>0</v>
      </c>
      <c r="CH27" s="18">
        <f t="shared" si="47"/>
        <v>0</v>
      </c>
      <c r="CI27" s="18">
        <f t="shared" si="48"/>
        <v>0</v>
      </c>
      <c r="CJ27" s="18"/>
    </row>
    <row r="28" spans="2:88" s="18" customFormat="1" ht="100" customHeight="1">
      <c r="B28" s="376"/>
      <c r="D28" s="274" t="s">
        <v>375</v>
      </c>
      <c r="E28" s="658" t="s">
        <v>398</v>
      </c>
      <c r="F28" s="253" t="s">
        <v>136</v>
      </c>
      <c r="G28" s="276" t="s">
        <v>395</v>
      </c>
      <c r="H28" s="276" t="s">
        <v>185</v>
      </c>
      <c r="I28" s="275">
        <v>1</v>
      </c>
      <c r="J28" s="275">
        <v>0</v>
      </c>
      <c r="K28" s="275" t="s">
        <v>306</v>
      </c>
      <c r="L28" s="547">
        <v>700.4</v>
      </c>
      <c r="M28" s="166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93"/>
      <c r="Y28" s="193"/>
      <c r="Z28" s="193"/>
      <c r="AA28" s="313">
        <f t="shared" si="49"/>
        <v>0</v>
      </c>
      <c r="AB28" s="289" t="str">
        <f t="shared" si="3"/>
        <v>No</v>
      </c>
      <c r="AC28" s="290" t="str">
        <f t="shared" si="4"/>
        <v>No</v>
      </c>
      <c r="AE28" s="160">
        <v>1</v>
      </c>
      <c r="AF28" s="161">
        <f t="shared" si="50"/>
        <v>0</v>
      </c>
      <c r="AH28" s="429">
        <v>4.75</v>
      </c>
      <c r="AI28" s="385">
        <f t="shared" si="57"/>
        <v>0</v>
      </c>
      <c r="AJ28" s="244">
        <f t="shared" si="5"/>
        <v>0</v>
      </c>
      <c r="AK28" s="321">
        <f t="shared" si="6"/>
        <v>0</v>
      </c>
      <c r="AL28" s="469">
        <f t="shared" si="7"/>
        <v>0</v>
      </c>
      <c r="AM28" s="470">
        <f t="shared" si="8"/>
        <v>0</v>
      </c>
      <c r="AN28" s="471">
        <f t="shared" si="9"/>
        <v>0</v>
      </c>
      <c r="AO28" s="472">
        <f t="shared" si="52"/>
        <v>0</v>
      </c>
      <c r="AP28" s="472">
        <f t="shared" si="10"/>
        <v>0</v>
      </c>
      <c r="AQ28" s="473">
        <f t="shared" si="11"/>
        <v>0</v>
      </c>
      <c r="AR28" s="474">
        <f t="shared" si="12"/>
        <v>0</v>
      </c>
      <c r="AS28" s="475">
        <f t="shared" si="13"/>
        <v>0</v>
      </c>
      <c r="AT28" s="476">
        <f t="shared" si="14"/>
        <v>0</v>
      </c>
      <c r="AU28" s="477">
        <f t="shared" si="15"/>
        <v>0</v>
      </c>
      <c r="AV28" s="478">
        <f t="shared" si="16"/>
        <v>0</v>
      </c>
      <c r="AW28" s="479">
        <f t="shared" si="17"/>
        <v>0</v>
      </c>
      <c r="AX28" s="252">
        <v>1</v>
      </c>
      <c r="AY28" s="251">
        <v>6</v>
      </c>
      <c r="AZ28" s="252"/>
      <c r="BA28" s="251"/>
      <c r="BC28" s="18">
        <f t="shared" si="18"/>
        <v>0</v>
      </c>
      <c r="BD28" s="18">
        <f t="shared" si="19"/>
        <v>0</v>
      </c>
      <c r="BE28" s="18">
        <f t="shared" si="20"/>
        <v>0</v>
      </c>
      <c r="BF28" s="18">
        <f t="shared" si="21"/>
        <v>0</v>
      </c>
      <c r="BG28" s="18">
        <f t="shared" si="22"/>
        <v>0</v>
      </c>
      <c r="BH28" s="18">
        <f t="shared" si="23"/>
        <v>0</v>
      </c>
      <c r="BI28" s="18">
        <f t="shared" si="24"/>
        <v>0</v>
      </c>
      <c r="BJ28" s="18">
        <f t="shared" si="25"/>
        <v>0</v>
      </c>
      <c r="BL28" s="147">
        <f t="shared" si="26"/>
        <v>0</v>
      </c>
      <c r="BM28" s="147">
        <f t="shared" si="27"/>
        <v>0</v>
      </c>
      <c r="BO28" s="18">
        <f t="shared" si="28"/>
        <v>0</v>
      </c>
      <c r="BP28" s="18">
        <f t="shared" si="29"/>
        <v>0</v>
      </c>
      <c r="BQ28" s="18">
        <f t="shared" si="30"/>
        <v>0</v>
      </c>
      <c r="BR28" s="18">
        <f t="shared" si="31"/>
        <v>0</v>
      </c>
      <c r="BS28" s="18">
        <f t="shared" si="32"/>
        <v>0</v>
      </c>
      <c r="BT28" s="18">
        <f t="shared" si="33"/>
        <v>0</v>
      </c>
      <c r="BU28" s="18">
        <f t="shared" si="34"/>
        <v>0</v>
      </c>
      <c r="BV28" s="18">
        <f t="shared" si="35"/>
        <v>0</v>
      </c>
      <c r="BW28" s="18">
        <f t="shared" si="36"/>
        <v>0</v>
      </c>
      <c r="BX28" s="18">
        <f t="shared" si="37"/>
        <v>0</v>
      </c>
      <c r="BY28" s="18">
        <f t="shared" si="38"/>
        <v>0</v>
      </c>
      <c r="BZ28" s="18">
        <f t="shared" si="39"/>
        <v>0</v>
      </c>
      <c r="CA28" s="18">
        <f t="shared" si="40"/>
        <v>0</v>
      </c>
      <c r="CB28" s="18">
        <f t="shared" si="41"/>
        <v>0</v>
      </c>
      <c r="CC28" s="18">
        <f t="shared" si="42"/>
        <v>0</v>
      </c>
      <c r="CD28" s="18">
        <f t="shared" si="43"/>
        <v>0</v>
      </c>
      <c r="CE28" s="18">
        <f t="shared" si="44"/>
        <v>0</v>
      </c>
      <c r="CF28" s="18">
        <f t="shared" si="45"/>
        <v>0</v>
      </c>
      <c r="CG28" s="18">
        <f t="shared" si="46"/>
        <v>0</v>
      </c>
      <c r="CH28" s="18">
        <f t="shared" si="47"/>
        <v>0</v>
      </c>
      <c r="CI28" s="18">
        <f t="shared" si="48"/>
        <v>0</v>
      </c>
    </row>
    <row r="29" spans="2:88" s="18" customFormat="1" ht="100" customHeight="1">
      <c r="B29" s="376"/>
      <c r="D29" s="254" t="s">
        <v>376</v>
      </c>
      <c r="E29" s="657" t="s">
        <v>398</v>
      </c>
      <c r="F29" s="256" t="s">
        <v>134</v>
      </c>
      <c r="G29" s="277" t="s">
        <v>396</v>
      </c>
      <c r="H29" s="538" t="s">
        <v>186</v>
      </c>
      <c r="I29" s="255">
        <v>1</v>
      </c>
      <c r="J29" s="255">
        <v>0</v>
      </c>
      <c r="K29" s="255" t="s">
        <v>306</v>
      </c>
      <c r="L29" s="548">
        <v>278.10000000000002</v>
      </c>
      <c r="M29" s="165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91"/>
      <c r="Y29" s="191"/>
      <c r="Z29" s="191"/>
      <c r="AA29" s="297">
        <f t="shared" si="49"/>
        <v>0</v>
      </c>
      <c r="AB29" s="292" t="str">
        <f t="shared" si="3"/>
        <v>No</v>
      </c>
      <c r="AC29" s="293" t="str">
        <f t="shared" si="4"/>
        <v>No</v>
      </c>
      <c r="AE29" s="160">
        <v>1</v>
      </c>
      <c r="AF29" s="161">
        <f t="shared" si="50"/>
        <v>0</v>
      </c>
      <c r="AH29" s="428">
        <v>2.0499999999999998</v>
      </c>
      <c r="AI29" s="385">
        <f t="shared" si="57"/>
        <v>0</v>
      </c>
      <c r="AJ29" s="244">
        <f t="shared" si="5"/>
        <v>0</v>
      </c>
      <c r="AK29" s="321">
        <f t="shared" si="6"/>
        <v>0</v>
      </c>
      <c r="AL29" s="469">
        <f t="shared" si="7"/>
        <v>0</v>
      </c>
      <c r="AM29" s="470">
        <f t="shared" si="8"/>
        <v>0</v>
      </c>
      <c r="AN29" s="471">
        <f t="shared" si="9"/>
        <v>0</v>
      </c>
      <c r="AO29" s="472">
        <f t="shared" si="52"/>
        <v>0</v>
      </c>
      <c r="AP29" s="472">
        <f t="shared" si="10"/>
        <v>0</v>
      </c>
      <c r="AQ29" s="473">
        <f t="shared" si="11"/>
        <v>0</v>
      </c>
      <c r="AR29" s="474">
        <f t="shared" si="12"/>
        <v>0</v>
      </c>
      <c r="AS29" s="475">
        <f t="shared" si="13"/>
        <v>0</v>
      </c>
      <c r="AT29" s="476">
        <f t="shared" si="14"/>
        <v>0</v>
      </c>
      <c r="AU29" s="477">
        <f t="shared" si="15"/>
        <v>0</v>
      </c>
      <c r="AV29" s="478">
        <f t="shared" si="16"/>
        <v>0</v>
      </c>
      <c r="AW29" s="479">
        <f t="shared" si="17"/>
        <v>0</v>
      </c>
      <c r="AX29" s="252">
        <v>1</v>
      </c>
      <c r="AY29" s="260">
        <v>5</v>
      </c>
      <c r="AZ29" s="261"/>
      <c r="BA29" s="260"/>
      <c r="BC29" s="18">
        <f t="shared" si="18"/>
        <v>0</v>
      </c>
      <c r="BD29" s="18">
        <f t="shared" si="19"/>
        <v>0</v>
      </c>
      <c r="BE29" s="18">
        <f t="shared" si="20"/>
        <v>0</v>
      </c>
      <c r="BF29" s="18">
        <f t="shared" si="21"/>
        <v>0</v>
      </c>
      <c r="BG29" s="18">
        <f t="shared" si="22"/>
        <v>0</v>
      </c>
      <c r="BH29" s="18">
        <f t="shared" si="23"/>
        <v>0</v>
      </c>
      <c r="BI29" s="18">
        <f t="shared" si="24"/>
        <v>0</v>
      </c>
      <c r="BJ29" s="18">
        <f t="shared" si="25"/>
        <v>0</v>
      </c>
      <c r="BL29" s="147">
        <f t="shared" si="26"/>
        <v>0</v>
      </c>
      <c r="BM29" s="147">
        <f t="shared" si="27"/>
        <v>0</v>
      </c>
      <c r="BO29" s="18">
        <f t="shared" si="28"/>
        <v>0</v>
      </c>
      <c r="BP29" s="18">
        <f t="shared" si="29"/>
        <v>0</v>
      </c>
      <c r="BQ29" s="18">
        <f t="shared" si="30"/>
        <v>0</v>
      </c>
      <c r="BR29" s="18">
        <f t="shared" si="31"/>
        <v>0</v>
      </c>
      <c r="BS29" s="18">
        <f t="shared" si="32"/>
        <v>0</v>
      </c>
      <c r="BT29" s="18">
        <f t="shared" si="33"/>
        <v>0</v>
      </c>
      <c r="BU29" s="18">
        <f t="shared" si="34"/>
        <v>0</v>
      </c>
      <c r="BV29" s="18">
        <f t="shared" si="35"/>
        <v>0</v>
      </c>
      <c r="BW29" s="18">
        <f t="shared" si="36"/>
        <v>0</v>
      </c>
      <c r="BX29" s="18">
        <f t="shared" si="37"/>
        <v>0</v>
      </c>
      <c r="BY29" s="18">
        <f t="shared" si="38"/>
        <v>0</v>
      </c>
      <c r="BZ29" s="18">
        <f t="shared" si="39"/>
        <v>0</v>
      </c>
      <c r="CA29" s="18">
        <f t="shared" si="40"/>
        <v>0</v>
      </c>
      <c r="CB29" s="18">
        <f t="shared" si="41"/>
        <v>0</v>
      </c>
      <c r="CC29" s="18">
        <f t="shared" si="42"/>
        <v>0</v>
      </c>
      <c r="CD29" s="18">
        <f t="shared" si="43"/>
        <v>0</v>
      </c>
      <c r="CE29" s="18">
        <f t="shared" si="44"/>
        <v>0</v>
      </c>
      <c r="CF29" s="18">
        <f t="shared" si="45"/>
        <v>0</v>
      </c>
      <c r="CG29" s="18">
        <f t="shared" si="46"/>
        <v>0</v>
      </c>
      <c r="CH29" s="18">
        <f t="shared" si="47"/>
        <v>0</v>
      </c>
      <c r="CI29" s="18">
        <f t="shared" si="48"/>
        <v>0</v>
      </c>
    </row>
    <row r="30" spans="2:88" s="18" customFormat="1" ht="100" customHeight="1">
      <c r="B30" s="376"/>
      <c r="D30" s="274" t="s">
        <v>377</v>
      </c>
      <c r="E30" s="658" t="s">
        <v>398</v>
      </c>
      <c r="F30" s="253" t="s">
        <v>405</v>
      </c>
      <c r="G30" s="276" t="s">
        <v>397</v>
      </c>
      <c r="H30" s="537" t="s">
        <v>186</v>
      </c>
      <c r="I30" s="275">
        <v>1</v>
      </c>
      <c r="J30" s="275">
        <v>0</v>
      </c>
      <c r="K30" s="275" t="s">
        <v>306</v>
      </c>
      <c r="L30" s="547">
        <v>236.9</v>
      </c>
      <c r="M30" s="166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41"/>
      <c r="AA30" s="313">
        <f>L30*M30+L30*N30+L30*O30+L30*P30+L30*Q30+L30*R30+L30*T30+L30*U30+L30*V30+L30*W30+L30*X30+L30*Y30+L30*Z30+L30*S30</f>
        <v>0</v>
      </c>
      <c r="AB30" s="299" t="str">
        <f t="shared" ref="AB30" si="58">IF(SUM(M30:Z30)&gt;0,"Yes","No")</f>
        <v>No</v>
      </c>
      <c r="AC30" s="300" t="str">
        <f t="shared" si="4"/>
        <v>No</v>
      </c>
      <c r="AE30" s="160">
        <v>1</v>
      </c>
      <c r="AF30" s="161">
        <f t="shared" ref="AF30" si="59">AE30*M30+AE30*N30+AE30*O30+AE30*P30+AE30*Q30+AE30*R30+AE30*T30+AE30*U30+AE30*V30+AE30*W30+AE30*X30+AE30*Y30+AE30*Z30+AE30*S30</f>
        <v>0</v>
      </c>
      <c r="AH30" s="428">
        <v>1.8</v>
      </c>
      <c r="AI30" s="385">
        <f t="shared" ref="AI30" si="60">SUM(M30:Z30)*AH30</f>
        <v>0</v>
      </c>
      <c r="AJ30" s="244">
        <f t="shared" si="5"/>
        <v>0</v>
      </c>
      <c r="AK30" s="321">
        <f t="shared" si="6"/>
        <v>0</v>
      </c>
      <c r="AL30" s="469">
        <f t="shared" si="7"/>
        <v>0</v>
      </c>
      <c r="AM30" s="470">
        <f t="shared" si="8"/>
        <v>0</v>
      </c>
      <c r="AN30" s="471">
        <f t="shared" si="9"/>
        <v>0</v>
      </c>
      <c r="AO30" s="472">
        <f t="shared" si="52"/>
        <v>0</v>
      </c>
      <c r="AP30" s="472">
        <f t="shared" si="10"/>
        <v>0</v>
      </c>
      <c r="AQ30" s="473">
        <f t="shared" si="11"/>
        <v>0</v>
      </c>
      <c r="AR30" s="474">
        <f t="shared" si="12"/>
        <v>0</v>
      </c>
      <c r="AS30" s="475">
        <f t="shared" si="13"/>
        <v>0</v>
      </c>
      <c r="AT30" s="476">
        <f t="shared" si="14"/>
        <v>0</v>
      </c>
      <c r="AU30" s="477">
        <f t="shared" si="15"/>
        <v>0</v>
      </c>
      <c r="AV30" s="478">
        <f t="shared" si="16"/>
        <v>0</v>
      </c>
      <c r="AW30" s="479">
        <f t="shared" si="17"/>
        <v>0</v>
      </c>
      <c r="AX30" s="252">
        <v>1</v>
      </c>
      <c r="AY30" s="260">
        <v>5</v>
      </c>
      <c r="AZ30" s="261"/>
      <c r="BA30" s="260"/>
      <c r="BC30" s="18">
        <f t="shared" si="18"/>
        <v>0</v>
      </c>
      <c r="BD30" s="18">
        <f t="shared" si="19"/>
        <v>0</v>
      </c>
      <c r="BE30" s="18">
        <f t="shared" si="20"/>
        <v>0</v>
      </c>
      <c r="BF30" s="18">
        <f t="shared" si="21"/>
        <v>0</v>
      </c>
      <c r="BG30" s="18">
        <f t="shared" si="22"/>
        <v>0</v>
      </c>
      <c r="BH30" s="18">
        <f t="shared" si="23"/>
        <v>0</v>
      </c>
      <c r="BI30" s="18">
        <f t="shared" si="24"/>
        <v>0</v>
      </c>
      <c r="BJ30" s="18">
        <f t="shared" si="25"/>
        <v>0</v>
      </c>
      <c r="BL30" s="147">
        <f t="shared" si="26"/>
        <v>0</v>
      </c>
      <c r="BM30" s="147">
        <f t="shared" si="27"/>
        <v>0</v>
      </c>
      <c r="BO30" s="18">
        <f t="shared" si="28"/>
        <v>0</v>
      </c>
      <c r="BP30" s="18">
        <f t="shared" si="29"/>
        <v>0</v>
      </c>
      <c r="BQ30" s="18">
        <f t="shared" si="30"/>
        <v>0</v>
      </c>
      <c r="BR30" s="18">
        <f t="shared" si="31"/>
        <v>0</v>
      </c>
      <c r="BS30" s="18">
        <f t="shared" si="32"/>
        <v>0</v>
      </c>
      <c r="BT30" s="18">
        <f t="shared" si="33"/>
        <v>0</v>
      </c>
      <c r="BU30" s="18">
        <f t="shared" si="34"/>
        <v>0</v>
      </c>
      <c r="BV30" s="18">
        <f t="shared" si="35"/>
        <v>0</v>
      </c>
      <c r="BW30" s="18">
        <f t="shared" si="36"/>
        <v>0</v>
      </c>
      <c r="BX30" s="18">
        <f t="shared" si="37"/>
        <v>0</v>
      </c>
      <c r="BY30" s="18">
        <f t="shared" si="38"/>
        <v>0</v>
      </c>
      <c r="BZ30" s="18">
        <f t="shared" si="39"/>
        <v>0</v>
      </c>
      <c r="CA30" s="18">
        <f t="shared" si="40"/>
        <v>0</v>
      </c>
      <c r="CB30" s="18">
        <f t="shared" si="41"/>
        <v>0</v>
      </c>
      <c r="CC30" s="18">
        <f t="shared" si="42"/>
        <v>0</v>
      </c>
      <c r="CD30" s="18">
        <f t="shared" si="43"/>
        <v>0</v>
      </c>
      <c r="CE30" s="18">
        <f t="shared" si="44"/>
        <v>0</v>
      </c>
      <c r="CF30" s="18">
        <f t="shared" si="45"/>
        <v>0</v>
      </c>
      <c r="CG30" s="18">
        <f t="shared" si="46"/>
        <v>0</v>
      </c>
      <c r="CH30" s="18">
        <f t="shared" si="47"/>
        <v>0</v>
      </c>
      <c r="CI30" s="18">
        <f t="shared" si="48"/>
        <v>0</v>
      </c>
    </row>
    <row r="31" spans="2:88" s="18" customFormat="1" ht="100" customHeight="1">
      <c r="B31" s="376"/>
      <c r="D31" s="667" t="s">
        <v>378</v>
      </c>
      <c r="E31" s="668" t="s">
        <v>398</v>
      </c>
      <c r="F31" s="669" t="s">
        <v>315</v>
      </c>
      <c r="G31" s="670" t="s">
        <v>408</v>
      </c>
      <c r="H31" s="670" t="s">
        <v>315</v>
      </c>
      <c r="I31" s="671">
        <v>8</v>
      </c>
      <c r="J31" s="671">
        <v>0</v>
      </c>
      <c r="K31" s="671" t="s">
        <v>306</v>
      </c>
      <c r="L31" s="672">
        <v>2590.4500000000003</v>
      </c>
      <c r="M31" s="673"/>
      <c r="N31" s="674"/>
      <c r="O31" s="674"/>
      <c r="P31" s="674"/>
      <c r="Q31" s="674"/>
      <c r="R31" s="674"/>
      <c r="S31" s="674"/>
      <c r="T31" s="674"/>
      <c r="U31" s="674"/>
      <c r="V31" s="674"/>
      <c r="W31" s="674"/>
      <c r="X31" s="675"/>
      <c r="Y31" s="675"/>
      <c r="Z31" s="675"/>
      <c r="AA31" s="676">
        <f>L31*M31+L31*N31+L31*O31+L31*P31+L31*Q31+L31*R31+L31*T31+L31*U31+L31*V31+L31*W31+L31*X31+L31*Y31+L31*Z31+L31*S31</f>
        <v>0</v>
      </c>
      <c r="AB31" s="677" t="str">
        <f t="shared" si="3"/>
        <v>No</v>
      </c>
      <c r="AC31" s="678" t="str">
        <f t="shared" si="4"/>
        <v>No</v>
      </c>
      <c r="AE31" s="160">
        <v>8</v>
      </c>
      <c r="AF31" s="161">
        <f t="shared" si="50"/>
        <v>0</v>
      </c>
      <c r="AH31" s="427">
        <v>13.75</v>
      </c>
      <c r="AI31" s="385">
        <f t="shared" si="57"/>
        <v>0</v>
      </c>
      <c r="AJ31" s="244">
        <f t="shared" si="5"/>
        <v>0</v>
      </c>
      <c r="AK31" s="321">
        <f t="shared" si="6"/>
        <v>0</v>
      </c>
      <c r="AL31" s="469">
        <f t="shared" si="7"/>
        <v>0</v>
      </c>
      <c r="AM31" s="470">
        <f t="shared" si="8"/>
        <v>0</v>
      </c>
      <c r="AN31" s="471">
        <f t="shared" si="9"/>
        <v>0</v>
      </c>
      <c r="AO31" s="472">
        <f t="shared" si="52"/>
        <v>0</v>
      </c>
      <c r="AP31" s="472">
        <f t="shared" si="10"/>
        <v>0</v>
      </c>
      <c r="AQ31" s="473">
        <f t="shared" si="11"/>
        <v>0</v>
      </c>
      <c r="AR31" s="474">
        <f t="shared" si="12"/>
        <v>0</v>
      </c>
      <c r="AS31" s="475">
        <f t="shared" si="13"/>
        <v>0</v>
      </c>
      <c r="AT31" s="476">
        <f t="shared" si="14"/>
        <v>0</v>
      </c>
      <c r="AU31" s="477">
        <f t="shared" si="15"/>
        <v>0</v>
      </c>
      <c r="AV31" s="478">
        <f t="shared" si="16"/>
        <v>0</v>
      </c>
      <c r="AW31" s="479">
        <f t="shared" si="17"/>
        <v>0</v>
      </c>
      <c r="AX31" s="252">
        <v>8</v>
      </c>
      <c r="AY31" s="245">
        <v>34</v>
      </c>
      <c r="AZ31" s="246">
        <v>1</v>
      </c>
      <c r="BA31" s="245"/>
      <c r="BC31" s="18">
        <f t="shared" si="18"/>
        <v>0</v>
      </c>
      <c r="BD31" s="18">
        <f t="shared" si="19"/>
        <v>0</v>
      </c>
      <c r="BE31" s="18">
        <f t="shared" si="20"/>
        <v>0</v>
      </c>
      <c r="BF31" s="18">
        <f t="shared" si="21"/>
        <v>0</v>
      </c>
      <c r="BG31" s="18">
        <f t="shared" si="22"/>
        <v>0</v>
      </c>
      <c r="BH31" s="18">
        <f t="shared" si="23"/>
        <v>0</v>
      </c>
      <c r="BI31" s="18">
        <f t="shared" si="24"/>
        <v>0</v>
      </c>
      <c r="BJ31" s="18">
        <f t="shared" si="25"/>
        <v>0</v>
      </c>
      <c r="BL31" s="147">
        <f t="shared" si="26"/>
        <v>0</v>
      </c>
      <c r="BM31" s="147">
        <f t="shared" si="27"/>
        <v>0</v>
      </c>
      <c r="BO31" s="18">
        <f t="shared" si="28"/>
        <v>0</v>
      </c>
      <c r="BP31" s="18">
        <f t="shared" si="29"/>
        <v>0</v>
      </c>
      <c r="BQ31" s="18">
        <f t="shared" si="30"/>
        <v>0</v>
      </c>
      <c r="BR31" s="18">
        <f t="shared" si="31"/>
        <v>0</v>
      </c>
      <c r="BS31" s="18">
        <f t="shared" si="32"/>
        <v>0</v>
      </c>
      <c r="BT31" s="18">
        <f t="shared" si="33"/>
        <v>0</v>
      </c>
      <c r="BU31" s="18">
        <f t="shared" si="34"/>
        <v>0</v>
      </c>
      <c r="BV31" s="18">
        <f t="shared" si="35"/>
        <v>0</v>
      </c>
      <c r="BW31" s="18">
        <f t="shared" si="36"/>
        <v>0</v>
      </c>
      <c r="BX31" s="18">
        <f t="shared" si="37"/>
        <v>0</v>
      </c>
      <c r="BY31" s="18">
        <f t="shared" si="38"/>
        <v>0</v>
      </c>
      <c r="BZ31" s="18">
        <f t="shared" si="39"/>
        <v>0</v>
      </c>
      <c r="CA31" s="18">
        <f t="shared" si="40"/>
        <v>0</v>
      </c>
      <c r="CB31" s="18">
        <f t="shared" si="41"/>
        <v>0</v>
      </c>
      <c r="CC31" s="18">
        <f t="shared" si="42"/>
        <v>0</v>
      </c>
      <c r="CD31" s="18">
        <f t="shared" si="43"/>
        <v>0</v>
      </c>
      <c r="CE31" s="18">
        <f t="shared" si="44"/>
        <v>0</v>
      </c>
      <c r="CF31" s="18">
        <f t="shared" si="45"/>
        <v>0</v>
      </c>
      <c r="CG31" s="18">
        <f t="shared" si="46"/>
        <v>0</v>
      </c>
      <c r="CH31" s="18">
        <f t="shared" si="47"/>
        <v>0</v>
      </c>
      <c r="CI31" s="18">
        <f t="shared" si="48"/>
        <v>0</v>
      </c>
    </row>
    <row r="32" spans="2:88" s="147" customFormat="1" ht="100" customHeight="1">
      <c r="B32" s="376"/>
      <c r="C32" s="18"/>
      <c r="D32" s="667" t="s">
        <v>379</v>
      </c>
      <c r="E32" s="668" t="s">
        <v>398</v>
      </c>
      <c r="F32" s="669" t="s">
        <v>315</v>
      </c>
      <c r="G32" s="670" t="s">
        <v>409</v>
      </c>
      <c r="H32" s="670" t="s">
        <v>186</v>
      </c>
      <c r="I32" s="671">
        <v>12</v>
      </c>
      <c r="J32" s="671">
        <v>0</v>
      </c>
      <c r="K32" s="671" t="s">
        <v>306</v>
      </c>
      <c r="L32" s="672">
        <v>3162.1</v>
      </c>
      <c r="M32" s="673"/>
      <c r="N32" s="674"/>
      <c r="O32" s="674"/>
      <c r="P32" s="674"/>
      <c r="Q32" s="674"/>
      <c r="R32" s="674"/>
      <c r="S32" s="674"/>
      <c r="T32" s="674"/>
      <c r="U32" s="674"/>
      <c r="V32" s="674"/>
      <c r="W32" s="674"/>
      <c r="X32" s="675"/>
      <c r="Y32" s="675"/>
      <c r="Z32" s="675"/>
      <c r="AA32" s="676">
        <f t="shared" si="49"/>
        <v>0</v>
      </c>
      <c r="AB32" s="677" t="str">
        <f t="shared" si="3"/>
        <v>No</v>
      </c>
      <c r="AC32" s="678" t="str">
        <f t="shared" si="4"/>
        <v>No</v>
      </c>
      <c r="AE32" s="160">
        <v>12</v>
      </c>
      <c r="AF32" s="161">
        <f t="shared" si="50"/>
        <v>0</v>
      </c>
      <c r="AH32" s="429">
        <v>19.05</v>
      </c>
      <c r="AI32" s="385">
        <f t="shared" si="57"/>
        <v>0</v>
      </c>
      <c r="AJ32" s="244">
        <f t="shared" si="5"/>
        <v>0</v>
      </c>
      <c r="AK32" s="321">
        <f t="shared" si="6"/>
        <v>0</v>
      </c>
      <c r="AL32" s="469">
        <f t="shared" si="7"/>
        <v>0</v>
      </c>
      <c r="AM32" s="470">
        <f t="shared" si="8"/>
        <v>0</v>
      </c>
      <c r="AN32" s="471">
        <f t="shared" si="9"/>
        <v>0</v>
      </c>
      <c r="AO32" s="472">
        <f t="shared" si="52"/>
        <v>0</v>
      </c>
      <c r="AP32" s="472">
        <f t="shared" si="10"/>
        <v>0</v>
      </c>
      <c r="AQ32" s="473">
        <f t="shared" si="11"/>
        <v>0</v>
      </c>
      <c r="AR32" s="474">
        <f t="shared" si="12"/>
        <v>0</v>
      </c>
      <c r="AS32" s="475">
        <f t="shared" si="13"/>
        <v>0</v>
      </c>
      <c r="AT32" s="476">
        <f t="shared" si="14"/>
        <v>0</v>
      </c>
      <c r="AU32" s="477">
        <f t="shared" si="15"/>
        <v>0</v>
      </c>
      <c r="AV32" s="478">
        <f t="shared" si="16"/>
        <v>0</v>
      </c>
      <c r="AW32" s="479">
        <f t="shared" si="17"/>
        <v>0</v>
      </c>
      <c r="AX32" s="252">
        <v>12</v>
      </c>
      <c r="AY32" s="251">
        <v>57</v>
      </c>
      <c r="AZ32" s="252"/>
      <c r="BA32" s="251"/>
      <c r="BC32" s="18">
        <f t="shared" si="18"/>
        <v>0</v>
      </c>
      <c r="BD32" s="18">
        <f t="shared" si="19"/>
        <v>0</v>
      </c>
      <c r="BE32" s="18">
        <f t="shared" si="20"/>
        <v>0</v>
      </c>
      <c r="BF32" s="18">
        <f t="shared" si="21"/>
        <v>0</v>
      </c>
      <c r="BG32" s="18">
        <f t="shared" si="22"/>
        <v>0</v>
      </c>
      <c r="BH32" s="18">
        <f t="shared" si="23"/>
        <v>0</v>
      </c>
      <c r="BI32" s="18">
        <f t="shared" si="24"/>
        <v>0</v>
      </c>
      <c r="BJ32" s="18">
        <f t="shared" si="25"/>
        <v>0</v>
      </c>
      <c r="BK32" s="18"/>
      <c r="BL32" s="147">
        <f t="shared" si="26"/>
        <v>0</v>
      </c>
      <c r="BM32" s="147">
        <f t="shared" si="27"/>
        <v>0</v>
      </c>
      <c r="BN32" s="18"/>
      <c r="BO32" s="18">
        <f t="shared" si="28"/>
        <v>0</v>
      </c>
      <c r="BP32" s="18">
        <f t="shared" si="29"/>
        <v>0</v>
      </c>
      <c r="BQ32" s="18">
        <f t="shared" si="30"/>
        <v>0</v>
      </c>
      <c r="BR32" s="18">
        <f t="shared" si="31"/>
        <v>0</v>
      </c>
      <c r="BS32" s="18">
        <f t="shared" si="32"/>
        <v>0</v>
      </c>
      <c r="BT32" s="18">
        <f t="shared" si="33"/>
        <v>0</v>
      </c>
      <c r="BU32" s="18">
        <f t="shared" si="34"/>
        <v>0</v>
      </c>
      <c r="BV32" s="18">
        <f t="shared" si="35"/>
        <v>0</v>
      </c>
      <c r="BW32" s="18">
        <f t="shared" si="36"/>
        <v>0</v>
      </c>
      <c r="BX32" s="18">
        <f t="shared" si="37"/>
        <v>0</v>
      </c>
      <c r="BY32" s="18">
        <f t="shared" si="38"/>
        <v>0</v>
      </c>
      <c r="BZ32" s="18">
        <f t="shared" si="39"/>
        <v>0</v>
      </c>
      <c r="CA32" s="18">
        <f t="shared" si="40"/>
        <v>0</v>
      </c>
      <c r="CB32" s="18">
        <f t="shared" si="41"/>
        <v>0</v>
      </c>
      <c r="CC32" s="18">
        <f t="shared" si="42"/>
        <v>0</v>
      </c>
      <c r="CD32" s="18">
        <f t="shared" si="43"/>
        <v>0</v>
      </c>
      <c r="CE32" s="18">
        <f t="shared" si="44"/>
        <v>0</v>
      </c>
      <c r="CF32" s="18">
        <f t="shared" si="45"/>
        <v>0</v>
      </c>
      <c r="CG32" s="18">
        <f t="shared" si="46"/>
        <v>0</v>
      </c>
      <c r="CH32" s="18">
        <f t="shared" si="47"/>
        <v>0</v>
      </c>
      <c r="CI32" s="18">
        <f t="shared" si="48"/>
        <v>0</v>
      </c>
      <c r="CJ32" s="18"/>
    </row>
    <row r="33" spans="2:87" s="18" customFormat="1" ht="100" customHeight="1">
      <c r="B33" s="375"/>
      <c r="C33" s="20"/>
      <c r="D33" s="642" t="s">
        <v>380</v>
      </c>
      <c r="E33" s="659" t="s">
        <v>398</v>
      </c>
      <c r="F33" s="643" t="s">
        <v>315</v>
      </c>
      <c r="G33" s="644" t="s">
        <v>404</v>
      </c>
      <c r="H33" s="644" t="s">
        <v>315</v>
      </c>
      <c r="I33" s="645">
        <v>20</v>
      </c>
      <c r="J33" s="645">
        <v>0</v>
      </c>
      <c r="K33" s="645" t="s">
        <v>306</v>
      </c>
      <c r="L33" s="646">
        <v>5752.55</v>
      </c>
      <c r="M33" s="930"/>
      <c r="N33" s="647"/>
      <c r="O33" s="647"/>
      <c r="P33" s="647"/>
      <c r="Q33" s="647"/>
      <c r="R33" s="647"/>
      <c r="S33" s="647"/>
      <c r="T33" s="647"/>
      <c r="U33" s="647"/>
      <c r="V33" s="647"/>
      <c r="W33" s="647"/>
      <c r="X33" s="648"/>
      <c r="Y33" s="648"/>
      <c r="Z33" s="648"/>
      <c r="AA33" s="931">
        <f>L33*M33+L33*N33+L33*O33+L33*P33+L33*Q33+L33*R33+L33*T33+L33*U33+L33*V33+L33*W33+L33*X33+L33*Y33+L33*Z33+L33*S33</f>
        <v>0</v>
      </c>
      <c r="AB33" s="649" t="str">
        <f t="shared" si="3"/>
        <v>No</v>
      </c>
      <c r="AC33" s="650" t="str">
        <f t="shared" si="4"/>
        <v>No</v>
      </c>
      <c r="AE33" s="170">
        <v>20</v>
      </c>
      <c r="AF33" s="171">
        <f>AE33*M33+AE33*N33+AE33*O33+AE33*P33+AE33*Q33+AE33*R33+AE33*T33+AE33*U33+AE33*V33+AE33*W33+AE33*X33+AE33*Y33+AE33*Z33+AE33*S33</f>
        <v>0</v>
      </c>
      <c r="AH33" s="429">
        <v>32.799999999999997</v>
      </c>
      <c r="AI33" s="385">
        <f>SUM(M33:Z33)*AH33</f>
        <v>0</v>
      </c>
      <c r="AJ33" s="244">
        <f t="shared" si="5"/>
        <v>0</v>
      </c>
      <c r="AK33" s="321">
        <f t="shared" si="6"/>
        <v>0</v>
      </c>
      <c r="AL33" s="469">
        <f t="shared" si="7"/>
        <v>0</v>
      </c>
      <c r="AM33" s="470">
        <f t="shared" si="8"/>
        <v>0</v>
      </c>
      <c r="AN33" s="471">
        <f t="shared" si="9"/>
        <v>0</v>
      </c>
      <c r="AO33" s="472">
        <f t="shared" si="52"/>
        <v>0</v>
      </c>
      <c r="AP33" s="472">
        <f t="shared" si="10"/>
        <v>0</v>
      </c>
      <c r="AQ33" s="473">
        <f t="shared" si="11"/>
        <v>0</v>
      </c>
      <c r="AR33" s="474">
        <f t="shared" si="12"/>
        <v>0</v>
      </c>
      <c r="AS33" s="475">
        <f t="shared" si="13"/>
        <v>0</v>
      </c>
      <c r="AT33" s="476">
        <f t="shared" si="14"/>
        <v>0</v>
      </c>
      <c r="AU33" s="477">
        <f t="shared" si="15"/>
        <v>0</v>
      </c>
      <c r="AV33" s="478">
        <f t="shared" si="16"/>
        <v>0</v>
      </c>
      <c r="AW33" s="479">
        <f>I33*Z33</f>
        <v>0</v>
      </c>
      <c r="AX33" s="252">
        <v>20</v>
      </c>
      <c r="AY33" s="251">
        <v>91</v>
      </c>
      <c r="AZ33" s="252">
        <v>1</v>
      </c>
      <c r="BA33" s="251"/>
      <c r="BC33" s="18">
        <f t="shared" si="18"/>
        <v>0</v>
      </c>
      <c r="BD33" s="18">
        <f t="shared" si="19"/>
        <v>0</v>
      </c>
      <c r="BE33" s="18">
        <f t="shared" si="20"/>
        <v>0</v>
      </c>
      <c r="BF33" s="18">
        <f t="shared" si="21"/>
        <v>0</v>
      </c>
      <c r="BG33" s="18">
        <f t="shared" si="22"/>
        <v>0</v>
      </c>
      <c r="BH33" s="18">
        <f t="shared" si="23"/>
        <v>0</v>
      </c>
      <c r="BI33" s="18">
        <f t="shared" si="24"/>
        <v>0</v>
      </c>
      <c r="BJ33" s="18">
        <f t="shared" si="25"/>
        <v>0</v>
      </c>
      <c r="BL33" s="147">
        <f t="shared" si="26"/>
        <v>0</v>
      </c>
      <c r="BM33" s="147">
        <f t="shared" si="27"/>
        <v>0</v>
      </c>
      <c r="BO33" s="18">
        <f t="shared" si="28"/>
        <v>0</v>
      </c>
      <c r="BP33" s="18">
        <f t="shared" si="29"/>
        <v>0</v>
      </c>
      <c r="BQ33" s="18">
        <f t="shared" si="30"/>
        <v>0</v>
      </c>
      <c r="BR33" s="18">
        <f t="shared" si="31"/>
        <v>0</v>
      </c>
      <c r="BS33" s="18">
        <f t="shared" si="32"/>
        <v>0</v>
      </c>
      <c r="BT33" s="18">
        <f t="shared" si="33"/>
        <v>0</v>
      </c>
      <c r="BU33" s="18">
        <f t="shared" si="34"/>
        <v>0</v>
      </c>
      <c r="BV33" s="18">
        <f t="shared" si="35"/>
        <v>0</v>
      </c>
      <c r="BW33" s="18">
        <f t="shared" si="36"/>
        <v>0</v>
      </c>
      <c r="BX33" s="18">
        <f t="shared" si="37"/>
        <v>0</v>
      </c>
      <c r="BY33" s="18">
        <f t="shared" si="38"/>
        <v>0</v>
      </c>
      <c r="BZ33" s="18">
        <f t="shared" si="39"/>
        <v>0</v>
      </c>
      <c r="CA33" s="18">
        <f t="shared" si="40"/>
        <v>0</v>
      </c>
      <c r="CB33" s="18">
        <f t="shared" si="41"/>
        <v>0</v>
      </c>
      <c r="CC33" s="18">
        <f t="shared" si="42"/>
        <v>0</v>
      </c>
      <c r="CD33" s="18">
        <f t="shared" si="43"/>
        <v>0</v>
      </c>
      <c r="CE33" s="18">
        <f t="shared" si="44"/>
        <v>0</v>
      </c>
      <c r="CF33" s="18">
        <f t="shared" si="45"/>
        <v>0</v>
      </c>
      <c r="CG33" s="18">
        <f t="shared" si="46"/>
        <v>0</v>
      </c>
      <c r="CH33" s="18">
        <f t="shared" si="47"/>
        <v>0</v>
      </c>
      <c r="CI33" s="18">
        <f t="shared" si="48"/>
        <v>0</v>
      </c>
    </row>
    <row r="34" spans="2:87">
      <c r="BL34" s="147"/>
      <c r="BM34" s="147"/>
    </row>
  </sheetData>
  <sheetProtection algorithmName="SHA-512" hashValue="8ZUAkeWJjF9OVwD1Mqnnshftt3ZeT26dnaohRd8eP+ZbXEWmFhmE9HkfccdtWG2pDBUhSMS545xpNENKdv9+5w==" saltValue="I4KGKLvTG4hxEEin7YrVuw==" spinCount="100000" sheet="1" sort="0" autoFilter="0"/>
  <autoFilter ref="AB8:AC33" xr:uid="{00000000-0001-0000-0200-000000000000}"/>
  <mergeCells count="7">
    <mergeCell ref="CJ3:CJ5"/>
    <mergeCell ref="BD10:BN10"/>
    <mergeCell ref="C1:C5"/>
    <mergeCell ref="L1:M1"/>
    <mergeCell ref="L2:M2"/>
    <mergeCell ref="L3:M3"/>
    <mergeCell ref="AA2:AB2"/>
  </mergeCells>
  <conditionalFormatting sqref="M10:M33">
    <cfRule type="notContainsBlanks" dxfId="98" priority="13">
      <formula>LEN(TRIM(M10))&gt;0</formula>
    </cfRule>
  </conditionalFormatting>
  <conditionalFormatting sqref="N10:N33">
    <cfRule type="notContainsBlanks" dxfId="97" priority="12">
      <formula>LEN(TRIM(N10))&gt;0</formula>
    </cfRule>
  </conditionalFormatting>
  <conditionalFormatting sqref="O10:O33">
    <cfRule type="notContainsBlanks" dxfId="96" priority="14">
      <formula>LEN(TRIM(O10))&gt;0</formula>
    </cfRule>
  </conditionalFormatting>
  <conditionalFormatting sqref="P10:P33">
    <cfRule type="notContainsBlanks" dxfId="95" priority="17">
      <formula>LEN(TRIM(P10))&gt;0</formula>
    </cfRule>
  </conditionalFormatting>
  <conditionalFormatting sqref="Q10:Q33">
    <cfRule type="notContainsBlanks" dxfId="94" priority="19">
      <formula>LEN(TRIM(Q10))&gt;0</formula>
    </cfRule>
  </conditionalFormatting>
  <conditionalFormatting sqref="R10:S10 R11:R33">
    <cfRule type="notContainsBlanks" dxfId="93" priority="18">
      <formula>LEN(TRIM(R10))&gt;0</formula>
    </cfRule>
  </conditionalFormatting>
  <conditionalFormatting sqref="S11:S33">
    <cfRule type="notContainsBlanks" dxfId="92" priority="6">
      <formula>LEN(TRIM(S11))&gt;0</formula>
    </cfRule>
  </conditionalFormatting>
  <conditionalFormatting sqref="T11:T33">
    <cfRule type="notContainsBlanks" dxfId="91" priority="3">
      <formula>LEN(TRIM(T11))&gt;0</formula>
    </cfRule>
  </conditionalFormatting>
  <conditionalFormatting sqref="U11:U33">
    <cfRule type="notContainsBlanks" dxfId="90" priority="1">
      <formula>LEN(TRIM(U11))&gt;0</formula>
    </cfRule>
  </conditionalFormatting>
  <conditionalFormatting sqref="V10:V33">
    <cfRule type="notContainsBlanks" dxfId="89" priority="15">
      <formula>LEN(TRIM(V10))&gt;0</formula>
    </cfRule>
  </conditionalFormatting>
  <conditionalFormatting sqref="W10:W33">
    <cfRule type="notContainsBlanks" dxfId="88" priority="11">
      <formula>LEN(TRIM(W10))&gt;0</formula>
    </cfRule>
  </conditionalFormatting>
  <conditionalFormatting sqref="X10:X33">
    <cfRule type="notContainsBlanks" dxfId="87" priority="10">
      <formula>LEN(TRIM(X10))&gt;0</formula>
    </cfRule>
  </conditionalFormatting>
  <conditionalFormatting sqref="Y10:Y33">
    <cfRule type="notContainsBlanks" dxfId="86" priority="9">
      <formula>LEN(TRIM(Y10))&gt;0</formula>
    </cfRule>
  </conditionalFormatting>
  <conditionalFormatting sqref="Z10:Z33">
    <cfRule type="notContainsBlanks" dxfId="85" priority="8">
      <formula>LEN(TRIM(Z10))&gt;0</formula>
    </cfRule>
  </conditionalFormatting>
  <pageMargins left="0.25" right="0.25" top="0.75" bottom="0.75" header="0.3" footer="0.3"/>
  <pageSetup paperSize="9" scale="29" fitToHeight="0" orientation="portrait" horizontalDpi="4294967292" verticalDpi="429496729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8ABCE-DC00-451D-BF55-3098729E49DC}">
  <sheetPr codeName="Sheet6">
    <pageSetUpPr fitToPage="1"/>
  </sheetPr>
  <dimension ref="A1:T30"/>
  <sheetViews>
    <sheetView showGridLines="0" zoomScaleNormal="100" workbookViewId="0">
      <selection activeCell="L4" sqref="L4:N4"/>
    </sheetView>
  </sheetViews>
  <sheetFormatPr baseColWidth="10" defaultColWidth="12.33203125" defaultRowHeight="23.25" customHeight="1"/>
  <cols>
    <col min="1" max="1" width="13.6640625" style="2" customWidth="1"/>
    <col min="2" max="9" width="6.33203125" style="6" customWidth="1"/>
    <col min="10" max="10" width="8.1640625" style="6" customWidth="1"/>
    <col min="11" max="15" width="6.33203125" style="6" customWidth="1"/>
    <col min="16" max="16" width="5.83203125" style="2" customWidth="1"/>
    <col min="17" max="17" width="6" style="2" customWidth="1"/>
    <col min="18" max="18" width="7.6640625" style="2" customWidth="1"/>
    <col min="19" max="22" width="12.33203125" style="2" customWidth="1"/>
    <col min="23" max="16384" width="12.33203125" style="2"/>
  </cols>
  <sheetData>
    <row r="1" spans="1:20" ht="29.25" customHeight="1">
      <c r="A1" s="1021" t="s">
        <v>519</v>
      </c>
      <c r="B1" s="11"/>
      <c r="C1" s="11"/>
      <c r="D1" s="11"/>
      <c r="E1" s="11"/>
      <c r="F1" s="11"/>
      <c r="G1" s="11"/>
      <c r="H1" s="11"/>
      <c r="I1" s="40" t="s">
        <v>517</v>
      </c>
      <c r="J1" s="43" t="s">
        <v>4</v>
      </c>
      <c r="L1" s="41"/>
      <c r="P1" s="12"/>
      <c r="Q1" s="11"/>
    </row>
    <row r="2" spans="1:20" ht="22" customHeight="1">
      <c r="A2" s="1021"/>
      <c r="B2" s="11"/>
      <c r="C2" s="11"/>
      <c r="D2" s="11"/>
      <c r="E2" s="11"/>
      <c r="F2" s="11"/>
      <c r="G2" s="11"/>
      <c r="H2" s="11"/>
      <c r="I2" s="103">
        <f>P5</f>
        <v>0</v>
      </c>
      <c r="J2" s="733">
        <f>'Lynx WOODEN HOLDS'!L3</f>
        <v>0</v>
      </c>
      <c r="L2" s="42"/>
      <c r="N2" s="39"/>
      <c r="O2" s="39"/>
      <c r="Q2" s="11"/>
    </row>
    <row r="3" spans="1:20" ht="22" customHeight="1">
      <c r="A3" s="947" t="s">
        <v>515</v>
      </c>
      <c r="B3" s="11"/>
      <c r="C3" s="11"/>
      <c r="D3" s="11"/>
      <c r="E3" s="11"/>
      <c r="F3" s="11"/>
      <c r="G3" s="11"/>
      <c r="H3" s="11"/>
      <c r="I3" s="945"/>
      <c r="J3" s="949"/>
      <c r="K3" s="2"/>
      <c r="L3" s="948" t="s">
        <v>516</v>
      </c>
      <c r="N3" s="39"/>
      <c r="O3" s="39"/>
      <c r="Q3" s="11"/>
    </row>
    <row r="4" spans="1:20" ht="44.25" customHeight="1">
      <c r="A4" s="1022">
        <f>'Summary of order'!E6</f>
        <v>0</v>
      </c>
      <c r="B4" s="1023"/>
      <c r="C4" s="1023"/>
      <c r="D4" s="1023"/>
      <c r="E4" s="1023"/>
      <c r="F4" s="1023"/>
      <c r="G4" s="1023"/>
      <c r="H4" s="1023"/>
      <c r="I4" s="1023"/>
      <c r="J4" s="1024"/>
      <c r="K4" s="53"/>
      <c r="L4" s="1011">
        <f>'Summary of order'!I6</f>
        <v>0</v>
      </c>
      <c r="M4" s="1012"/>
      <c r="N4" s="1013"/>
      <c r="O4" s="2"/>
      <c r="Q4" s="732"/>
    </row>
    <row r="5" spans="1:20" ht="21" customHeight="1">
      <c r="A5" s="910"/>
      <c r="I5" s="3"/>
      <c r="J5" s="3"/>
      <c r="K5" s="1014"/>
      <c r="L5" s="1014"/>
      <c r="P5" s="6">
        <f>SUM(P7:P26)</f>
        <v>0</v>
      </c>
      <c r="Q5" s="5">
        <f>SUM(Q7:Q26)</f>
        <v>0</v>
      </c>
      <c r="R5" s="2">
        <f>SUM(R7:R26)</f>
        <v>0</v>
      </c>
    </row>
    <row r="6" spans="1:20" ht="62" customHeight="1">
      <c r="A6" s="23" t="s">
        <v>13</v>
      </c>
      <c r="B6" s="913" t="str">
        <f>'Lynx WOODEN HOLDS'!M8</f>
        <v>BLACK
RAL 9005</v>
      </c>
      <c r="C6" s="913" t="str">
        <f>'Lynx WOODEN HOLDS'!N8</f>
        <v>WHITE</v>
      </c>
      <c r="D6" s="913" t="str">
        <f>'Lynx WOODEN HOLDS'!O8</f>
        <v xml:space="preserve">RED
RAL 3000 </v>
      </c>
      <c r="E6" s="913" t="str">
        <f>'Lynx WOODEN HOLDS'!P8</f>
        <v xml:space="preserve">YELLOW
RAL 1018 </v>
      </c>
      <c r="F6" s="913" t="str">
        <f>'Lynx WOODEN HOLDS'!Q8</f>
        <v>BLUE
RAL 5015</v>
      </c>
      <c r="G6" s="913" t="str">
        <f>'Lynx WOODEN HOLDS'!R8</f>
        <v>BRIGHT
GREEN
RAL 6018</v>
      </c>
      <c r="H6" s="913" t="str">
        <f>'Lynx WOODEN HOLDS'!S8</f>
        <v>PURE GREEN RAL 6037</v>
      </c>
      <c r="I6" s="870" t="str">
        <f>'Lynx WOODEN HOLDS'!T8</f>
        <v>APRICOT
ORANGE 
RAL 1033</v>
      </c>
      <c r="J6" s="870" t="str">
        <f>'Lynx WOODEN HOLDS'!U8</f>
        <v>DEEP ORANGE          
RAL 2011</v>
      </c>
      <c r="K6" s="913" t="str">
        <f>'Lynx WOODEN HOLDS'!V8</f>
        <v>PINK
RAL 4003</v>
      </c>
      <c r="L6" s="913" t="str">
        <f>'Lynx WOODEN HOLDS'!W8</f>
        <v>GREY  
RAL 7001</v>
      </c>
      <c r="M6" s="913" t="str">
        <f>'Lynx WOODEN HOLDS'!X8</f>
        <v>PURPLE
S4050-R60B/M</v>
      </c>
      <c r="N6" s="913" t="str">
        <f>'Lynx WOODEN HOLDS'!Y8</f>
        <v>MINT   
RAL 6027</v>
      </c>
      <c r="O6" s="914" t="str">
        <f>'Lynx WOODEN HOLDS'!Z8</f>
        <v>DEEP ROSE 
RAL 4008</v>
      </c>
      <c r="P6" s="916" t="s">
        <v>17</v>
      </c>
      <c r="Q6" s="743" t="s">
        <v>16</v>
      </c>
      <c r="R6" s="745" t="s">
        <v>438</v>
      </c>
    </row>
    <row r="7" spans="1:20" ht="23.25" customHeight="1">
      <c r="A7" s="660" t="str">
        <f>'Lynx WOODEN HOLDS'!D11</f>
        <v>L1-WH-N-DT</v>
      </c>
      <c r="B7" s="55" t="str">
        <f>IF(IF('Lynx WOODEN HOLDS'!M11=0,0,'Lynx WOODEN HOLDS'!M11)+IF('Lynx WOODEN HOLDS'!M$32=0,0,'Lynx WOODEN HOLDS'!M$32)+IF('Lynx WOODEN HOLDS'!M$33=0,0,'Lynx WOODEN HOLDS'!M$33)=0,"",IF('Lynx WOODEN HOLDS'!M11=0,0,'Lynx WOODEN HOLDS'!M11)+IF('Lynx WOODEN HOLDS'!M$32=0,0,'Lynx WOODEN HOLDS'!M$32)+IF('Lynx WOODEN HOLDS'!M$33=0,0,'Lynx WOODEN HOLDS'!M$33))</f>
        <v/>
      </c>
      <c r="C7" s="55" t="str">
        <f>IF(IF('Lynx WOODEN HOLDS'!N11=0,0,'Lynx WOODEN HOLDS'!N11)+IF('Lynx WOODEN HOLDS'!N$32=0,0,'Lynx WOODEN HOLDS'!N$32)+IF('Lynx WOODEN HOLDS'!N$33=0,0,'Lynx WOODEN HOLDS'!N$33)=0,"",IF('Lynx WOODEN HOLDS'!N11=0,0,'Lynx WOODEN HOLDS'!N11)+IF('Lynx WOODEN HOLDS'!N$32=0,0,'Lynx WOODEN HOLDS'!N$32)+IF('Lynx WOODEN HOLDS'!N$33=0,0,'Lynx WOODEN HOLDS'!N$33))</f>
        <v/>
      </c>
      <c r="D7" s="55" t="str">
        <f>IF(IF('Lynx WOODEN HOLDS'!O11=0,0,'Lynx WOODEN HOLDS'!O11)+IF('Lynx WOODEN HOLDS'!O$32=0,0,'Lynx WOODEN HOLDS'!O$32)+IF('Lynx WOODEN HOLDS'!O$33=0,0,'Lynx WOODEN HOLDS'!O$33)=0,"",IF('Lynx WOODEN HOLDS'!O11=0,0,'Lynx WOODEN HOLDS'!O11)+IF('Lynx WOODEN HOLDS'!O$32=0,0,'Lynx WOODEN HOLDS'!O$32)+IF('Lynx WOODEN HOLDS'!O$33=0,0,'Lynx WOODEN HOLDS'!O$33))</f>
        <v/>
      </c>
      <c r="E7" s="55" t="str">
        <f>IF(IF('Lynx WOODEN HOLDS'!P11=0,0,'Lynx WOODEN HOLDS'!P11)+IF('Lynx WOODEN HOLDS'!P$32=0,0,'Lynx WOODEN HOLDS'!P$32)+IF('Lynx WOODEN HOLDS'!P$33=0,0,'Lynx WOODEN HOLDS'!P$33)=0,"",IF('Lynx WOODEN HOLDS'!P11=0,0,'Lynx WOODEN HOLDS'!P11)+IF('Lynx WOODEN HOLDS'!P$32=0,0,'Lynx WOODEN HOLDS'!P$32)+IF('Lynx WOODEN HOLDS'!P$33=0,0,'Lynx WOODEN HOLDS'!P$33))</f>
        <v/>
      </c>
      <c r="F7" s="55" t="str">
        <f>IF(IF('Lynx WOODEN HOLDS'!Q11=0,0,'Lynx WOODEN HOLDS'!Q11)+IF('Lynx WOODEN HOLDS'!Q$32=0,0,'Lynx WOODEN HOLDS'!Q$32)+IF('Lynx WOODEN HOLDS'!Q$33=0,0,'Lynx WOODEN HOLDS'!Q$33)=0,"",IF('Lynx WOODEN HOLDS'!Q11=0,0,'Lynx WOODEN HOLDS'!Q11)+IF('Lynx WOODEN HOLDS'!Q$32=0,0,'Lynx WOODEN HOLDS'!Q$32)+IF('Lynx WOODEN HOLDS'!Q$33=0,0,'Lynx WOODEN HOLDS'!Q$33))</f>
        <v/>
      </c>
      <c r="G7" s="55" t="str">
        <f>IF(IF('Lynx WOODEN HOLDS'!R11=0,0,'Lynx WOODEN HOLDS'!R11)+IF('Lynx WOODEN HOLDS'!R$32=0,0,'Lynx WOODEN HOLDS'!R$32)+IF('Lynx WOODEN HOLDS'!R$33=0,0,'Lynx WOODEN HOLDS'!R$33)=0,"",IF('Lynx WOODEN HOLDS'!R11=0,0,'Lynx WOODEN HOLDS'!R11)+IF('Lynx WOODEN HOLDS'!R$32=0,0,'Lynx WOODEN HOLDS'!R$32)+IF('Lynx WOODEN HOLDS'!R$33=0,0,'Lynx WOODEN HOLDS'!R$33))</f>
        <v/>
      </c>
      <c r="H7" s="55" t="str">
        <f>IF(IF('Lynx WOODEN HOLDS'!S11=0,0,'Lynx WOODEN HOLDS'!S11)+IF('Lynx WOODEN HOLDS'!S$32=0,0,'Lynx WOODEN HOLDS'!S$32)+IF('Lynx WOODEN HOLDS'!S$33=0,0,'Lynx WOODEN HOLDS'!S$33)=0,"",IF('Lynx WOODEN HOLDS'!S11=0,0,'Lynx WOODEN HOLDS'!S11)+IF('Lynx WOODEN HOLDS'!S$32=0,0,'Lynx WOODEN HOLDS'!S$32)+IF('Lynx WOODEN HOLDS'!S$33=0,0,'Lynx WOODEN HOLDS'!S$33))</f>
        <v/>
      </c>
      <c r="I7" s="55" t="str">
        <f>IF(IF('Lynx WOODEN HOLDS'!T11=0,0,'Lynx WOODEN HOLDS'!T11)+IF('Lynx WOODEN HOLDS'!T$32=0,0,'Lynx WOODEN HOLDS'!T$32)+IF('Lynx WOODEN HOLDS'!T$33=0,0,'Lynx WOODEN HOLDS'!T$33)=0,"",IF('Lynx WOODEN HOLDS'!T11=0,0,'Lynx WOODEN HOLDS'!T11)+IF('Lynx WOODEN HOLDS'!T$32=0,0,'Lynx WOODEN HOLDS'!T$32)+IF('Lynx WOODEN HOLDS'!T$33=0,0,'Lynx WOODEN HOLDS'!T$33))</f>
        <v/>
      </c>
      <c r="J7" s="55" t="str">
        <f>IF(IF('Lynx WOODEN HOLDS'!U11=0,0,'Lynx WOODEN HOLDS'!U11)+IF('Lynx WOODEN HOLDS'!U$32=0,0,'Lynx WOODEN HOLDS'!U$32)+IF('Lynx WOODEN HOLDS'!U$33=0,0,'Lynx WOODEN HOLDS'!U$33)=0,"",IF('Lynx WOODEN HOLDS'!U11=0,0,'Lynx WOODEN HOLDS'!U11)+IF('Lynx WOODEN HOLDS'!U$32=0,0,'Lynx WOODEN HOLDS'!U$32)+IF('Lynx WOODEN HOLDS'!U$33=0,0,'Lynx WOODEN HOLDS'!U$33))</f>
        <v/>
      </c>
      <c r="K7" s="55" t="str">
        <f>IF(IF('Lynx WOODEN HOLDS'!V11=0,0,'Lynx WOODEN HOLDS'!V11)+IF('Lynx WOODEN HOLDS'!V$32=0,0,'Lynx WOODEN HOLDS'!V$32)+IF('Lynx WOODEN HOLDS'!V$33=0,0,'Lynx WOODEN HOLDS'!V$33)=0,"",IF('Lynx WOODEN HOLDS'!V11=0,0,'Lynx WOODEN HOLDS'!V11)+IF('Lynx WOODEN HOLDS'!V$32=0,0,'Lynx WOODEN HOLDS'!V$32)+IF('Lynx WOODEN HOLDS'!V$33=0,0,'Lynx WOODEN HOLDS'!V$33))</f>
        <v/>
      </c>
      <c r="L7" s="55" t="str">
        <f>IF(IF('Lynx WOODEN HOLDS'!W11=0,0,'Lynx WOODEN HOLDS'!W11)+IF('Lynx WOODEN HOLDS'!W$32=0,0,'Lynx WOODEN HOLDS'!W$32)+IF('Lynx WOODEN HOLDS'!W$33=0,0,'Lynx WOODEN HOLDS'!W$33)=0,"",IF('Lynx WOODEN HOLDS'!W11=0,0,'Lynx WOODEN HOLDS'!W11)+IF('Lynx WOODEN HOLDS'!W$32=0,0,'Lynx WOODEN HOLDS'!W$32)+IF('Lynx WOODEN HOLDS'!W$33=0,0,'Lynx WOODEN HOLDS'!W$33))</f>
        <v/>
      </c>
      <c r="M7" s="55" t="str">
        <f>IF(IF('Lynx WOODEN HOLDS'!X11=0,0,'Lynx WOODEN HOLDS'!X11)+IF('Lynx WOODEN HOLDS'!X$32=0,0,'Lynx WOODEN HOLDS'!X$32)+IF('Lynx WOODEN HOLDS'!X$33=0,0,'Lynx WOODEN HOLDS'!X$33)=0,"",IF('Lynx WOODEN HOLDS'!X11=0,0,'Lynx WOODEN HOLDS'!X11)+IF('Lynx WOODEN HOLDS'!X$32=0,0,'Lynx WOODEN HOLDS'!X$32)+IF('Lynx WOODEN HOLDS'!X$33=0,0,'Lynx WOODEN HOLDS'!X$33))</f>
        <v/>
      </c>
      <c r="N7" s="55" t="str">
        <f>IF(IF('Lynx WOODEN HOLDS'!Y11=0,0,'Lynx WOODEN HOLDS'!Y11)+IF('Lynx WOODEN HOLDS'!Y$32=0,0,'Lynx WOODEN HOLDS'!Y$32)+IF('Lynx WOODEN HOLDS'!Y$33=0,0,'Lynx WOODEN HOLDS'!Y$33)=0,"",IF('Lynx WOODEN HOLDS'!Y11=0,0,'Lynx WOODEN HOLDS'!Y11)+IF('Lynx WOODEN HOLDS'!Y$32=0,0,'Lynx WOODEN HOLDS'!Y$32)+IF('Lynx WOODEN HOLDS'!Y$33=0,0,'Lynx WOODEN HOLDS'!Y$33))</f>
        <v/>
      </c>
      <c r="O7" s="915" t="str">
        <f>IF(IF('Lynx WOODEN HOLDS'!Z11=0,0,'Lynx WOODEN HOLDS'!Z11)+IF('Lynx WOODEN HOLDS'!Z$32=0,0,'Lynx WOODEN HOLDS'!Z$32)+IF('Lynx WOODEN HOLDS'!Z$33=0,0,'Lynx WOODEN HOLDS'!Z$33)=0,"",IF('Lynx WOODEN HOLDS'!Z11=0,0,'Lynx WOODEN HOLDS'!Z11)+IF('Lynx WOODEN HOLDS'!Z$32=0,0,'Lynx WOODEN HOLDS'!Z$32)+IF('Lynx WOODEN HOLDS'!Z$33=0,0,'Lynx WOODEN HOLDS'!Z$33))</f>
        <v/>
      </c>
      <c r="P7" s="917">
        <f>Q7*'Lynx WOODEN HOLDS'!I11</f>
        <v>0</v>
      </c>
      <c r="Q7" s="48">
        <f>SUM(B7:O7)</f>
        <v>0</v>
      </c>
      <c r="R7" s="744">
        <f>Q7*'Lynx WOODEN HOLDS'!AX11</f>
        <v>0</v>
      </c>
    </row>
    <row r="8" spans="1:20" ht="23.25" customHeight="1">
      <c r="A8" s="660" t="str">
        <f>'Lynx WOODEN HOLDS'!D12</f>
        <v>L2-WH-N-DT</v>
      </c>
      <c r="B8" s="55" t="str">
        <f>IF(IF('Lynx WOODEN HOLDS'!M12=0,0,'Lynx WOODEN HOLDS'!M12)+IF('Lynx WOODEN HOLDS'!M$32=0,0,'Lynx WOODEN HOLDS'!M$32)+IF('Lynx WOODEN HOLDS'!M$33=0,0,'Lynx WOODEN HOLDS'!M$33)=0,"",IF('Lynx WOODEN HOLDS'!M12=0,0,'Lynx WOODEN HOLDS'!M12)+IF('Lynx WOODEN HOLDS'!M$32=0,0,'Lynx WOODEN HOLDS'!M$32)+IF('Lynx WOODEN HOLDS'!M$33=0,0,'Lynx WOODEN HOLDS'!M$33))</f>
        <v/>
      </c>
      <c r="C8" s="55" t="str">
        <f>IF(IF('Lynx WOODEN HOLDS'!N12=0,0,'Lynx WOODEN HOLDS'!N12)+IF('Lynx WOODEN HOLDS'!N$32=0,0,'Lynx WOODEN HOLDS'!N$32)+IF('Lynx WOODEN HOLDS'!N$33=0,0,'Lynx WOODEN HOLDS'!N$33)=0,"",IF('Lynx WOODEN HOLDS'!N12=0,0,'Lynx WOODEN HOLDS'!N12)+IF('Lynx WOODEN HOLDS'!N$32=0,0,'Lynx WOODEN HOLDS'!N$32)+IF('Lynx WOODEN HOLDS'!N$33=0,0,'Lynx WOODEN HOLDS'!N$33))</f>
        <v/>
      </c>
      <c r="D8" s="55" t="str">
        <f>IF(IF('Lynx WOODEN HOLDS'!O12=0,0,'Lynx WOODEN HOLDS'!O12)+IF('Lynx WOODEN HOLDS'!O$32=0,0,'Lynx WOODEN HOLDS'!O$32)+IF('Lynx WOODEN HOLDS'!O$33=0,0,'Lynx WOODEN HOLDS'!O$33)=0,"",IF('Lynx WOODEN HOLDS'!O12=0,0,'Lynx WOODEN HOLDS'!O12)+IF('Lynx WOODEN HOLDS'!O$32=0,0,'Lynx WOODEN HOLDS'!O$32)+IF('Lynx WOODEN HOLDS'!O$33=0,0,'Lynx WOODEN HOLDS'!O$33))</f>
        <v/>
      </c>
      <c r="E8" s="55" t="str">
        <f>IF(IF('Lynx WOODEN HOLDS'!P12=0,0,'Lynx WOODEN HOLDS'!P12)+IF('Lynx WOODEN HOLDS'!P$32=0,0,'Lynx WOODEN HOLDS'!P$32)+IF('Lynx WOODEN HOLDS'!P$33=0,0,'Lynx WOODEN HOLDS'!P$33)=0,"",IF('Lynx WOODEN HOLDS'!P12=0,0,'Lynx WOODEN HOLDS'!P12)+IF('Lynx WOODEN HOLDS'!P$32=0,0,'Lynx WOODEN HOLDS'!P$32)+IF('Lynx WOODEN HOLDS'!P$33=0,0,'Lynx WOODEN HOLDS'!P$33))</f>
        <v/>
      </c>
      <c r="F8" s="55" t="str">
        <f>IF(IF('Lynx WOODEN HOLDS'!Q12=0,0,'Lynx WOODEN HOLDS'!Q12)+IF('Lynx WOODEN HOLDS'!Q$32=0,0,'Lynx WOODEN HOLDS'!Q$32)+IF('Lynx WOODEN HOLDS'!Q$33=0,0,'Lynx WOODEN HOLDS'!Q$33)=0,"",IF('Lynx WOODEN HOLDS'!Q12=0,0,'Lynx WOODEN HOLDS'!Q12)+IF('Lynx WOODEN HOLDS'!Q$32=0,0,'Lynx WOODEN HOLDS'!Q$32)+IF('Lynx WOODEN HOLDS'!Q$33=0,0,'Lynx WOODEN HOLDS'!Q$33))</f>
        <v/>
      </c>
      <c r="G8" s="55" t="str">
        <f>IF(IF('Lynx WOODEN HOLDS'!R12=0,0,'Lynx WOODEN HOLDS'!R12)+IF('Lynx WOODEN HOLDS'!R$32=0,0,'Lynx WOODEN HOLDS'!R$32)+IF('Lynx WOODEN HOLDS'!R$33=0,0,'Lynx WOODEN HOLDS'!R$33)=0,"",IF('Lynx WOODEN HOLDS'!R12=0,0,'Lynx WOODEN HOLDS'!R12)+IF('Lynx WOODEN HOLDS'!R$32=0,0,'Lynx WOODEN HOLDS'!R$32)+IF('Lynx WOODEN HOLDS'!R$33=0,0,'Lynx WOODEN HOLDS'!R$33))</f>
        <v/>
      </c>
      <c r="H8" s="55" t="str">
        <f>IF(IF('Lynx WOODEN HOLDS'!S12=0,0,'Lynx WOODEN HOLDS'!S12)+IF('Lynx WOODEN HOLDS'!S$32=0,0,'Lynx WOODEN HOLDS'!S$32)+IF('Lynx WOODEN HOLDS'!S$33=0,0,'Lynx WOODEN HOLDS'!S$33)=0,"",IF('Lynx WOODEN HOLDS'!S12=0,0,'Lynx WOODEN HOLDS'!S12)+IF('Lynx WOODEN HOLDS'!S$32=0,0,'Lynx WOODEN HOLDS'!S$32)+IF('Lynx WOODEN HOLDS'!S$33=0,0,'Lynx WOODEN HOLDS'!S$33))</f>
        <v/>
      </c>
      <c r="I8" s="55" t="str">
        <f>IF(IF('Lynx WOODEN HOLDS'!T12=0,0,'Lynx WOODEN HOLDS'!T12)+IF('Lynx WOODEN HOLDS'!T$32=0,0,'Lynx WOODEN HOLDS'!T$32)+IF('Lynx WOODEN HOLDS'!T$33=0,0,'Lynx WOODEN HOLDS'!T$33)=0,"",IF('Lynx WOODEN HOLDS'!T12=0,0,'Lynx WOODEN HOLDS'!T12)+IF('Lynx WOODEN HOLDS'!T$32=0,0,'Lynx WOODEN HOLDS'!T$32)+IF('Lynx WOODEN HOLDS'!T$33=0,0,'Lynx WOODEN HOLDS'!T$33))</f>
        <v/>
      </c>
      <c r="J8" s="55" t="str">
        <f>IF(IF('Lynx WOODEN HOLDS'!U12=0,0,'Lynx WOODEN HOLDS'!U12)+IF('Lynx WOODEN HOLDS'!U$32=0,0,'Lynx WOODEN HOLDS'!U$32)+IF('Lynx WOODEN HOLDS'!U$33=0,0,'Lynx WOODEN HOLDS'!U$33)=0,"",IF('Lynx WOODEN HOLDS'!U12=0,0,'Lynx WOODEN HOLDS'!U12)+IF('Lynx WOODEN HOLDS'!U$32=0,0,'Lynx WOODEN HOLDS'!U$32)+IF('Lynx WOODEN HOLDS'!U$33=0,0,'Lynx WOODEN HOLDS'!U$33))</f>
        <v/>
      </c>
      <c r="K8" s="55" t="str">
        <f>IF(IF('Lynx WOODEN HOLDS'!V12=0,0,'Lynx WOODEN HOLDS'!V12)+IF('Lynx WOODEN HOLDS'!V$32=0,0,'Lynx WOODEN HOLDS'!V$32)+IF('Lynx WOODEN HOLDS'!V$33=0,0,'Lynx WOODEN HOLDS'!V$33)=0,"",IF('Lynx WOODEN HOLDS'!V12=0,0,'Lynx WOODEN HOLDS'!V12)+IF('Lynx WOODEN HOLDS'!V$32=0,0,'Lynx WOODEN HOLDS'!V$32)+IF('Lynx WOODEN HOLDS'!V$33=0,0,'Lynx WOODEN HOLDS'!V$33))</f>
        <v/>
      </c>
      <c r="L8" s="55" t="str">
        <f>IF(IF('Lynx WOODEN HOLDS'!W12=0,0,'Lynx WOODEN HOLDS'!W12)+IF('Lynx WOODEN HOLDS'!W$32=0,0,'Lynx WOODEN HOLDS'!W$32)+IF('Lynx WOODEN HOLDS'!W$33=0,0,'Lynx WOODEN HOLDS'!W$33)=0,"",IF('Lynx WOODEN HOLDS'!W12=0,0,'Lynx WOODEN HOLDS'!W12)+IF('Lynx WOODEN HOLDS'!W$32=0,0,'Lynx WOODEN HOLDS'!W$32)+IF('Lynx WOODEN HOLDS'!W$33=0,0,'Lynx WOODEN HOLDS'!W$33))</f>
        <v/>
      </c>
      <c r="M8" s="55" t="str">
        <f>IF(IF('Lynx WOODEN HOLDS'!X12=0,0,'Lynx WOODEN HOLDS'!X12)+IF('Lynx WOODEN HOLDS'!X$32=0,0,'Lynx WOODEN HOLDS'!X$32)+IF('Lynx WOODEN HOLDS'!X$33=0,0,'Lynx WOODEN HOLDS'!X$33)=0,"",IF('Lynx WOODEN HOLDS'!X12=0,0,'Lynx WOODEN HOLDS'!X12)+IF('Lynx WOODEN HOLDS'!X$32=0,0,'Lynx WOODEN HOLDS'!X$32)+IF('Lynx WOODEN HOLDS'!X$33=0,0,'Lynx WOODEN HOLDS'!X$33))</f>
        <v/>
      </c>
      <c r="N8" s="55" t="str">
        <f>IF(IF('Lynx WOODEN HOLDS'!Y12=0,0,'Lynx WOODEN HOLDS'!Y12)+IF('Lynx WOODEN HOLDS'!Y$32=0,0,'Lynx WOODEN HOLDS'!Y$32)+IF('Lynx WOODEN HOLDS'!Y$33=0,0,'Lynx WOODEN HOLDS'!Y$33)=0,"",IF('Lynx WOODEN HOLDS'!Y12=0,0,'Lynx WOODEN HOLDS'!Y12)+IF('Lynx WOODEN HOLDS'!Y$32=0,0,'Lynx WOODEN HOLDS'!Y$32)+IF('Lynx WOODEN HOLDS'!Y$33=0,0,'Lynx WOODEN HOLDS'!Y$33))</f>
        <v/>
      </c>
      <c r="O8" s="915" t="str">
        <f>IF(IF('Lynx WOODEN HOLDS'!Z12=0,0,'Lynx WOODEN HOLDS'!Z12)+IF('Lynx WOODEN HOLDS'!Z$32=0,0,'Lynx WOODEN HOLDS'!Z$32)+IF('Lynx WOODEN HOLDS'!Z$33=0,0,'Lynx WOODEN HOLDS'!Z$33)=0,"",IF('Lynx WOODEN HOLDS'!Z12=0,0,'Lynx WOODEN HOLDS'!Z12)+IF('Lynx WOODEN HOLDS'!Z$32=0,0,'Lynx WOODEN HOLDS'!Z$32)+IF('Lynx WOODEN HOLDS'!Z$33=0,0,'Lynx WOODEN HOLDS'!Z$33))</f>
        <v/>
      </c>
      <c r="P8" s="917">
        <f>Q8*'Lynx WOODEN HOLDS'!I12</f>
        <v>0</v>
      </c>
      <c r="Q8" s="48">
        <f t="shared" ref="Q8:Q25" si="0">SUM(B8:O8)</f>
        <v>0</v>
      </c>
      <c r="R8" s="744">
        <f>Q8*'Lynx WOODEN HOLDS'!AX12</f>
        <v>0</v>
      </c>
    </row>
    <row r="9" spans="1:20" ht="23.25" customHeight="1">
      <c r="A9" s="24" t="str">
        <f>'Lynx WOODEN HOLDS'!D13</f>
        <v>L3-WH-N-DT</v>
      </c>
      <c r="B9" s="55" t="str">
        <f>IF(IF('Lynx WOODEN HOLDS'!M13=0,0,'Lynx WOODEN HOLDS'!M13)+IF('Lynx WOODEN HOLDS'!M$31=0,0,'Lynx WOODEN HOLDS'!M$31)+IF('Lynx WOODEN HOLDS'!M$33=0,0,'Lynx WOODEN HOLDS'!M$33)=0,"",IF('Lynx WOODEN HOLDS'!M13=0,0,'Lynx WOODEN HOLDS'!M13)+IF('Lynx WOODEN HOLDS'!M$31=0,0,'Lynx WOODEN HOLDS'!M$31)+IF('Lynx WOODEN HOLDS'!M$33=0,0,'Lynx WOODEN HOLDS'!M$33))</f>
        <v/>
      </c>
      <c r="C9" s="55" t="str">
        <f>IF(IF('Lynx WOODEN HOLDS'!N13=0,0,'Lynx WOODEN HOLDS'!N13)+IF('Lynx WOODEN HOLDS'!N$31=0,0,'Lynx WOODEN HOLDS'!N$31)+IF('Lynx WOODEN HOLDS'!N$33=0,0,'Lynx WOODEN HOLDS'!N$33)=0,"",IF('Lynx WOODEN HOLDS'!N13=0,0,'Lynx WOODEN HOLDS'!N13)+IF('Lynx WOODEN HOLDS'!N$31=0,0,'Lynx WOODEN HOLDS'!N$31)+IF('Lynx WOODEN HOLDS'!N$33=0,0,'Lynx WOODEN HOLDS'!N$33))</f>
        <v/>
      </c>
      <c r="D9" s="55" t="str">
        <f>IF(IF('Lynx WOODEN HOLDS'!O13=0,0,'Lynx WOODEN HOLDS'!O13)+IF('Lynx WOODEN HOLDS'!O$31=0,0,'Lynx WOODEN HOLDS'!O$31)+IF('Lynx WOODEN HOLDS'!O$33=0,0,'Lynx WOODEN HOLDS'!O$33)=0,"",IF('Lynx WOODEN HOLDS'!O13=0,0,'Lynx WOODEN HOLDS'!O13)+IF('Lynx WOODEN HOLDS'!O$31=0,0,'Lynx WOODEN HOLDS'!O$31)+IF('Lynx WOODEN HOLDS'!O$33=0,0,'Lynx WOODEN HOLDS'!O$33))</f>
        <v/>
      </c>
      <c r="E9" s="55" t="str">
        <f>IF(IF('Lynx WOODEN HOLDS'!P13=0,0,'Lynx WOODEN HOLDS'!P13)+IF('Lynx WOODEN HOLDS'!P$31=0,0,'Lynx WOODEN HOLDS'!P$31)+IF('Lynx WOODEN HOLDS'!P$33=0,0,'Lynx WOODEN HOLDS'!P$33)=0,"",IF('Lynx WOODEN HOLDS'!P13=0,0,'Lynx WOODEN HOLDS'!P13)+IF('Lynx WOODEN HOLDS'!P$31=0,0,'Lynx WOODEN HOLDS'!P$31)+IF('Lynx WOODEN HOLDS'!P$33=0,0,'Lynx WOODEN HOLDS'!P$33))</f>
        <v/>
      </c>
      <c r="F9" s="55" t="str">
        <f>IF(IF('Lynx WOODEN HOLDS'!Q13=0,0,'Lynx WOODEN HOLDS'!Q13)+IF('Lynx WOODEN HOLDS'!Q$31=0,0,'Lynx WOODEN HOLDS'!Q$31)+IF('Lynx WOODEN HOLDS'!Q$33=0,0,'Lynx WOODEN HOLDS'!Q$33)=0,"",IF('Lynx WOODEN HOLDS'!Q13=0,0,'Lynx WOODEN HOLDS'!Q13)+IF('Lynx WOODEN HOLDS'!Q$31=0,0,'Lynx WOODEN HOLDS'!Q$31)+IF('Lynx WOODEN HOLDS'!Q$33=0,0,'Lynx WOODEN HOLDS'!Q$33))</f>
        <v/>
      </c>
      <c r="G9" s="55" t="str">
        <f>IF(IF('Lynx WOODEN HOLDS'!R13=0,0,'Lynx WOODEN HOLDS'!R13)+IF('Lynx WOODEN HOLDS'!R$31=0,0,'Lynx WOODEN HOLDS'!R$31)+IF('Lynx WOODEN HOLDS'!R$33=0,0,'Lynx WOODEN HOLDS'!R$33)=0,"",IF('Lynx WOODEN HOLDS'!R13=0,0,'Lynx WOODEN HOLDS'!R13)+IF('Lynx WOODEN HOLDS'!R$31=0,0,'Lynx WOODEN HOLDS'!R$31)+IF('Lynx WOODEN HOLDS'!R$33=0,0,'Lynx WOODEN HOLDS'!R$33))</f>
        <v/>
      </c>
      <c r="H9" s="55" t="str">
        <f>IF(IF('Lynx WOODEN HOLDS'!S13=0,0,'Lynx WOODEN HOLDS'!S13)+IF('Lynx WOODEN HOLDS'!S$31=0,0,'Lynx WOODEN HOLDS'!S$31)+IF('Lynx WOODEN HOLDS'!S$33=0,0,'Lynx WOODEN HOLDS'!S$33)=0,"",IF('Lynx WOODEN HOLDS'!S13=0,0,'Lynx WOODEN HOLDS'!S13)+IF('Lynx WOODEN HOLDS'!S$31=0,0,'Lynx WOODEN HOLDS'!S$31)+IF('Lynx WOODEN HOLDS'!S$33=0,0,'Lynx WOODEN HOLDS'!S$33))</f>
        <v/>
      </c>
      <c r="I9" s="55" t="str">
        <f>IF(IF('Lynx WOODEN HOLDS'!T13=0,0,'Lynx WOODEN HOLDS'!T13)+IF('Lynx WOODEN HOLDS'!T$31=0,0,'Lynx WOODEN HOLDS'!T$31)+IF('Lynx WOODEN HOLDS'!T$33=0,0,'Lynx WOODEN HOLDS'!T$33)=0,"",IF('Lynx WOODEN HOLDS'!T13=0,0,'Lynx WOODEN HOLDS'!T13)+IF('Lynx WOODEN HOLDS'!T$31=0,0,'Lynx WOODEN HOLDS'!T$31)+IF('Lynx WOODEN HOLDS'!T$33=0,0,'Lynx WOODEN HOLDS'!T$33))</f>
        <v/>
      </c>
      <c r="J9" s="55" t="str">
        <f>IF(IF('Lynx WOODEN HOLDS'!U13=0,0,'Lynx WOODEN HOLDS'!U13)+IF('Lynx WOODEN HOLDS'!U$31=0,0,'Lynx WOODEN HOLDS'!U$31)+IF('Lynx WOODEN HOLDS'!U$33=0,0,'Lynx WOODEN HOLDS'!U$33)=0,"",IF('Lynx WOODEN HOLDS'!U13=0,0,'Lynx WOODEN HOLDS'!U13)+IF('Lynx WOODEN HOLDS'!U$31=0,0,'Lynx WOODEN HOLDS'!U$31)+IF('Lynx WOODEN HOLDS'!U$33=0,0,'Lynx WOODEN HOLDS'!U$33))</f>
        <v/>
      </c>
      <c r="K9" s="55" t="str">
        <f>IF(IF('Lynx WOODEN HOLDS'!V13=0,0,'Lynx WOODEN HOLDS'!V13)+IF('Lynx WOODEN HOLDS'!V$31=0,0,'Lynx WOODEN HOLDS'!V$31)+IF('Lynx WOODEN HOLDS'!V$33=0,0,'Lynx WOODEN HOLDS'!V$33)=0,"",IF('Lynx WOODEN HOLDS'!V13=0,0,'Lynx WOODEN HOLDS'!V13)+IF('Lynx WOODEN HOLDS'!V$31=0,0,'Lynx WOODEN HOLDS'!V$31)+IF('Lynx WOODEN HOLDS'!V$33=0,0,'Lynx WOODEN HOLDS'!V$33))</f>
        <v/>
      </c>
      <c r="L9" s="55" t="str">
        <f>IF(IF('Lynx WOODEN HOLDS'!W13=0,0,'Lynx WOODEN HOLDS'!W13)+IF('Lynx WOODEN HOLDS'!W$31=0,0,'Lynx WOODEN HOLDS'!W$31)+IF('Lynx WOODEN HOLDS'!W$33=0,0,'Lynx WOODEN HOLDS'!W$33)=0,"",IF('Lynx WOODEN HOLDS'!W13=0,0,'Lynx WOODEN HOLDS'!W13)+IF('Lynx WOODEN HOLDS'!W$31=0,0,'Lynx WOODEN HOLDS'!W$31)+IF('Lynx WOODEN HOLDS'!W$33=0,0,'Lynx WOODEN HOLDS'!W$33))</f>
        <v/>
      </c>
      <c r="M9" s="55" t="str">
        <f>IF(IF('Lynx WOODEN HOLDS'!X13=0,0,'Lynx WOODEN HOLDS'!X13)+IF('Lynx WOODEN HOLDS'!X$31=0,0,'Lynx WOODEN HOLDS'!X$31)+IF('Lynx WOODEN HOLDS'!X$33=0,0,'Lynx WOODEN HOLDS'!X$33)=0,"",IF('Lynx WOODEN HOLDS'!X13=0,0,'Lynx WOODEN HOLDS'!X13)+IF('Lynx WOODEN HOLDS'!X$31=0,0,'Lynx WOODEN HOLDS'!X$31)+IF('Lynx WOODEN HOLDS'!X$33=0,0,'Lynx WOODEN HOLDS'!X$33))</f>
        <v/>
      </c>
      <c r="N9" s="55" t="str">
        <f>IF(IF('Lynx WOODEN HOLDS'!Y13=0,0,'Lynx WOODEN HOLDS'!Y13)+IF('Lynx WOODEN HOLDS'!Y$31=0,0,'Lynx WOODEN HOLDS'!Y$31)+IF('Lynx WOODEN HOLDS'!Y$33=0,0,'Lynx WOODEN HOLDS'!Y$33)=0,"",IF('Lynx WOODEN HOLDS'!Y13=0,0,'Lynx WOODEN HOLDS'!Y13)+IF('Lynx WOODEN HOLDS'!Y$31=0,0,'Lynx WOODEN HOLDS'!Y$31)+IF('Lynx WOODEN HOLDS'!Y$33=0,0,'Lynx WOODEN HOLDS'!Y$33))</f>
        <v/>
      </c>
      <c r="O9" s="915" t="str">
        <f>IF(IF('Lynx WOODEN HOLDS'!Z13=0,0,'Lynx WOODEN HOLDS'!Z13)+IF('Lynx WOODEN HOLDS'!Z$31=0,0,'Lynx WOODEN HOLDS'!Z$31)+IF('Lynx WOODEN HOLDS'!Z$33=0,0,'Lynx WOODEN HOLDS'!Z$33)=0,"",IF('Lynx WOODEN HOLDS'!Z13=0,0,'Lynx WOODEN HOLDS'!Z13)+IF('Lynx WOODEN HOLDS'!Z$31=0,0,'Lynx WOODEN HOLDS'!Z$31)+IF('Lynx WOODEN HOLDS'!Z$33=0,0,'Lynx WOODEN HOLDS'!Z$33))</f>
        <v/>
      </c>
      <c r="P9" s="917">
        <f>Q9*'Lynx WOODEN HOLDS'!I13</f>
        <v>0</v>
      </c>
      <c r="Q9" s="48">
        <f t="shared" si="0"/>
        <v>0</v>
      </c>
      <c r="R9" s="744">
        <f>Q9*'Lynx WOODEN HOLDS'!AX13</f>
        <v>0</v>
      </c>
    </row>
    <row r="10" spans="1:20" ht="23.25" customHeight="1">
      <c r="A10" s="24" t="str">
        <f>'Lynx WOODEN HOLDS'!D14</f>
        <v>L4-WH-N-DT</v>
      </c>
      <c r="B10" s="55" t="str">
        <f>IF(IF('Lynx WOODEN HOLDS'!M14=0,0,'Lynx WOODEN HOLDS'!M14)+IF('Lynx WOODEN HOLDS'!M$31=0,0,'Lynx WOODEN HOLDS'!M$31)+IF('Lynx WOODEN HOLDS'!M$33=0,0,'Lynx WOODEN HOLDS'!M$33)=0,"",IF('Lynx WOODEN HOLDS'!M14=0,0,'Lynx WOODEN HOLDS'!M14)+IF('Lynx WOODEN HOLDS'!M$31=0,0,'Lynx WOODEN HOLDS'!M$31)+IF('Lynx WOODEN HOLDS'!M$33=0,0,'Lynx WOODEN HOLDS'!M$33))</f>
        <v/>
      </c>
      <c r="C10" s="55" t="str">
        <f>IF(IF('Lynx WOODEN HOLDS'!N14=0,0,'Lynx WOODEN HOLDS'!N14)+IF('Lynx WOODEN HOLDS'!N$31=0,0,'Lynx WOODEN HOLDS'!N$31)+IF('Lynx WOODEN HOLDS'!N$33=0,0,'Lynx WOODEN HOLDS'!N$33)=0,"",IF('Lynx WOODEN HOLDS'!N14=0,0,'Lynx WOODEN HOLDS'!N14)+IF('Lynx WOODEN HOLDS'!N$31=0,0,'Lynx WOODEN HOLDS'!N$31)+IF('Lynx WOODEN HOLDS'!N$33=0,0,'Lynx WOODEN HOLDS'!N$33))</f>
        <v/>
      </c>
      <c r="D10" s="55" t="str">
        <f>IF(IF('Lynx WOODEN HOLDS'!O14=0,0,'Lynx WOODEN HOLDS'!O14)+IF('Lynx WOODEN HOLDS'!O$31=0,0,'Lynx WOODEN HOLDS'!O$31)+IF('Lynx WOODEN HOLDS'!O$33=0,0,'Lynx WOODEN HOLDS'!O$33)=0,"",IF('Lynx WOODEN HOLDS'!O14=0,0,'Lynx WOODEN HOLDS'!O14)+IF('Lynx WOODEN HOLDS'!O$31=0,0,'Lynx WOODEN HOLDS'!O$31)+IF('Lynx WOODEN HOLDS'!O$33=0,0,'Lynx WOODEN HOLDS'!O$33))</f>
        <v/>
      </c>
      <c r="E10" s="55" t="str">
        <f>IF(IF('Lynx WOODEN HOLDS'!P14=0,0,'Lynx WOODEN HOLDS'!P14)+IF('Lynx WOODEN HOLDS'!P$31=0,0,'Lynx WOODEN HOLDS'!P$31)+IF('Lynx WOODEN HOLDS'!P$33=0,0,'Lynx WOODEN HOLDS'!P$33)=0,"",IF('Lynx WOODEN HOLDS'!P14=0,0,'Lynx WOODEN HOLDS'!P14)+IF('Lynx WOODEN HOLDS'!P$31=0,0,'Lynx WOODEN HOLDS'!P$31)+IF('Lynx WOODEN HOLDS'!P$33=0,0,'Lynx WOODEN HOLDS'!P$33))</f>
        <v/>
      </c>
      <c r="F10" s="55" t="str">
        <f>IF(IF('Lynx WOODEN HOLDS'!Q14=0,0,'Lynx WOODEN HOLDS'!Q14)+IF('Lynx WOODEN HOLDS'!Q$31=0,0,'Lynx WOODEN HOLDS'!Q$31)+IF('Lynx WOODEN HOLDS'!Q$33=0,0,'Lynx WOODEN HOLDS'!Q$33)=0,"",IF('Lynx WOODEN HOLDS'!Q14=0,0,'Lynx WOODEN HOLDS'!Q14)+IF('Lynx WOODEN HOLDS'!Q$31=0,0,'Lynx WOODEN HOLDS'!Q$31)+IF('Lynx WOODEN HOLDS'!Q$33=0,0,'Lynx WOODEN HOLDS'!Q$33))</f>
        <v/>
      </c>
      <c r="G10" s="55" t="str">
        <f>IF(IF('Lynx WOODEN HOLDS'!R14=0,0,'Lynx WOODEN HOLDS'!R14)+IF('Lynx WOODEN HOLDS'!R$31=0,0,'Lynx WOODEN HOLDS'!R$31)+IF('Lynx WOODEN HOLDS'!R$33=0,0,'Lynx WOODEN HOLDS'!R$33)=0,"",IF('Lynx WOODEN HOLDS'!R14=0,0,'Lynx WOODEN HOLDS'!R14)+IF('Lynx WOODEN HOLDS'!R$31=0,0,'Lynx WOODEN HOLDS'!R$31)+IF('Lynx WOODEN HOLDS'!R$33=0,0,'Lynx WOODEN HOLDS'!R$33))</f>
        <v/>
      </c>
      <c r="H10" s="55" t="str">
        <f>IF(IF('Lynx WOODEN HOLDS'!S14=0,0,'Lynx WOODEN HOLDS'!S14)+IF('Lynx WOODEN HOLDS'!S$31=0,0,'Lynx WOODEN HOLDS'!S$31)+IF('Lynx WOODEN HOLDS'!S$33=0,0,'Lynx WOODEN HOLDS'!S$33)=0,"",IF('Lynx WOODEN HOLDS'!S14=0,0,'Lynx WOODEN HOLDS'!S14)+IF('Lynx WOODEN HOLDS'!S$31=0,0,'Lynx WOODEN HOLDS'!S$31)+IF('Lynx WOODEN HOLDS'!S$33=0,0,'Lynx WOODEN HOLDS'!S$33))</f>
        <v/>
      </c>
      <c r="I10" s="55" t="str">
        <f>IF(IF('Lynx WOODEN HOLDS'!T14=0,0,'Lynx WOODEN HOLDS'!T14)+IF('Lynx WOODEN HOLDS'!T$31=0,0,'Lynx WOODEN HOLDS'!T$31)+IF('Lynx WOODEN HOLDS'!T$33=0,0,'Lynx WOODEN HOLDS'!T$33)=0,"",IF('Lynx WOODEN HOLDS'!T14=0,0,'Lynx WOODEN HOLDS'!T14)+IF('Lynx WOODEN HOLDS'!T$31=0,0,'Lynx WOODEN HOLDS'!T$31)+IF('Lynx WOODEN HOLDS'!T$33=0,0,'Lynx WOODEN HOLDS'!T$33))</f>
        <v/>
      </c>
      <c r="J10" s="55" t="str">
        <f>IF(IF('Lynx WOODEN HOLDS'!U14=0,0,'Lynx WOODEN HOLDS'!U14)+IF('Lynx WOODEN HOLDS'!U$31=0,0,'Lynx WOODEN HOLDS'!U$31)+IF('Lynx WOODEN HOLDS'!U$33=0,0,'Lynx WOODEN HOLDS'!U$33)=0,"",IF('Lynx WOODEN HOLDS'!U14=0,0,'Lynx WOODEN HOLDS'!U14)+IF('Lynx WOODEN HOLDS'!U$31=0,0,'Lynx WOODEN HOLDS'!U$31)+IF('Lynx WOODEN HOLDS'!U$33=0,0,'Lynx WOODEN HOLDS'!U$33))</f>
        <v/>
      </c>
      <c r="K10" s="55" t="str">
        <f>IF(IF('Lynx WOODEN HOLDS'!V14=0,0,'Lynx WOODEN HOLDS'!V14)+IF('Lynx WOODEN HOLDS'!V$31=0,0,'Lynx WOODEN HOLDS'!V$31)+IF('Lynx WOODEN HOLDS'!V$33=0,0,'Lynx WOODEN HOLDS'!V$33)=0,"",IF('Lynx WOODEN HOLDS'!V14=0,0,'Lynx WOODEN HOLDS'!V14)+IF('Lynx WOODEN HOLDS'!V$31=0,0,'Lynx WOODEN HOLDS'!V$31)+IF('Lynx WOODEN HOLDS'!V$33=0,0,'Lynx WOODEN HOLDS'!V$33))</f>
        <v/>
      </c>
      <c r="L10" s="55" t="str">
        <f>IF(IF('Lynx WOODEN HOLDS'!W14=0,0,'Lynx WOODEN HOLDS'!W14)+IF('Lynx WOODEN HOLDS'!W$31=0,0,'Lynx WOODEN HOLDS'!W$31)+IF('Lynx WOODEN HOLDS'!W$33=0,0,'Lynx WOODEN HOLDS'!W$33)=0,"",IF('Lynx WOODEN HOLDS'!W14=0,0,'Lynx WOODEN HOLDS'!W14)+IF('Lynx WOODEN HOLDS'!W$31=0,0,'Lynx WOODEN HOLDS'!W$31)+IF('Lynx WOODEN HOLDS'!W$33=0,0,'Lynx WOODEN HOLDS'!W$33))</f>
        <v/>
      </c>
      <c r="M10" s="55" t="str">
        <f>IF(IF('Lynx WOODEN HOLDS'!X14=0,0,'Lynx WOODEN HOLDS'!X14)+IF('Lynx WOODEN HOLDS'!X$31=0,0,'Lynx WOODEN HOLDS'!X$31)+IF('Lynx WOODEN HOLDS'!X$33=0,0,'Lynx WOODEN HOLDS'!X$33)=0,"",IF('Lynx WOODEN HOLDS'!X14=0,0,'Lynx WOODEN HOLDS'!X14)+IF('Lynx WOODEN HOLDS'!X$31=0,0,'Lynx WOODEN HOLDS'!X$31)+IF('Lynx WOODEN HOLDS'!X$33=0,0,'Lynx WOODEN HOLDS'!X$33))</f>
        <v/>
      </c>
      <c r="N10" s="55" t="str">
        <f>IF(IF('Lynx WOODEN HOLDS'!Y14=0,0,'Lynx WOODEN HOLDS'!Y14)+IF('Lynx WOODEN HOLDS'!Y$31=0,0,'Lynx WOODEN HOLDS'!Y$31)+IF('Lynx WOODEN HOLDS'!Y$33=0,0,'Lynx WOODEN HOLDS'!Y$33)=0,"",IF('Lynx WOODEN HOLDS'!Y14=0,0,'Lynx WOODEN HOLDS'!Y14)+IF('Lynx WOODEN HOLDS'!Y$31=0,0,'Lynx WOODEN HOLDS'!Y$31)+IF('Lynx WOODEN HOLDS'!Y$33=0,0,'Lynx WOODEN HOLDS'!Y$33))</f>
        <v/>
      </c>
      <c r="O10" s="915" t="str">
        <f>IF(IF('Lynx WOODEN HOLDS'!Z14=0,0,'Lynx WOODEN HOLDS'!Z14)+IF('Lynx WOODEN HOLDS'!Z$31=0,0,'Lynx WOODEN HOLDS'!Z$31)+IF('Lynx WOODEN HOLDS'!Z$33=0,0,'Lynx WOODEN HOLDS'!Z$33)=0,"",IF('Lynx WOODEN HOLDS'!Z14=0,0,'Lynx WOODEN HOLDS'!Z14)+IF('Lynx WOODEN HOLDS'!Z$31=0,0,'Lynx WOODEN HOLDS'!Z$31)+IF('Lynx WOODEN HOLDS'!Z$33=0,0,'Lynx WOODEN HOLDS'!Z$33))</f>
        <v/>
      </c>
      <c r="P10" s="917">
        <f>Q10*'Lynx WOODEN HOLDS'!I14</f>
        <v>0</v>
      </c>
      <c r="Q10" s="48">
        <f t="shared" si="0"/>
        <v>0</v>
      </c>
      <c r="R10" s="744">
        <f>Q10*'Lynx WOODEN HOLDS'!AX14</f>
        <v>0</v>
      </c>
    </row>
    <row r="11" spans="1:20" ht="23.25" customHeight="1">
      <c r="A11" s="660" t="str">
        <f>'Lynx WOODEN HOLDS'!D15</f>
        <v>L5-WH-N-DT</v>
      </c>
      <c r="B11" s="55" t="str">
        <f>IF(IF('Lynx WOODEN HOLDS'!M15=0,0,'Lynx WOODEN HOLDS'!M15)+IF('Lynx WOODEN HOLDS'!M$32=0,0,'Lynx WOODEN HOLDS'!M$32)+IF('Lynx WOODEN HOLDS'!M$33=0,0,'Lynx WOODEN HOLDS'!M$33)=0,"",IF('Lynx WOODEN HOLDS'!M15=0,0,'Lynx WOODEN HOLDS'!M15)+IF('Lynx WOODEN HOLDS'!M$32=0,0,'Lynx WOODEN HOLDS'!M$32)+IF('Lynx WOODEN HOLDS'!M$33=0,0,'Lynx WOODEN HOLDS'!M$33))</f>
        <v/>
      </c>
      <c r="C11" s="55" t="str">
        <f>IF(IF('Lynx WOODEN HOLDS'!N15=0,0,'Lynx WOODEN HOLDS'!N15)+IF('Lynx WOODEN HOLDS'!N$32=0,0,'Lynx WOODEN HOLDS'!N$32)+IF('Lynx WOODEN HOLDS'!N$33=0,0,'Lynx WOODEN HOLDS'!N$33)=0,"",IF('Lynx WOODEN HOLDS'!N15=0,0,'Lynx WOODEN HOLDS'!N15)+IF('Lynx WOODEN HOLDS'!N$32=0,0,'Lynx WOODEN HOLDS'!N$32)+IF('Lynx WOODEN HOLDS'!N$33=0,0,'Lynx WOODEN HOLDS'!N$33))</f>
        <v/>
      </c>
      <c r="D11" s="55" t="str">
        <f>IF(IF('Lynx WOODEN HOLDS'!O15=0,0,'Lynx WOODEN HOLDS'!O15)+IF('Lynx WOODEN HOLDS'!O$32=0,0,'Lynx WOODEN HOLDS'!O$32)+IF('Lynx WOODEN HOLDS'!O$33=0,0,'Lynx WOODEN HOLDS'!O$33)=0,"",IF('Lynx WOODEN HOLDS'!O15=0,0,'Lynx WOODEN HOLDS'!O15)+IF('Lynx WOODEN HOLDS'!O$32=0,0,'Lynx WOODEN HOLDS'!O$32)+IF('Lynx WOODEN HOLDS'!O$33=0,0,'Lynx WOODEN HOLDS'!O$33))</f>
        <v/>
      </c>
      <c r="E11" s="55" t="str">
        <f>IF(IF('Lynx WOODEN HOLDS'!P15=0,0,'Lynx WOODEN HOLDS'!P15)+IF('Lynx WOODEN HOLDS'!P$32=0,0,'Lynx WOODEN HOLDS'!P$32)+IF('Lynx WOODEN HOLDS'!P$33=0,0,'Lynx WOODEN HOLDS'!P$33)=0,"",IF('Lynx WOODEN HOLDS'!P15=0,0,'Lynx WOODEN HOLDS'!P15)+IF('Lynx WOODEN HOLDS'!P$32=0,0,'Lynx WOODEN HOLDS'!P$32)+IF('Lynx WOODEN HOLDS'!P$33=0,0,'Lynx WOODEN HOLDS'!P$33))</f>
        <v/>
      </c>
      <c r="F11" s="55" t="str">
        <f>IF(IF('Lynx WOODEN HOLDS'!Q15=0,0,'Lynx WOODEN HOLDS'!Q15)+IF('Lynx WOODEN HOLDS'!Q$32=0,0,'Lynx WOODEN HOLDS'!Q$32)+IF('Lynx WOODEN HOLDS'!Q$33=0,0,'Lynx WOODEN HOLDS'!Q$33)=0,"",IF('Lynx WOODEN HOLDS'!Q15=0,0,'Lynx WOODEN HOLDS'!Q15)+IF('Lynx WOODEN HOLDS'!Q$32=0,0,'Lynx WOODEN HOLDS'!Q$32)+IF('Lynx WOODEN HOLDS'!Q$33=0,0,'Lynx WOODEN HOLDS'!Q$33))</f>
        <v/>
      </c>
      <c r="G11" s="55" t="str">
        <f>IF(IF('Lynx WOODEN HOLDS'!R15=0,0,'Lynx WOODEN HOLDS'!R15)+IF('Lynx WOODEN HOLDS'!R$32=0,0,'Lynx WOODEN HOLDS'!R$32)+IF('Lynx WOODEN HOLDS'!R$33=0,0,'Lynx WOODEN HOLDS'!R$33)=0,"",IF('Lynx WOODEN HOLDS'!R15=0,0,'Lynx WOODEN HOLDS'!R15)+IF('Lynx WOODEN HOLDS'!R$32=0,0,'Lynx WOODEN HOLDS'!R$32)+IF('Lynx WOODEN HOLDS'!R$33=0,0,'Lynx WOODEN HOLDS'!R$33))</f>
        <v/>
      </c>
      <c r="H11" s="55" t="str">
        <f>IF(IF('Lynx WOODEN HOLDS'!S15=0,0,'Lynx WOODEN HOLDS'!S15)+IF('Lynx WOODEN HOLDS'!S$32=0,0,'Lynx WOODEN HOLDS'!S$32)+IF('Lynx WOODEN HOLDS'!S$33=0,0,'Lynx WOODEN HOLDS'!S$33)=0,"",IF('Lynx WOODEN HOLDS'!S15=0,0,'Lynx WOODEN HOLDS'!S15)+IF('Lynx WOODEN HOLDS'!S$32=0,0,'Lynx WOODEN HOLDS'!S$32)+IF('Lynx WOODEN HOLDS'!S$33=0,0,'Lynx WOODEN HOLDS'!S$33))</f>
        <v/>
      </c>
      <c r="I11" s="55" t="str">
        <f>IF(IF('Lynx WOODEN HOLDS'!T15=0,0,'Lynx WOODEN HOLDS'!T15)+IF('Lynx WOODEN HOLDS'!T$32=0,0,'Lynx WOODEN HOLDS'!T$32)+IF('Lynx WOODEN HOLDS'!T$33=0,0,'Lynx WOODEN HOLDS'!T$33)=0,"",IF('Lynx WOODEN HOLDS'!T15=0,0,'Lynx WOODEN HOLDS'!T15)+IF('Lynx WOODEN HOLDS'!T$32=0,0,'Lynx WOODEN HOLDS'!T$32)+IF('Lynx WOODEN HOLDS'!T$33=0,0,'Lynx WOODEN HOLDS'!T$33))</f>
        <v/>
      </c>
      <c r="J11" s="55" t="str">
        <f>IF(IF('Lynx WOODEN HOLDS'!U15=0,0,'Lynx WOODEN HOLDS'!U15)+IF('Lynx WOODEN HOLDS'!U$32=0,0,'Lynx WOODEN HOLDS'!U$32)+IF('Lynx WOODEN HOLDS'!U$33=0,0,'Lynx WOODEN HOLDS'!U$33)=0,"",IF('Lynx WOODEN HOLDS'!U15=0,0,'Lynx WOODEN HOLDS'!U15)+IF('Lynx WOODEN HOLDS'!U$32=0,0,'Lynx WOODEN HOLDS'!U$32)+IF('Lynx WOODEN HOLDS'!U$33=0,0,'Lynx WOODEN HOLDS'!U$33))</f>
        <v/>
      </c>
      <c r="K11" s="55" t="str">
        <f>IF(IF('Lynx WOODEN HOLDS'!V15=0,0,'Lynx WOODEN HOLDS'!V15)+IF('Lynx WOODEN HOLDS'!V$32=0,0,'Lynx WOODEN HOLDS'!V$32)+IF('Lynx WOODEN HOLDS'!V$33=0,0,'Lynx WOODEN HOLDS'!V$33)=0,"",IF('Lynx WOODEN HOLDS'!V15=0,0,'Lynx WOODEN HOLDS'!V15)+IF('Lynx WOODEN HOLDS'!V$32=0,0,'Lynx WOODEN HOLDS'!V$32)+IF('Lynx WOODEN HOLDS'!V$33=0,0,'Lynx WOODEN HOLDS'!V$33))</f>
        <v/>
      </c>
      <c r="L11" s="55" t="str">
        <f>IF(IF('Lynx WOODEN HOLDS'!W15=0,0,'Lynx WOODEN HOLDS'!W15)+IF('Lynx WOODEN HOLDS'!W$32=0,0,'Lynx WOODEN HOLDS'!W$32)+IF('Lynx WOODEN HOLDS'!W$33=0,0,'Lynx WOODEN HOLDS'!W$33)=0,"",IF('Lynx WOODEN HOLDS'!W15=0,0,'Lynx WOODEN HOLDS'!W15)+IF('Lynx WOODEN HOLDS'!W$32=0,0,'Lynx WOODEN HOLDS'!W$32)+IF('Lynx WOODEN HOLDS'!W$33=0,0,'Lynx WOODEN HOLDS'!W$33))</f>
        <v/>
      </c>
      <c r="M11" s="55" t="str">
        <f>IF(IF('Lynx WOODEN HOLDS'!X15=0,0,'Lynx WOODEN HOLDS'!X15)+IF('Lynx WOODEN HOLDS'!X$32=0,0,'Lynx WOODEN HOLDS'!X$32)+IF('Lynx WOODEN HOLDS'!X$33=0,0,'Lynx WOODEN HOLDS'!X$33)=0,"",IF('Lynx WOODEN HOLDS'!X15=0,0,'Lynx WOODEN HOLDS'!X15)+IF('Lynx WOODEN HOLDS'!X$32=0,0,'Lynx WOODEN HOLDS'!X$32)+IF('Lynx WOODEN HOLDS'!X$33=0,0,'Lynx WOODEN HOLDS'!X$33))</f>
        <v/>
      </c>
      <c r="N11" s="55" t="str">
        <f>IF(IF('Lynx WOODEN HOLDS'!Y15=0,0,'Lynx WOODEN HOLDS'!Y15)+IF('Lynx WOODEN HOLDS'!Y$32=0,0,'Lynx WOODEN HOLDS'!Y$32)+IF('Lynx WOODEN HOLDS'!Y$33=0,0,'Lynx WOODEN HOLDS'!Y$33)=0,"",IF('Lynx WOODEN HOLDS'!Y15=0,0,'Lynx WOODEN HOLDS'!Y15)+IF('Lynx WOODEN HOLDS'!Y$32=0,0,'Lynx WOODEN HOLDS'!Y$32)+IF('Lynx WOODEN HOLDS'!Y$33=0,0,'Lynx WOODEN HOLDS'!Y$33))</f>
        <v/>
      </c>
      <c r="O11" s="915" t="str">
        <f>IF(IF('Lynx WOODEN HOLDS'!Z15=0,0,'Lynx WOODEN HOLDS'!Z15)+IF('Lynx WOODEN HOLDS'!Z$32=0,0,'Lynx WOODEN HOLDS'!Z$32)+IF('Lynx WOODEN HOLDS'!Z$33=0,0,'Lynx WOODEN HOLDS'!Z$33)=0,"",IF('Lynx WOODEN HOLDS'!Z15=0,0,'Lynx WOODEN HOLDS'!Z15)+IF('Lynx WOODEN HOLDS'!Z$32=0,0,'Lynx WOODEN HOLDS'!Z$32)+IF('Lynx WOODEN HOLDS'!Z$33=0,0,'Lynx WOODEN HOLDS'!Z$33))</f>
        <v/>
      </c>
      <c r="P11" s="917">
        <f>Q11*'Lynx WOODEN HOLDS'!I15</f>
        <v>0</v>
      </c>
      <c r="Q11" s="48">
        <f t="shared" si="0"/>
        <v>0</v>
      </c>
      <c r="R11" s="744">
        <f>Q11*'Lynx WOODEN HOLDS'!AX15</f>
        <v>0</v>
      </c>
    </row>
    <row r="12" spans="1:20" ht="23.25" customHeight="1">
      <c r="A12" s="660" t="str">
        <f>'Lynx WOODEN HOLDS'!D16</f>
        <v>L6-WH-N-DT</v>
      </c>
      <c r="B12" s="55" t="str">
        <f>IF(IF('Lynx WOODEN HOLDS'!M16=0,0,'Lynx WOODEN HOLDS'!M16)+IF('Lynx WOODEN HOLDS'!M$32=0,0,'Lynx WOODEN HOLDS'!M$32)+IF('Lynx WOODEN HOLDS'!M$33=0,0,'Lynx WOODEN HOLDS'!M$33)=0,"",IF('Lynx WOODEN HOLDS'!M16=0,0,'Lynx WOODEN HOLDS'!M16)+IF('Lynx WOODEN HOLDS'!M$32=0,0,'Lynx WOODEN HOLDS'!M$32)+IF('Lynx WOODEN HOLDS'!M$33=0,0,'Lynx WOODEN HOLDS'!M$33))</f>
        <v/>
      </c>
      <c r="C12" s="55" t="str">
        <f>IF(IF('Lynx WOODEN HOLDS'!N16=0,0,'Lynx WOODEN HOLDS'!N16)+IF('Lynx WOODEN HOLDS'!N$32=0,0,'Lynx WOODEN HOLDS'!N$32)+IF('Lynx WOODEN HOLDS'!N$33=0,0,'Lynx WOODEN HOLDS'!N$33)=0,"",IF('Lynx WOODEN HOLDS'!N16=0,0,'Lynx WOODEN HOLDS'!N16)+IF('Lynx WOODEN HOLDS'!N$32=0,0,'Lynx WOODEN HOLDS'!N$32)+IF('Lynx WOODEN HOLDS'!N$33=0,0,'Lynx WOODEN HOLDS'!N$33))</f>
        <v/>
      </c>
      <c r="D12" s="55" t="str">
        <f>IF(IF('Lynx WOODEN HOLDS'!O16=0,0,'Lynx WOODEN HOLDS'!O16)+IF('Lynx WOODEN HOLDS'!O$32=0,0,'Lynx WOODEN HOLDS'!O$32)+IF('Lynx WOODEN HOLDS'!O$33=0,0,'Lynx WOODEN HOLDS'!O$33)=0,"",IF('Lynx WOODEN HOLDS'!O16=0,0,'Lynx WOODEN HOLDS'!O16)+IF('Lynx WOODEN HOLDS'!O$32=0,0,'Lynx WOODEN HOLDS'!O$32)+IF('Lynx WOODEN HOLDS'!O$33=0,0,'Lynx WOODEN HOLDS'!O$33))</f>
        <v/>
      </c>
      <c r="E12" s="55" t="str">
        <f>IF(IF('Lynx WOODEN HOLDS'!P16=0,0,'Lynx WOODEN HOLDS'!P16)+IF('Lynx WOODEN HOLDS'!P$32=0,0,'Lynx WOODEN HOLDS'!P$32)+IF('Lynx WOODEN HOLDS'!P$33=0,0,'Lynx WOODEN HOLDS'!P$33)=0,"",IF('Lynx WOODEN HOLDS'!P16=0,0,'Lynx WOODEN HOLDS'!P16)+IF('Lynx WOODEN HOLDS'!P$32=0,0,'Lynx WOODEN HOLDS'!P$32)+IF('Lynx WOODEN HOLDS'!P$33=0,0,'Lynx WOODEN HOLDS'!P$33))</f>
        <v/>
      </c>
      <c r="F12" s="55" t="str">
        <f>IF(IF('Lynx WOODEN HOLDS'!Q16=0,0,'Lynx WOODEN HOLDS'!Q16)+IF('Lynx WOODEN HOLDS'!Q$32=0,0,'Lynx WOODEN HOLDS'!Q$32)+IF('Lynx WOODEN HOLDS'!Q$33=0,0,'Lynx WOODEN HOLDS'!Q$33)=0,"",IF('Lynx WOODEN HOLDS'!Q16=0,0,'Lynx WOODEN HOLDS'!Q16)+IF('Lynx WOODEN HOLDS'!Q$32=0,0,'Lynx WOODEN HOLDS'!Q$32)+IF('Lynx WOODEN HOLDS'!Q$33=0,0,'Lynx WOODEN HOLDS'!Q$33))</f>
        <v/>
      </c>
      <c r="G12" s="55" t="str">
        <f>IF(IF('Lynx WOODEN HOLDS'!R16=0,0,'Lynx WOODEN HOLDS'!R16)+IF('Lynx WOODEN HOLDS'!R$32=0,0,'Lynx WOODEN HOLDS'!R$32)+IF('Lynx WOODEN HOLDS'!R$33=0,0,'Lynx WOODEN HOLDS'!R$33)=0,"",IF('Lynx WOODEN HOLDS'!R16=0,0,'Lynx WOODEN HOLDS'!R16)+IF('Lynx WOODEN HOLDS'!R$32=0,0,'Lynx WOODEN HOLDS'!R$32)+IF('Lynx WOODEN HOLDS'!R$33=0,0,'Lynx WOODEN HOLDS'!R$33))</f>
        <v/>
      </c>
      <c r="H12" s="55" t="str">
        <f>IF(IF('Lynx WOODEN HOLDS'!S16=0,0,'Lynx WOODEN HOLDS'!S16)+IF('Lynx WOODEN HOLDS'!S$32=0,0,'Lynx WOODEN HOLDS'!S$32)+IF('Lynx WOODEN HOLDS'!S$33=0,0,'Lynx WOODEN HOLDS'!S$33)=0,"",IF('Lynx WOODEN HOLDS'!S16=0,0,'Lynx WOODEN HOLDS'!S16)+IF('Lynx WOODEN HOLDS'!S$32=0,0,'Lynx WOODEN HOLDS'!S$32)+IF('Lynx WOODEN HOLDS'!S$33=0,0,'Lynx WOODEN HOLDS'!S$33))</f>
        <v/>
      </c>
      <c r="I12" s="55" t="str">
        <f>IF(IF('Lynx WOODEN HOLDS'!T16=0,0,'Lynx WOODEN HOLDS'!T16)+IF('Lynx WOODEN HOLDS'!T$32=0,0,'Lynx WOODEN HOLDS'!T$32)+IF('Lynx WOODEN HOLDS'!T$33=0,0,'Lynx WOODEN HOLDS'!T$33)=0,"",IF('Lynx WOODEN HOLDS'!T16=0,0,'Lynx WOODEN HOLDS'!T16)+IF('Lynx WOODEN HOLDS'!T$32=0,0,'Lynx WOODEN HOLDS'!T$32)+IF('Lynx WOODEN HOLDS'!T$33=0,0,'Lynx WOODEN HOLDS'!T$33))</f>
        <v/>
      </c>
      <c r="J12" s="55" t="str">
        <f>IF(IF('Lynx WOODEN HOLDS'!U16=0,0,'Lynx WOODEN HOLDS'!U16)+IF('Lynx WOODEN HOLDS'!U$32=0,0,'Lynx WOODEN HOLDS'!U$32)+IF('Lynx WOODEN HOLDS'!U$33=0,0,'Lynx WOODEN HOLDS'!U$33)=0,"",IF('Lynx WOODEN HOLDS'!U16=0,0,'Lynx WOODEN HOLDS'!U16)+IF('Lynx WOODEN HOLDS'!U$32=0,0,'Lynx WOODEN HOLDS'!U$32)+IF('Lynx WOODEN HOLDS'!U$33=0,0,'Lynx WOODEN HOLDS'!U$33))</f>
        <v/>
      </c>
      <c r="K12" s="55" t="str">
        <f>IF(IF('Lynx WOODEN HOLDS'!V16=0,0,'Lynx WOODEN HOLDS'!V16)+IF('Lynx WOODEN HOLDS'!V$32=0,0,'Lynx WOODEN HOLDS'!V$32)+IF('Lynx WOODEN HOLDS'!V$33=0,0,'Lynx WOODEN HOLDS'!V$33)=0,"",IF('Lynx WOODEN HOLDS'!V16=0,0,'Lynx WOODEN HOLDS'!V16)+IF('Lynx WOODEN HOLDS'!V$32=0,0,'Lynx WOODEN HOLDS'!V$32)+IF('Lynx WOODEN HOLDS'!V$33=0,0,'Lynx WOODEN HOLDS'!V$33))</f>
        <v/>
      </c>
      <c r="L12" s="55" t="str">
        <f>IF(IF('Lynx WOODEN HOLDS'!W16=0,0,'Lynx WOODEN HOLDS'!W16)+IF('Lynx WOODEN HOLDS'!W$32=0,0,'Lynx WOODEN HOLDS'!W$32)+IF('Lynx WOODEN HOLDS'!W$33=0,0,'Lynx WOODEN HOLDS'!W$33)=0,"",IF('Lynx WOODEN HOLDS'!W16=0,0,'Lynx WOODEN HOLDS'!W16)+IF('Lynx WOODEN HOLDS'!W$32=0,0,'Lynx WOODEN HOLDS'!W$32)+IF('Lynx WOODEN HOLDS'!W$33=0,0,'Lynx WOODEN HOLDS'!W$33))</f>
        <v/>
      </c>
      <c r="M12" s="55" t="str">
        <f>IF(IF('Lynx WOODEN HOLDS'!X16=0,0,'Lynx WOODEN HOLDS'!X16)+IF('Lynx WOODEN HOLDS'!X$32=0,0,'Lynx WOODEN HOLDS'!X$32)+IF('Lynx WOODEN HOLDS'!X$33=0,0,'Lynx WOODEN HOLDS'!X$33)=0,"",IF('Lynx WOODEN HOLDS'!X16=0,0,'Lynx WOODEN HOLDS'!X16)+IF('Lynx WOODEN HOLDS'!X$32=0,0,'Lynx WOODEN HOLDS'!X$32)+IF('Lynx WOODEN HOLDS'!X$33=0,0,'Lynx WOODEN HOLDS'!X$33))</f>
        <v/>
      </c>
      <c r="N12" s="55" t="str">
        <f>IF(IF('Lynx WOODEN HOLDS'!Y16=0,0,'Lynx WOODEN HOLDS'!Y16)+IF('Lynx WOODEN HOLDS'!Y$32=0,0,'Lynx WOODEN HOLDS'!Y$32)+IF('Lynx WOODEN HOLDS'!Y$33=0,0,'Lynx WOODEN HOLDS'!Y$33)=0,"",IF('Lynx WOODEN HOLDS'!Y16=0,0,'Lynx WOODEN HOLDS'!Y16)+IF('Lynx WOODEN HOLDS'!Y$32=0,0,'Lynx WOODEN HOLDS'!Y$32)+IF('Lynx WOODEN HOLDS'!Y$33=0,0,'Lynx WOODEN HOLDS'!Y$33))</f>
        <v/>
      </c>
      <c r="O12" s="915" t="str">
        <f>IF(IF('Lynx WOODEN HOLDS'!Z16=0,0,'Lynx WOODEN HOLDS'!Z16)+IF('Lynx WOODEN HOLDS'!Z$32=0,0,'Lynx WOODEN HOLDS'!Z$32)+IF('Lynx WOODEN HOLDS'!Z$33=0,0,'Lynx WOODEN HOLDS'!Z$33)=0,"",IF('Lynx WOODEN HOLDS'!Z16=0,0,'Lynx WOODEN HOLDS'!Z16)+IF('Lynx WOODEN HOLDS'!Z$32=0,0,'Lynx WOODEN HOLDS'!Z$32)+IF('Lynx WOODEN HOLDS'!Z$33=0,0,'Lynx WOODEN HOLDS'!Z$33))</f>
        <v/>
      </c>
      <c r="P12" s="917">
        <f>Q12*'Lynx WOODEN HOLDS'!I16</f>
        <v>0</v>
      </c>
      <c r="Q12" s="48">
        <f t="shared" si="0"/>
        <v>0</v>
      </c>
      <c r="R12" s="744">
        <f>Q12*'Lynx WOODEN HOLDS'!AX16</f>
        <v>0</v>
      </c>
      <c r="S12" s="6"/>
      <c r="T12" s="6"/>
    </row>
    <row r="13" spans="1:20" ht="23.25" customHeight="1">
      <c r="A13" s="660" t="str">
        <f>'Lynx WOODEN HOLDS'!D17</f>
        <v>L7-WH-N-DT</v>
      </c>
      <c r="B13" s="55" t="str">
        <f>IF(IF('Lynx WOODEN HOLDS'!M17=0,0,'Lynx WOODEN HOLDS'!M17)+IF('Lynx WOODEN HOLDS'!M$32=0,0,'Lynx WOODEN HOLDS'!M$32)+IF('Lynx WOODEN HOLDS'!M$33=0,0,'Lynx WOODEN HOLDS'!M$33)=0,"",IF('Lynx WOODEN HOLDS'!M17=0,0,'Lynx WOODEN HOLDS'!M17)+IF('Lynx WOODEN HOLDS'!M$32=0,0,'Lynx WOODEN HOLDS'!M$32)+IF('Lynx WOODEN HOLDS'!M$33=0,0,'Lynx WOODEN HOLDS'!M$33))</f>
        <v/>
      </c>
      <c r="C13" s="55" t="str">
        <f>IF(IF('Lynx WOODEN HOLDS'!N17=0,0,'Lynx WOODEN HOLDS'!N17)+IF('Lynx WOODEN HOLDS'!N$32=0,0,'Lynx WOODEN HOLDS'!N$32)+IF('Lynx WOODEN HOLDS'!N$33=0,0,'Lynx WOODEN HOLDS'!N$33)=0,"",IF('Lynx WOODEN HOLDS'!N17=0,0,'Lynx WOODEN HOLDS'!N17)+IF('Lynx WOODEN HOLDS'!N$32=0,0,'Lynx WOODEN HOLDS'!N$32)+IF('Lynx WOODEN HOLDS'!N$33=0,0,'Lynx WOODEN HOLDS'!N$33))</f>
        <v/>
      </c>
      <c r="D13" s="55" t="str">
        <f>IF(IF('Lynx WOODEN HOLDS'!O17=0,0,'Lynx WOODEN HOLDS'!O17)+IF('Lynx WOODEN HOLDS'!O$32=0,0,'Lynx WOODEN HOLDS'!O$32)+IF('Lynx WOODEN HOLDS'!O$33=0,0,'Lynx WOODEN HOLDS'!O$33)=0,"",IF('Lynx WOODEN HOLDS'!O17=0,0,'Lynx WOODEN HOLDS'!O17)+IF('Lynx WOODEN HOLDS'!O$32=0,0,'Lynx WOODEN HOLDS'!O$32)+IF('Lynx WOODEN HOLDS'!O$33=0,0,'Lynx WOODEN HOLDS'!O$33))</f>
        <v/>
      </c>
      <c r="E13" s="55" t="str">
        <f>IF(IF('Lynx WOODEN HOLDS'!P17=0,0,'Lynx WOODEN HOLDS'!P17)+IF('Lynx WOODEN HOLDS'!P$32=0,0,'Lynx WOODEN HOLDS'!P$32)+IF('Lynx WOODEN HOLDS'!P$33=0,0,'Lynx WOODEN HOLDS'!P$33)=0,"",IF('Lynx WOODEN HOLDS'!P17=0,0,'Lynx WOODEN HOLDS'!P17)+IF('Lynx WOODEN HOLDS'!P$32=0,0,'Lynx WOODEN HOLDS'!P$32)+IF('Lynx WOODEN HOLDS'!P$33=0,0,'Lynx WOODEN HOLDS'!P$33))</f>
        <v/>
      </c>
      <c r="F13" s="55" t="str">
        <f>IF(IF('Lynx WOODEN HOLDS'!Q17=0,0,'Lynx WOODEN HOLDS'!Q17)+IF('Lynx WOODEN HOLDS'!Q$32=0,0,'Lynx WOODEN HOLDS'!Q$32)+IF('Lynx WOODEN HOLDS'!Q$33=0,0,'Lynx WOODEN HOLDS'!Q$33)=0,"",IF('Lynx WOODEN HOLDS'!Q17=0,0,'Lynx WOODEN HOLDS'!Q17)+IF('Lynx WOODEN HOLDS'!Q$32=0,0,'Lynx WOODEN HOLDS'!Q$32)+IF('Lynx WOODEN HOLDS'!Q$33=0,0,'Lynx WOODEN HOLDS'!Q$33))</f>
        <v/>
      </c>
      <c r="G13" s="55" t="str">
        <f>IF(IF('Lynx WOODEN HOLDS'!R17=0,0,'Lynx WOODEN HOLDS'!R17)+IF('Lynx WOODEN HOLDS'!R$32=0,0,'Lynx WOODEN HOLDS'!R$32)+IF('Lynx WOODEN HOLDS'!R$33=0,0,'Lynx WOODEN HOLDS'!R$33)=0,"",IF('Lynx WOODEN HOLDS'!R17=0,0,'Lynx WOODEN HOLDS'!R17)+IF('Lynx WOODEN HOLDS'!R$32=0,0,'Lynx WOODEN HOLDS'!R$32)+IF('Lynx WOODEN HOLDS'!R$33=0,0,'Lynx WOODEN HOLDS'!R$33))</f>
        <v/>
      </c>
      <c r="H13" s="55" t="str">
        <f>IF(IF('Lynx WOODEN HOLDS'!S17=0,0,'Lynx WOODEN HOLDS'!S17)+IF('Lynx WOODEN HOLDS'!S$32=0,0,'Lynx WOODEN HOLDS'!S$32)+IF('Lynx WOODEN HOLDS'!S$33=0,0,'Lynx WOODEN HOLDS'!S$33)=0,"",IF('Lynx WOODEN HOLDS'!S17=0,0,'Lynx WOODEN HOLDS'!S17)+IF('Lynx WOODEN HOLDS'!S$32=0,0,'Lynx WOODEN HOLDS'!S$32)+IF('Lynx WOODEN HOLDS'!S$33=0,0,'Lynx WOODEN HOLDS'!S$33))</f>
        <v/>
      </c>
      <c r="I13" s="55" t="str">
        <f>IF(IF('Lynx WOODEN HOLDS'!T17=0,0,'Lynx WOODEN HOLDS'!T17)+IF('Lynx WOODEN HOLDS'!T$32=0,0,'Lynx WOODEN HOLDS'!T$32)+IF('Lynx WOODEN HOLDS'!T$33=0,0,'Lynx WOODEN HOLDS'!T$33)=0,"",IF('Lynx WOODEN HOLDS'!T17=0,0,'Lynx WOODEN HOLDS'!T17)+IF('Lynx WOODEN HOLDS'!T$32=0,0,'Lynx WOODEN HOLDS'!T$32)+IF('Lynx WOODEN HOLDS'!T$33=0,0,'Lynx WOODEN HOLDS'!T$33))</f>
        <v/>
      </c>
      <c r="J13" s="55" t="str">
        <f>IF(IF('Lynx WOODEN HOLDS'!U17=0,0,'Lynx WOODEN HOLDS'!U17)+IF('Lynx WOODEN HOLDS'!U$32=0,0,'Lynx WOODEN HOLDS'!U$32)+IF('Lynx WOODEN HOLDS'!U$33=0,0,'Lynx WOODEN HOLDS'!U$33)=0,"",IF('Lynx WOODEN HOLDS'!U17=0,0,'Lynx WOODEN HOLDS'!U17)+IF('Lynx WOODEN HOLDS'!U$32=0,0,'Lynx WOODEN HOLDS'!U$32)+IF('Lynx WOODEN HOLDS'!U$33=0,0,'Lynx WOODEN HOLDS'!U$33))</f>
        <v/>
      </c>
      <c r="K13" s="55" t="str">
        <f>IF(IF('Lynx WOODEN HOLDS'!V17=0,0,'Lynx WOODEN HOLDS'!V17)+IF('Lynx WOODEN HOLDS'!V$32=0,0,'Lynx WOODEN HOLDS'!V$32)+IF('Lynx WOODEN HOLDS'!V$33=0,0,'Lynx WOODEN HOLDS'!V$33)=0,"",IF('Lynx WOODEN HOLDS'!V17=0,0,'Lynx WOODEN HOLDS'!V17)+IF('Lynx WOODEN HOLDS'!V$32=0,0,'Lynx WOODEN HOLDS'!V$32)+IF('Lynx WOODEN HOLDS'!V$33=0,0,'Lynx WOODEN HOLDS'!V$33))</f>
        <v/>
      </c>
      <c r="L13" s="55" t="str">
        <f>IF(IF('Lynx WOODEN HOLDS'!W17=0,0,'Lynx WOODEN HOLDS'!W17)+IF('Lynx WOODEN HOLDS'!W$32=0,0,'Lynx WOODEN HOLDS'!W$32)+IF('Lynx WOODEN HOLDS'!W$33=0,0,'Lynx WOODEN HOLDS'!W$33)=0,"",IF('Lynx WOODEN HOLDS'!W17=0,0,'Lynx WOODEN HOLDS'!W17)+IF('Lynx WOODEN HOLDS'!W$32=0,0,'Lynx WOODEN HOLDS'!W$32)+IF('Lynx WOODEN HOLDS'!W$33=0,0,'Lynx WOODEN HOLDS'!W$33))</f>
        <v/>
      </c>
      <c r="M13" s="55" t="str">
        <f>IF(IF('Lynx WOODEN HOLDS'!X17=0,0,'Lynx WOODEN HOLDS'!X17)+IF('Lynx WOODEN HOLDS'!X$32=0,0,'Lynx WOODEN HOLDS'!X$32)+IF('Lynx WOODEN HOLDS'!X$33=0,0,'Lynx WOODEN HOLDS'!X$33)=0,"",IF('Lynx WOODEN HOLDS'!X17=0,0,'Lynx WOODEN HOLDS'!X17)+IF('Lynx WOODEN HOLDS'!X$32=0,0,'Lynx WOODEN HOLDS'!X$32)+IF('Lynx WOODEN HOLDS'!X$33=0,0,'Lynx WOODEN HOLDS'!X$33))</f>
        <v/>
      </c>
      <c r="N13" s="55" t="str">
        <f>IF(IF('Lynx WOODEN HOLDS'!Y17=0,0,'Lynx WOODEN HOLDS'!Y17)+IF('Lynx WOODEN HOLDS'!Y$32=0,0,'Lynx WOODEN HOLDS'!Y$32)+IF('Lynx WOODEN HOLDS'!Y$33=0,0,'Lynx WOODEN HOLDS'!Y$33)=0,"",IF('Lynx WOODEN HOLDS'!Y17=0,0,'Lynx WOODEN HOLDS'!Y17)+IF('Lynx WOODEN HOLDS'!Y$32=0,0,'Lynx WOODEN HOLDS'!Y$32)+IF('Lynx WOODEN HOLDS'!Y$33=0,0,'Lynx WOODEN HOLDS'!Y$33))</f>
        <v/>
      </c>
      <c r="O13" s="915" t="str">
        <f>IF(IF('Lynx WOODEN HOLDS'!Z17=0,0,'Lynx WOODEN HOLDS'!Z17)+IF('Lynx WOODEN HOLDS'!Z$32=0,0,'Lynx WOODEN HOLDS'!Z$32)+IF('Lynx WOODEN HOLDS'!Z$33=0,0,'Lynx WOODEN HOLDS'!Z$33)=0,"",IF('Lynx WOODEN HOLDS'!Z17=0,0,'Lynx WOODEN HOLDS'!Z17)+IF('Lynx WOODEN HOLDS'!Z$32=0,0,'Lynx WOODEN HOLDS'!Z$32)+IF('Lynx WOODEN HOLDS'!Z$33=0,0,'Lynx WOODEN HOLDS'!Z$33))</f>
        <v/>
      </c>
      <c r="P13" s="917">
        <f>Q13*'Lynx WOODEN HOLDS'!I17</f>
        <v>0</v>
      </c>
      <c r="Q13" s="48">
        <f t="shared" si="0"/>
        <v>0</v>
      </c>
      <c r="R13" s="744">
        <f>Q13*'Lynx WOODEN HOLDS'!AX17</f>
        <v>0</v>
      </c>
      <c r="S13" s="14"/>
      <c r="T13" s="6"/>
    </row>
    <row r="14" spans="1:20" ht="23.25" customHeight="1">
      <c r="A14" s="660" t="str">
        <f>'Lynx WOODEN HOLDS'!D18</f>
        <v>L8-WH-N-DT</v>
      </c>
      <c r="B14" s="55" t="str">
        <f>IF(IF('Lynx WOODEN HOLDS'!M18=0,0,'Lynx WOODEN HOLDS'!M18)+IF('Lynx WOODEN HOLDS'!M$32=0,0,'Lynx WOODEN HOLDS'!M$32)+IF('Lynx WOODEN HOLDS'!M$33=0,0,'Lynx WOODEN HOLDS'!M$33)=0,"",IF('Lynx WOODEN HOLDS'!M18=0,0,'Lynx WOODEN HOLDS'!M18)+IF('Lynx WOODEN HOLDS'!M$32=0,0,'Lynx WOODEN HOLDS'!M$32)+IF('Lynx WOODEN HOLDS'!M$33=0,0,'Lynx WOODEN HOLDS'!M$33))</f>
        <v/>
      </c>
      <c r="C14" s="55" t="str">
        <f>IF(IF('Lynx WOODEN HOLDS'!N18=0,0,'Lynx WOODEN HOLDS'!N18)+IF('Lynx WOODEN HOLDS'!N$32=0,0,'Lynx WOODEN HOLDS'!N$32)+IF('Lynx WOODEN HOLDS'!N$33=0,0,'Lynx WOODEN HOLDS'!N$33)=0,"",IF('Lynx WOODEN HOLDS'!N18=0,0,'Lynx WOODEN HOLDS'!N18)+IF('Lynx WOODEN HOLDS'!N$32=0,0,'Lynx WOODEN HOLDS'!N$32)+IF('Lynx WOODEN HOLDS'!N$33=0,0,'Lynx WOODEN HOLDS'!N$33))</f>
        <v/>
      </c>
      <c r="D14" s="55" t="str">
        <f>IF(IF('Lynx WOODEN HOLDS'!O18=0,0,'Lynx WOODEN HOLDS'!O18)+IF('Lynx WOODEN HOLDS'!O$32=0,0,'Lynx WOODEN HOLDS'!O$32)+IF('Lynx WOODEN HOLDS'!O$33=0,0,'Lynx WOODEN HOLDS'!O$33)=0,"",IF('Lynx WOODEN HOLDS'!O18=0,0,'Lynx WOODEN HOLDS'!O18)+IF('Lynx WOODEN HOLDS'!O$32=0,0,'Lynx WOODEN HOLDS'!O$32)+IF('Lynx WOODEN HOLDS'!O$33=0,0,'Lynx WOODEN HOLDS'!O$33))</f>
        <v/>
      </c>
      <c r="E14" s="55" t="str">
        <f>IF(IF('Lynx WOODEN HOLDS'!P18=0,0,'Lynx WOODEN HOLDS'!P18)+IF('Lynx WOODEN HOLDS'!P$32=0,0,'Lynx WOODEN HOLDS'!P$32)+IF('Lynx WOODEN HOLDS'!P$33=0,0,'Lynx WOODEN HOLDS'!P$33)=0,"",IF('Lynx WOODEN HOLDS'!P18=0,0,'Lynx WOODEN HOLDS'!P18)+IF('Lynx WOODEN HOLDS'!P$32=0,0,'Lynx WOODEN HOLDS'!P$32)+IF('Lynx WOODEN HOLDS'!P$33=0,0,'Lynx WOODEN HOLDS'!P$33))</f>
        <v/>
      </c>
      <c r="F14" s="55" t="str">
        <f>IF(IF('Lynx WOODEN HOLDS'!Q18=0,0,'Lynx WOODEN HOLDS'!Q18)+IF('Lynx WOODEN HOLDS'!Q$32=0,0,'Lynx WOODEN HOLDS'!Q$32)+IF('Lynx WOODEN HOLDS'!Q$33=0,0,'Lynx WOODEN HOLDS'!Q$33)=0,"",IF('Lynx WOODEN HOLDS'!Q18=0,0,'Lynx WOODEN HOLDS'!Q18)+IF('Lynx WOODEN HOLDS'!Q$32=0,0,'Lynx WOODEN HOLDS'!Q$32)+IF('Lynx WOODEN HOLDS'!Q$33=0,0,'Lynx WOODEN HOLDS'!Q$33))</f>
        <v/>
      </c>
      <c r="G14" s="55" t="str">
        <f>IF(IF('Lynx WOODEN HOLDS'!R18=0,0,'Lynx WOODEN HOLDS'!R18)+IF('Lynx WOODEN HOLDS'!R$32=0,0,'Lynx WOODEN HOLDS'!R$32)+IF('Lynx WOODEN HOLDS'!R$33=0,0,'Lynx WOODEN HOLDS'!R$33)=0,"",IF('Lynx WOODEN HOLDS'!R18=0,0,'Lynx WOODEN HOLDS'!R18)+IF('Lynx WOODEN HOLDS'!R$32=0,0,'Lynx WOODEN HOLDS'!R$32)+IF('Lynx WOODEN HOLDS'!R$33=0,0,'Lynx WOODEN HOLDS'!R$33))</f>
        <v/>
      </c>
      <c r="H14" s="55" t="str">
        <f>IF(IF('Lynx WOODEN HOLDS'!S18=0,0,'Lynx WOODEN HOLDS'!S18)+IF('Lynx WOODEN HOLDS'!S$32=0,0,'Lynx WOODEN HOLDS'!S$32)+IF('Lynx WOODEN HOLDS'!S$33=0,0,'Lynx WOODEN HOLDS'!S$33)=0,"",IF('Lynx WOODEN HOLDS'!S18=0,0,'Lynx WOODEN HOLDS'!S18)+IF('Lynx WOODEN HOLDS'!S$32=0,0,'Lynx WOODEN HOLDS'!S$32)+IF('Lynx WOODEN HOLDS'!S$33=0,0,'Lynx WOODEN HOLDS'!S$33))</f>
        <v/>
      </c>
      <c r="I14" s="55" t="str">
        <f>IF(IF('Lynx WOODEN HOLDS'!T18=0,0,'Lynx WOODEN HOLDS'!T18)+IF('Lynx WOODEN HOLDS'!T$32=0,0,'Lynx WOODEN HOLDS'!T$32)+IF('Lynx WOODEN HOLDS'!T$33=0,0,'Lynx WOODEN HOLDS'!T$33)=0,"",IF('Lynx WOODEN HOLDS'!T18=0,0,'Lynx WOODEN HOLDS'!T18)+IF('Lynx WOODEN HOLDS'!T$32=0,0,'Lynx WOODEN HOLDS'!T$32)+IF('Lynx WOODEN HOLDS'!T$33=0,0,'Lynx WOODEN HOLDS'!T$33))</f>
        <v/>
      </c>
      <c r="J14" s="55" t="str">
        <f>IF(IF('Lynx WOODEN HOLDS'!U18=0,0,'Lynx WOODEN HOLDS'!U18)+IF('Lynx WOODEN HOLDS'!U$32=0,0,'Lynx WOODEN HOLDS'!U$32)+IF('Lynx WOODEN HOLDS'!U$33=0,0,'Lynx WOODEN HOLDS'!U$33)=0,"",IF('Lynx WOODEN HOLDS'!U18=0,0,'Lynx WOODEN HOLDS'!U18)+IF('Lynx WOODEN HOLDS'!U$32=0,0,'Lynx WOODEN HOLDS'!U$32)+IF('Lynx WOODEN HOLDS'!U$33=0,0,'Lynx WOODEN HOLDS'!U$33))</f>
        <v/>
      </c>
      <c r="K14" s="55" t="str">
        <f>IF(IF('Lynx WOODEN HOLDS'!V18=0,0,'Lynx WOODEN HOLDS'!V18)+IF('Lynx WOODEN HOLDS'!V$32=0,0,'Lynx WOODEN HOLDS'!V$32)+IF('Lynx WOODEN HOLDS'!V$33=0,0,'Lynx WOODEN HOLDS'!V$33)=0,"",IF('Lynx WOODEN HOLDS'!V18=0,0,'Lynx WOODEN HOLDS'!V18)+IF('Lynx WOODEN HOLDS'!V$32=0,0,'Lynx WOODEN HOLDS'!V$32)+IF('Lynx WOODEN HOLDS'!V$33=0,0,'Lynx WOODEN HOLDS'!V$33))</f>
        <v/>
      </c>
      <c r="L14" s="55" t="str">
        <f>IF(IF('Lynx WOODEN HOLDS'!W18=0,0,'Lynx WOODEN HOLDS'!W18)+IF('Lynx WOODEN HOLDS'!W$32=0,0,'Lynx WOODEN HOLDS'!W$32)+IF('Lynx WOODEN HOLDS'!W$33=0,0,'Lynx WOODEN HOLDS'!W$33)=0,"",IF('Lynx WOODEN HOLDS'!W18=0,0,'Lynx WOODEN HOLDS'!W18)+IF('Lynx WOODEN HOLDS'!W$32=0,0,'Lynx WOODEN HOLDS'!W$32)+IF('Lynx WOODEN HOLDS'!W$33=0,0,'Lynx WOODEN HOLDS'!W$33))</f>
        <v/>
      </c>
      <c r="M14" s="55" t="str">
        <f>IF(IF('Lynx WOODEN HOLDS'!X18=0,0,'Lynx WOODEN HOLDS'!X18)+IF('Lynx WOODEN HOLDS'!X$32=0,0,'Lynx WOODEN HOLDS'!X$32)+IF('Lynx WOODEN HOLDS'!X$33=0,0,'Lynx WOODEN HOLDS'!X$33)=0,"",IF('Lynx WOODEN HOLDS'!X18=0,0,'Lynx WOODEN HOLDS'!X18)+IF('Lynx WOODEN HOLDS'!X$32=0,0,'Lynx WOODEN HOLDS'!X$32)+IF('Lynx WOODEN HOLDS'!X$33=0,0,'Lynx WOODEN HOLDS'!X$33))</f>
        <v/>
      </c>
      <c r="N14" s="55" t="str">
        <f>IF(IF('Lynx WOODEN HOLDS'!Y18=0,0,'Lynx WOODEN HOLDS'!Y18)+IF('Lynx WOODEN HOLDS'!Y$32=0,0,'Lynx WOODEN HOLDS'!Y$32)+IF('Lynx WOODEN HOLDS'!Y$33=0,0,'Lynx WOODEN HOLDS'!Y$33)=0,"",IF('Lynx WOODEN HOLDS'!Y18=0,0,'Lynx WOODEN HOLDS'!Y18)+IF('Lynx WOODEN HOLDS'!Y$32=0,0,'Lynx WOODEN HOLDS'!Y$32)+IF('Lynx WOODEN HOLDS'!Y$33=0,0,'Lynx WOODEN HOLDS'!Y$33))</f>
        <v/>
      </c>
      <c r="O14" s="915" t="str">
        <f>IF(IF('Lynx WOODEN HOLDS'!Z18=0,0,'Lynx WOODEN HOLDS'!Z18)+IF('Lynx WOODEN HOLDS'!Z$32=0,0,'Lynx WOODEN HOLDS'!Z$32)+IF('Lynx WOODEN HOLDS'!Z$33=0,0,'Lynx WOODEN HOLDS'!Z$33)=0,"",IF('Lynx WOODEN HOLDS'!Z18=0,0,'Lynx WOODEN HOLDS'!Z18)+IF('Lynx WOODEN HOLDS'!Z$32=0,0,'Lynx WOODEN HOLDS'!Z$32)+IF('Lynx WOODEN HOLDS'!Z$33=0,0,'Lynx WOODEN HOLDS'!Z$33))</f>
        <v/>
      </c>
      <c r="P14" s="917">
        <f>Q14*'Lynx WOODEN HOLDS'!I18</f>
        <v>0</v>
      </c>
      <c r="Q14" s="48">
        <f t="shared" si="0"/>
        <v>0</v>
      </c>
      <c r="R14" s="744">
        <f>Q14*'Lynx WOODEN HOLDS'!AX18</f>
        <v>0</v>
      </c>
    </row>
    <row r="15" spans="1:20" ht="23.25" customHeight="1">
      <c r="A15" s="24" t="str">
        <f>'Lynx WOODEN HOLDS'!D19</f>
        <v>L9-WH-N-DT</v>
      </c>
      <c r="B15" s="55" t="str">
        <f>IF(IF('Lynx WOODEN HOLDS'!M19=0,0,'Lynx WOODEN HOLDS'!M19)+IF('Lynx WOODEN HOLDS'!M$31=0,0,'Lynx WOODEN HOLDS'!M$31)+IF('Lynx WOODEN HOLDS'!M$33=0,0,'Lynx WOODEN HOLDS'!M$33)=0,"",IF('Lynx WOODEN HOLDS'!M19=0,0,'Lynx WOODEN HOLDS'!M19)+IF('Lynx WOODEN HOLDS'!M$31=0,0,'Lynx WOODEN HOLDS'!M$31)+IF('Lynx WOODEN HOLDS'!M$33=0,0,'Lynx WOODEN HOLDS'!M$33))</f>
        <v/>
      </c>
      <c r="C15" s="55" t="str">
        <f>IF(IF('Lynx WOODEN HOLDS'!N19=0,0,'Lynx WOODEN HOLDS'!N19)+IF('Lynx WOODEN HOLDS'!N$31=0,0,'Lynx WOODEN HOLDS'!N$31)+IF('Lynx WOODEN HOLDS'!N$33=0,0,'Lynx WOODEN HOLDS'!N$33)=0,"",IF('Lynx WOODEN HOLDS'!N19=0,0,'Lynx WOODEN HOLDS'!N19)+IF('Lynx WOODEN HOLDS'!N$31=0,0,'Lynx WOODEN HOLDS'!N$31)+IF('Lynx WOODEN HOLDS'!N$33=0,0,'Lynx WOODEN HOLDS'!N$33))</f>
        <v/>
      </c>
      <c r="D15" s="55" t="str">
        <f>IF(IF('Lynx WOODEN HOLDS'!O19=0,0,'Lynx WOODEN HOLDS'!O19)+IF('Lynx WOODEN HOLDS'!O$31=0,0,'Lynx WOODEN HOLDS'!O$31)+IF('Lynx WOODEN HOLDS'!O$33=0,0,'Lynx WOODEN HOLDS'!O$33)=0,"",IF('Lynx WOODEN HOLDS'!O19=0,0,'Lynx WOODEN HOLDS'!O19)+IF('Lynx WOODEN HOLDS'!O$31=0,0,'Lynx WOODEN HOLDS'!O$31)+IF('Lynx WOODEN HOLDS'!O$33=0,0,'Lynx WOODEN HOLDS'!O$33))</f>
        <v/>
      </c>
      <c r="E15" s="55" t="str">
        <f>IF(IF('Lynx WOODEN HOLDS'!P19=0,0,'Lynx WOODEN HOLDS'!P19)+IF('Lynx WOODEN HOLDS'!P$31=0,0,'Lynx WOODEN HOLDS'!P$31)+IF('Lynx WOODEN HOLDS'!P$33=0,0,'Lynx WOODEN HOLDS'!P$33)=0,"",IF('Lynx WOODEN HOLDS'!P19=0,0,'Lynx WOODEN HOLDS'!P19)+IF('Lynx WOODEN HOLDS'!P$31=0,0,'Lynx WOODEN HOLDS'!P$31)+IF('Lynx WOODEN HOLDS'!P$33=0,0,'Lynx WOODEN HOLDS'!P$33))</f>
        <v/>
      </c>
      <c r="F15" s="55" t="str">
        <f>IF(IF('Lynx WOODEN HOLDS'!Q19=0,0,'Lynx WOODEN HOLDS'!Q19)+IF('Lynx WOODEN HOLDS'!Q$31=0,0,'Lynx WOODEN HOLDS'!Q$31)+IF('Lynx WOODEN HOLDS'!Q$33=0,0,'Lynx WOODEN HOLDS'!Q$33)=0,"",IF('Lynx WOODEN HOLDS'!Q19=0,0,'Lynx WOODEN HOLDS'!Q19)+IF('Lynx WOODEN HOLDS'!Q$31=0,0,'Lynx WOODEN HOLDS'!Q$31)+IF('Lynx WOODEN HOLDS'!Q$33=0,0,'Lynx WOODEN HOLDS'!Q$33))</f>
        <v/>
      </c>
      <c r="G15" s="55" t="str">
        <f>IF(IF('Lynx WOODEN HOLDS'!R19=0,0,'Lynx WOODEN HOLDS'!R19)+IF('Lynx WOODEN HOLDS'!R$31=0,0,'Lynx WOODEN HOLDS'!R$31)+IF('Lynx WOODEN HOLDS'!R$33=0,0,'Lynx WOODEN HOLDS'!R$33)=0,"",IF('Lynx WOODEN HOLDS'!R19=0,0,'Lynx WOODEN HOLDS'!R19)+IF('Lynx WOODEN HOLDS'!R$31=0,0,'Lynx WOODEN HOLDS'!R$31)+IF('Lynx WOODEN HOLDS'!R$33=0,0,'Lynx WOODEN HOLDS'!R$33))</f>
        <v/>
      </c>
      <c r="H15" s="55" t="str">
        <f>IF(IF('Lynx WOODEN HOLDS'!S19=0,0,'Lynx WOODEN HOLDS'!S19)+IF('Lynx WOODEN HOLDS'!S$31=0,0,'Lynx WOODEN HOLDS'!S$31)+IF('Lynx WOODEN HOLDS'!S$33=0,0,'Lynx WOODEN HOLDS'!S$33)=0,"",IF('Lynx WOODEN HOLDS'!S19=0,0,'Lynx WOODEN HOLDS'!S19)+IF('Lynx WOODEN HOLDS'!S$31=0,0,'Lynx WOODEN HOLDS'!S$31)+IF('Lynx WOODEN HOLDS'!S$33=0,0,'Lynx WOODEN HOLDS'!S$33))</f>
        <v/>
      </c>
      <c r="I15" s="55" t="str">
        <f>IF(IF('Lynx WOODEN HOLDS'!T19=0,0,'Lynx WOODEN HOLDS'!T19)+IF('Lynx WOODEN HOLDS'!T$31=0,0,'Lynx WOODEN HOLDS'!T$31)+IF('Lynx WOODEN HOLDS'!T$33=0,0,'Lynx WOODEN HOLDS'!T$33)=0,"",IF('Lynx WOODEN HOLDS'!T19=0,0,'Lynx WOODEN HOLDS'!T19)+IF('Lynx WOODEN HOLDS'!T$31=0,0,'Lynx WOODEN HOLDS'!T$31)+IF('Lynx WOODEN HOLDS'!T$33=0,0,'Lynx WOODEN HOLDS'!T$33))</f>
        <v/>
      </c>
      <c r="J15" s="55" t="str">
        <f>IF(IF('Lynx WOODEN HOLDS'!U19=0,0,'Lynx WOODEN HOLDS'!U19)+IF('Lynx WOODEN HOLDS'!U$31=0,0,'Lynx WOODEN HOLDS'!U$31)+IF('Lynx WOODEN HOLDS'!U$33=0,0,'Lynx WOODEN HOLDS'!U$33)=0,"",IF('Lynx WOODEN HOLDS'!U19=0,0,'Lynx WOODEN HOLDS'!U19)+IF('Lynx WOODEN HOLDS'!U$31=0,0,'Lynx WOODEN HOLDS'!U$31)+IF('Lynx WOODEN HOLDS'!U$33=0,0,'Lynx WOODEN HOLDS'!U$33))</f>
        <v/>
      </c>
      <c r="K15" s="55" t="str">
        <f>IF(IF('Lynx WOODEN HOLDS'!V19=0,0,'Lynx WOODEN HOLDS'!V19)+IF('Lynx WOODEN HOLDS'!V$31=0,0,'Lynx WOODEN HOLDS'!V$31)+IF('Lynx WOODEN HOLDS'!V$33=0,0,'Lynx WOODEN HOLDS'!V$33)=0,"",IF('Lynx WOODEN HOLDS'!V19=0,0,'Lynx WOODEN HOLDS'!V19)+IF('Lynx WOODEN HOLDS'!V$31=0,0,'Lynx WOODEN HOLDS'!V$31)+IF('Lynx WOODEN HOLDS'!V$33=0,0,'Lynx WOODEN HOLDS'!V$33))</f>
        <v/>
      </c>
      <c r="L15" s="55" t="str">
        <f>IF(IF('Lynx WOODEN HOLDS'!W19=0,0,'Lynx WOODEN HOLDS'!W19)+IF('Lynx WOODEN HOLDS'!W$31=0,0,'Lynx WOODEN HOLDS'!W$31)+IF('Lynx WOODEN HOLDS'!W$33=0,0,'Lynx WOODEN HOLDS'!W$33)=0,"",IF('Lynx WOODEN HOLDS'!W19=0,0,'Lynx WOODEN HOLDS'!W19)+IF('Lynx WOODEN HOLDS'!W$31=0,0,'Lynx WOODEN HOLDS'!W$31)+IF('Lynx WOODEN HOLDS'!W$33=0,0,'Lynx WOODEN HOLDS'!W$33))</f>
        <v/>
      </c>
      <c r="M15" s="55" t="str">
        <f>IF(IF('Lynx WOODEN HOLDS'!X19=0,0,'Lynx WOODEN HOLDS'!X19)+IF('Lynx WOODEN HOLDS'!X$31=0,0,'Lynx WOODEN HOLDS'!X$31)+IF('Lynx WOODEN HOLDS'!X$33=0,0,'Lynx WOODEN HOLDS'!X$33)=0,"",IF('Lynx WOODEN HOLDS'!X19=0,0,'Lynx WOODEN HOLDS'!X19)+IF('Lynx WOODEN HOLDS'!X$31=0,0,'Lynx WOODEN HOLDS'!X$31)+IF('Lynx WOODEN HOLDS'!X$33=0,0,'Lynx WOODEN HOLDS'!X$33))</f>
        <v/>
      </c>
      <c r="N15" s="55" t="str">
        <f>IF(IF('Lynx WOODEN HOLDS'!Y19=0,0,'Lynx WOODEN HOLDS'!Y19)+IF('Lynx WOODEN HOLDS'!Y$31=0,0,'Lynx WOODEN HOLDS'!Y$31)+IF('Lynx WOODEN HOLDS'!Y$33=0,0,'Lynx WOODEN HOLDS'!Y$33)=0,"",IF('Lynx WOODEN HOLDS'!Y19=0,0,'Lynx WOODEN HOLDS'!Y19)+IF('Lynx WOODEN HOLDS'!Y$31=0,0,'Lynx WOODEN HOLDS'!Y$31)+IF('Lynx WOODEN HOLDS'!Y$33=0,0,'Lynx WOODEN HOLDS'!Y$33))</f>
        <v/>
      </c>
      <c r="O15" s="915" t="str">
        <f>IF(IF('Lynx WOODEN HOLDS'!Z19=0,0,'Lynx WOODEN HOLDS'!Z19)+IF('Lynx WOODEN HOLDS'!Z$31=0,0,'Lynx WOODEN HOLDS'!Z$31)+IF('Lynx WOODEN HOLDS'!Z$33=0,0,'Lynx WOODEN HOLDS'!Z$33)=0,"",IF('Lynx WOODEN HOLDS'!Z19=0,0,'Lynx WOODEN HOLDS'!Z19)+IF('Lynx WOODEN HOLDS'!Z$31=0,0,'Lynx WOODEN HOLDS'!Z$31)+IF('Lynx WOODEN HOLDS'!Z$33=0,0,'Lynx WOODEN HOLDS'!Z$33))</f>
        <v/>
      </c>
      <c r="P15" s="917">
        <f>Q15*'Lynx WOODEN HOLDS'!I19</f>
        <v>0</v>
      </c>
      <c r="Q15" s="48">
        <f t="shared" si="0"/>
        <v>0</v>
      </c>
      <c r="R15" s="744">
        <f>Q15*'Lynx WOODEN HOLDS'!AX19</f>
        <v>0</v>
      </c>
    </row>
    <row r="16" spans="1:20" ht="23.25" customHeight="1">
      <c r="A16" s="24" t="str">
        <f>'Lynx WOODEN HOLDS'!D20</f>
        <v>L10-WH-N-DT</v>
      </c>
      <c r="B16" s="55" t="str">
        <f>IF(IF('Lynx WOODEN HOLDS'!M20=0,0,'Lynx WOODEN HOLDS'!M20)+IF('Lynx WOODEN HOLDS'!M$31=0,0,'Lynx WOODEN HOLDS'!M$31)+IF('Lynx WOODEN HOLDS'!M$33=0,0,'Lynx WOODEN HOLDS'!M$33)=0,"",IF('Lynx WOODEN HOLDS'!M20=0,0,'Lynx WOODEN HOLDS'!M20)+IF('Lynx WOODEN HOLDS'!M$31=0,0,'Lynx WOODEN HOLDS'!M$31)+IF('Lynx WOODEN HOLDS'!M$33=0,0,'Lynx WOODEN HOLDS'!M$33))</f>
        <v/>
      </c>
      <c r="C16" s="55" t="str">
        <f>IF(IF('Lynx WOODEN HOLDS'!N20=0,0,'Lynx WOODEN HOLDS'!N20)+IF('Lynx WOODEN HOLDS'!N$31=0,0,'Lynx WOODEN HOLDS'!N$31)+IF('Lynx WOODEN HOLDS'!N$33=0,0,'Lynx WOODEN HOLDS'!N$33)=0,"",IF('Lynx WOODEN HOLDS'!N20=0,0,'Lynx WOODEN HOLDS'!N20)+IF('Lynx WOODEN HOLDS'!N$31=0,0,'Lynx WOODEN HOLDS'!N$31)+IF('Lynx WOODEN HOLDS'!N$33=0,0,'Lynx WOODEN HOLDS'!N$33))</f>
        <v/>
      </c>
      <c r="D16" s="55" t="str">
        <f>IF(IF('Lynx WOODEN HOLDS'!O20=0,0,'Lynx WOODEN HOLDS'!O20)+IF('Lynx WOODEN HOLDS'!O$31=0,0,'Lynx WOODEN HOLDS'!O$31)+IF('Lynx WOODEN HOLDS'!O$33=0,0,'Lynx WOODEN HOLDS'!O$33)=0,"",IF('Lynx WOODEN HOLDS'!O20=0,0,'Lynx WOODEN HOLDS'!O20)+IF('Lynx WOODEN HOLDS'!O$31=0,0,'Lynx WOODEN HOLDS'!O$31)+IF('Lynx WOODEN HOLDS'!O$33=0,0,'Lynx WOODEN HOLDS'!O$33))</f>
        <v/>
      </c>
      <c r="E16" s="55" t="str">
        <f>IF(IF('Lynx WOODEN HOLDS'!P20=0,0,'Lynx WOODEN HOLDS'!P20)+IF('Lynx WOODEN HOLDS'!P$31=0,0,'Lynx WOODEN HOLDS'!P$31)+IF('Lynx WOODEN HOLDS'!P$33=0,0,'Lynx WOODEN HOLDS'!P$33)=0,"",IF('Lynx WOODEN HOLDS'!P20=0,0,'Lynx WOODEN HOLDS'!P20)+IF('Lynx WOODEN HOLDS'!P$31=0,0,'Lynx WOODEN HOLDS'!P$31)+IF('Lynx WOODEN HOLDS'!P$33=0,0,'Lynx WOODEN HOLDS'!P$33))</f>
        <v/>
      </c>
      <c r="F16" s="55" t="str">
        <f>IF(IF('Lynx WOODEN HOLDS'!Q20=0,0,'Lynx WOODEN HOLDS'!Q20)+IF('Lynx WOODEN HOLDS'!Q$31=0,0,'Lynx WOODEN HOLDS'!Q$31)+IF('Lynx WOODEN HOLDS'!Q$33=0,0,'Lynx WOODEN HOLDS'!Q$33)=0,"",IF('Lynx WOODEN HOLDS'!Q20=0,0,'Lynx WOODEN HOLDS'!Q20)+IF('Lynx WOODEN HOLDS'!Q$31=0,0,'Lynx WOODEN HOLDS'!Q$31)+IF('Lynx WOODEN HOLDS'!Q$33=0,0,'Lynx WOODEN HOLDS'!Q$33))</f>
        <v/>
      </c>
      <c r="G16" s="55" t="str">
        <f>IF(IF('Lynx WOODEN HOLDS'!R20=0,0,'Lynx WOODEN HOLDS'!R20)+IF('Lynx WOODEN HOLDS'!R$31=0,0,'Lynx WOODEN HOLDS'!R$31)+IF('Lynx WOODEN HOLDS'!R$33=0,0,'Lynx WOODEN HOLDS'!R$33)=0,"",IF('Lynx WOODEN HOLDS'!R20=0,0,'Lynx WOODEN HOLDS'!R20)+IF('Lynx WOODEN HOLDS'!R$31=0,0,'Lynx WOODEN HOLDS'!R$31)+IF('Lynx WOODEN HOLDS'!R$33=0,0,'Lynx WOODEN HOLDS'!R$33))</f>
        <v/>
      </c>
      <c r="H16" s="55" t="str">
        <f>IF(IF('Lynx WOODEN HOLDS'!S20=0,0,'Lynx WOODEN HOLDS'!S20)+IF('Lynx WOODEN HOLDS'!S$31=0,0,'Lynx WOODEN HOLDS'!S$31)+IF('Lynx WOODEN HOLDS'!S$33=0,0,'Lynx WOODEN HOLDS'!S$33)=0,"",IF('Lynx WOODEN HOLDS'!S20=0,0,'Lynx WOODEN HOLDS'!S20)+IF('Lynx WOODEN HOLDS'!S$31=0,0,'Lynx WOODEN HOLDS'!S$31)+IF('Lynx WOODEN HOLDS'!S$33=0,0,'Lynx WOODEN HOLDS'!S$33))</f>
        <v/>
      </c>
      <c r="I16" s="55" t="str">
        <f>IF(IF('Lynx WOODEN HOLDS'!T20=0,0,'Lynx WOODEN HOLDS'!T20)+IF('Lynx WOODEN HOLDS'!T$31=0,0,'Lynx WOODEN HOLDS'!T$31)+IF('Lynx WOODEN HOLDS'!T$33=0,0,'Lynx WOODEN HOLDS'!T$33)=0,"",IF('Lynx WOODEN HOLDS'!T20=0,0,'Lynx WOODEN HOLDS'!T20)+IF('Lynx WOODEN HOLDS'!T$31=0,0,'Lynx WOODEN HOLDS'!T$31)+IF('Lynx WOODEN HOLDS'!T$33=0,0,'Lynx WOODEN HOLDS'!T$33))</f>
        <v/>
      </c>
      <c r="J16" s="55" t="str">
        <f>IF(IF('Lynx WOODEN HOLDS'!U20=0,0,'Lynx WOODEN HOLDS'!U20)+IF('Lynx WOODEN HOLDS'!U$31=0,0,'Lynx WOODEN HOLDS'!U$31)+IF('Lynx WOODEN HOLDS'!U$33=0,0,'Lynx WOODEN HOLDS'!U$33)=0,"",IF('Lynx WOODEN HOLDS'!U20=0,0,'Lynx WOODEN HOLDS'!U20)+IF('Lynx WOODEN HOLDS'!U$31=0,0,'Lynx WOODEN HOLDS'!U$31)+IF('Lynx WOODEN HOLDS'!U$33=0,0,'Lynx WOODEN HOLDS'!U$33))</f>
        <v/>
      </c>
      <c r="K16" s="55" t="str">
        <f>IF(IF('Lynx WOODEN HOLDS'!V20=0,0,'Lynx WOODEN HOLDS'!V20)+IF('Lynx WOODEN HOLDS'!V$31=0,0,'Lynx WOODEN HOLDS'!V$31)+IF('Lynx WOODEN HOLDS'!V$33=0,0,'Lynx WOODEN HOLDS'!V$33)=0,"",IF('Lynx WOODEN HOLDS'!V20=0,0,'Lynx WOODEN HOLDS'!V20)+IF('Lynx WOODEN HOLDS'!V$31=0,0,'Lynx WOODEN HOLDS'!V$31)+IF('Lynx WOODEN HOLDS'!V$33=0,0,'Lynx WOODEN HOLDS'!V$33))</f>
        <v/>
      </c>
      <c r="L16" s="55" t="str">
        <f>IF(IF('Lynx WOODEN HOLDS'!W20=0,0,'Lynx WOODEN HOLDS'!W20)+IF('Lynx WOODEN HOLDS'!W$31=0,0,'Lynx WOODEN HOLDS'!W$31)+IF('Lynx WOODEN HOLDS'!W$33=0,0,'Lynx WOODEN HOLDS'!W$33)=0,"",IF('Lynx WOODEN HOLDS'!W20=0,0,'Lynx WOODEN HOLDS'!W20)+IF('Lynx WOODEN HOLDS'!W$31=0,0,'Lynx WOODEN HOLDS'!W$31)+IF('Lynx WOODEN HOLDS'!W$33=0,0,'Lynx WOODEN HOLDS'!W$33))</f>
        <v/>
      </c>
      <c r="M16" s="55" t="str">
        <f>IF(IF('Lynx WOODEN HOLDS'!X20=0,0,'Lynx WOODEN HOLDS'!X20)+IF('Lynx WOODEN HOLDS'!X$31=0,0,'Lynx WOODEN HOLDS'!X$31)+IF('Lynx WOODEN HOLDS'!X$33=0,0,'Lynx WOODEN HOLDS'!X$33)=0,"",IF('Lynx WOODEN HOLDS'!X20=0,0,'Lynx WOODEN HOLDS'!X20)+IF('Lynx WOODEN HOLDS'!X$31=0,0,'Lynx WOODEN HOLDS'!X$31)+IF('Lynx WOODEN HOLDS'!X$33=0,0,'Lynx WOODEN HOLDS'!X$33))</f>
        <v/>
      </c>
      <c r="N16" s="55" t="str">
        <f>IF(IF('Lynx WOODEN HOLDS'!Y20=0,0,'Lynx WOODEN HOLDS'!Y20)+IF('Lynx WOODEN HOLDS'!Y$31=0,0,'Lynx WOODEN HOLDS'!Y$31)+IF('Lynx WOODEN HOLDS'!Y$33=0,0,'Lynx WOODEN HOLDS'!Y$33)=0,"",IF('Lynx WOODEN HOLDS'!Y20=0,0,'Lynx WOODEN HOLDS'!Y20)+IF('Lynx WOODEN HOLDS'!Y$31=0,0,'Lynx WOODEN HOLDS'!Y$31)+IF('Lynx WOODEN HOLDS'!Y$33=0,0,'Lynx WOODEN HOLDS'!Y$33))</f>
        <v/>
      </c>
      <c r="O16" s="915" t="str">
        <f>IF(IF('Lynx WOODEN HOLDS'!Z20=0,0,'Lynx WOODEN HOLDS'!Z20)+IF('Lynx WOODEN HOLDS'!Z$31=0,0,'Lynx WOODEN HOLDS'!Z$31)+IF('Lynx WOODEN HOLDS'!Z$33=0,0,'Lynx WOODEN HOLDS'!Z$33)=0,"",IF('Lynx WOODEN HOLDS'!Z20=0,0,'Lynx WOODEN HOLDS'!Z20)+IF('Lynx WOODEN HOLDS'!Z$31=0,0,'Lynx WOODEN HOLDS'!Z$31)+IF('Lynx WOODEN HOLDS'!Z$33=0,0,'Lynx WOODEN HOLDS'!Z$33))</f>
        <v/>
      </c>
      <c r="P16" s="917">
        <f>Q16*'Lynx WOODEN HOLDS'!I20</f>
        <v>0</v>
      </c>
      <c r="Q16" s="48">
        <f t="shared" si="0"/>
        <v>0</v>
      </c>
      <c r="R16" s="744">
        <f>Q16*'Lynx WOODEN HOLDS'!AX20</f>
        <v>0</v>
      </c>
    </row>
    <row r="17" spans="1:18" ht="23.25" customHeight="1">
      <c r="A17" s="24" t="str">
        <f>'Lynx WOODEN HOLDS'!D21</f>
        <v>L11-WH-N-DT</v>
      </c>
      <c r="B17" s="55" t="str">
        <f>IF(IF('Lynx WOODEN HOLDS'!M21=0,0,'Lynx WOODEN HOLDS'!M21)+IF('Lynx WOODEN HOLDS'!M$31=0,0,'Lynx WOODEN HOLDS'!M$31)+IF('Lynx WOODEN HOLDS'!M$33=0,0,'Lynx WOODEN HOLDS'!M$33)=0,"",IF('Lynx WOODEN HOLDS'!M21=0,0,'Lynx WOODEN HOLDS'!M21)+IF('Lynx WOODEN HOLDS'!M$31=0,0,'Lynx WOODEN HOLDS'!M$31)+IF('Lynx WOODEN HOLDS'!M$33=0,0,'Lynx WOODEN HOLDS'!M$33))</f>
        <v/>
      </c>
      <c r="C17" s="55" t="str">
        <f>IF(IF('Lynx WOODEN HOLDS'!N21=0,0,'Lynx WOODEN HOLDS'!N21)+IF('Lynx WOODEN HOLDS'!N$31=0,0,'Lynx WOODEN HOLDS'!N$31)+IF('Lynx WOODEN HOLDS'!N$33=0,0,'Lynx WOODEN HOLDS'!N$33)=0,"",IF('Lynx WOODEN HOLDS'!N21=0,0,'Lynx WOODEN HOLDS'!N21)+IF('Lynx WOODEN HOLDS'!N$31=0,0,'Lynx WOODEN HOLDS'!N$31)+IF('Lynx WOODEN HOLDS'!N$33=0,0,'Lynx WOODEN HOLDS'!N$33))</f>
        <v/>
      </c>
      <c r="D17" s="55" t="str">
        <f>IF(IF('Lynx WOODEN HOLDS'!O21=0,0,'Lynx WOODEN HOLDS'!O21)+IF('Lynx WOODEN HOLDS'!O$31=0,0,'Lynx WOODEN HOLDS'!O$31)+IF('Lynx WOODEN HOLDS'!O$33=0,0,'Lynx WOODEN HOLDS'!O$33)=0,"",IF('Lynx WOODEN HOLDS'!O21=0,0,'Lynx WOODEN HOLDS'!O21)+IF('Lynx WOODEN HOLDS'!O$31=0,0,'Lynx WOODEN HOLDS'!O$31)+IF('Lynx WOODEN HOLDS'!O$33=0,0,'Lynx WOODEN HOLDS'!O$33))</f>
        <v/>
      </c>
      <c r="E17" s="55" t="str">
        <f>IF(IF('Lynx WOODEN HOLDS'!P21=0,0,'Lynx WOODEN HOLDS'!P21)+IF('Lynx WOODEN HOLDS'!P$31=0,0,'Lynx WOODEN HOLDS'!P$31)+IF('Lynx WOODEN HOLDS'!P$33=0,0,'Lynx WOODEN HOLDS'!P$33)=0,"",IF('Lynx WOODEN HOLDS'!P21=0,0,'Lynx WOODEN HOLDS'!P21)+IF('Lynx WOODEN HOLDS'!P$31=0,0,'Lynx WOODEN HOLDS'!P$31)+IF('Lynx WOODEN HOLDS'!P$33=0,0,'Lynx WOODEN HOLDS'!P$33))</f>
        <v/>
      </c>
      <c r="F17" s="55" t="str">
        <f>IF(IF('Lynx WOODEN HOLDS'!Q21=0,0,'Lynx WOODEN HOLDS'!Q21)+IF('Lynx WOODEN HOLDS'!Q$31=0,0,'Lynx WOODEN HOLDS'!Q$31)+IF('Lynx WOODEN HOLDS'!Q$33=0,0,'Lynx WOODEN HOLDS'!Q$33)=0,"",IF('Lynx WOODEN HOLDS'!Q21=0,0,'Lynx WOODEN HOLDS'!Q21)+IF('Lynx WOODEN HOLDS'!Q$31=0,0,'Lynx WOODEN HOLDS'!Q$31)+IF('Lynx WOODEN HOLDS'!Q$33=0,0,'Lynx WOODEN HOLDS'!Q$33))</f>
        <v/>
      </c>
      <c r="G17" s="55" t="str">
        <f>IF(IF('Lynx WOODEN HOLDS'!R21=0,0,'Lynx WOODEN HOLDS'!R21)+IF('Lynx WOODEN HOLDS'!R$31=0,0,'Lynx WOODEN HOLDS'!R$31)+IF('Lynx WOODEN HOLDS'!R$33=0,0,'Lynx WOODEN HOLDS'!R$33)=0,"",IF('Lynx WOODEN HOLDS'!R21=0,0,'Lynx WOODEN HOLDS'!R21)+IF('Lynx WOODEN HOLDS'!R$31=0,0,'Lynx WOODEN HOLDS'!R$31)+IF('Lynx WOODEN HOLDS'!R$33=0,0,'Lynx WOODEN HOLDS'!R$33))</f>
        <v/>
      </c>
      <c r="H17" s="55" t="str">
        <f>IF(IF('Lynx WOODEN HOLDS'!S21=0,0,'Lynx WOODEN HOLDS'!S21)+IF('Lynx WOODEN HOLDS'!S$31=0,0,'Lynx WOODEN HOLDS'!S$31)+IF('Lynx WOODEN HOLDS'!S$33=0,0,'Lynx WOODEN HOLDS'!S$33)=0,"",IF('Lynx WOODEN HOLDS'!S21=0,0,'Lynx WOODEN HOLDS'!S21)+IF('Lynx WOODEN HOLDS'!S$31=0,0,'Lynx WOODEN HOLDS'!S$31)+IF('Lynx WOODEN HOLDS'!S$33=0,0,'Lynx WOODEN HOLDS'!S$33))</f>
        <v/>
      </c>
      <c r="I17" s="55" t="str">
        <f>IF(IF('Lynx WOODEN HOLDS'!T21=0,0,'Lynx WOODEN HOLDS'!T21)+IF('Lynx WOODEN HOLDS'!T$31=0,0,'Lynx WOODEN HOLDS'!T$31)+IF('Lynx WOODEN HOLDS'!T$33=0,0,'Lynx WOODEN HOLDS'!T$33)=0,"",IF('Lynx WOODEN HOLDS'!T21=0,0,'Lynx WOODEN HOLDS'!T21)+IF('Lynx WOODEN HOLDS'!T$31=0,0,'Lynx WOODEN HOLDS'!T$31)+IF('Lynx WOODEN HOLDS'!T$33=0,0,'Lynx WOODEN HOLDS'!T$33))</f>
        <v/>
      </c>
      <c r="J17" s="55" t="str">
        <f>IF(IF('Lynx WOODEN HOLDS'!U21=0,0,'Lynx WOODEN HOLDS'!U21)+IF('Lynx WOODEN HOLDS'!U$31=0,0,'Lynx WOODEN HOLDS'!U$31)+IF('Lynx WOODEN HOLDS'!U$33=0,0,'Lynx WOODEN HOLDS'!U$33)=0,"",IF('Lynx WOODEN HOLDS'!U21=0,0,'Lynx WOODEN HOLDS'!U21)+IF('Lynx WOODEN HOLDS'!U$31=0,0,'Lynx WOODEN HOLDS'!U$31)+IF('Lynx WOODEN HOLDS'!U$33=0,0,'Lynx WOODEN HOLDS'!U$33))</f>
        <v/>
      </c>
      <c r="K17" s="55" t="str">
        <f>IF(IF('Lynx WOODEN HOLDS'!V21=0,0,'Lynx WOODEN HOLDS'!V21)+IF('Lynx WOODEN HOLDS'!V$31=0,0,'Lynx WOODEN HOLDS'!V$31)+IF('Lynx WOODEN HOLDS'!V$33=0,0,'Lynx WOODEN HOLDS'!V$33)=0,"",IF('Lynx WOODEN HOLDS'!V21=0,0,'Lynx WOODEN HOLDS'!V21)+IF('Lynx WOODEN HOLDS'!V$31=0,0,'Lynx WOODEN HOLDS'!V$31)+IF('Lynx WOODEN HOLDS'!V$33=0,0,'Lynx WOODEN HOLDS'!V$33))</f>
        <v/>
      </c>
      <c r="L17" s="55" t="str">
        <f>IF(IF('Lynx WOODEN HOLDS'!W21=0,0,'Lynx WOODEN HOLDS'!W21)+IF('Lynx WOODEN HOLDS'!W$31=0,0,'Lynx WOODEN HOLDS'!W$31)+IF('Lynx WOODEN HOLDS'!W$33=0,0,'Lynx WOODEN HOLDS'!W$33)=0,"",IF('Lynx WOODEN HOLDS'!W21=0,0,'Lynx WOODEN HOLDS'!W21)+IF('Lynx WOODEN HOLDS'!W$31=0,0,'Lynx WOODEN HOLDS'!W$31)+IF('Lynx WOODEN HOLDS'!W$33=0,0,'Lynx WOODEN HOLDS'!W$33))</f>
        <v/>
      </c>
      <c r="M17" s="55" t="str">
        <f>IF(IF('Lynx WOODEN HOLDS'!X21=0,0,'Lynx WOODEN HOLDS'!X21)+IF('Lynx WOODEN HOLDS'!X$31=0,0,'Lynx WOODEN HOLDS'!X$31)+IF('Lynx WOODEN HOLDS'!X$33=0,0,'Lynx WOODEN HOLDS'!X$33)=0,"",IF('Lynx WOODEN HOLDS'!X21=0,0,'Lynx WOODEN HOLDS'!X21)+IF('Lynx WOODEN HOLDS'!X$31=0,0,'Lynx WOODEN HOLDS'!X$31)+IF('Lynx WOODEN HOLDS'!X$33=0,0,'Lynx WOODEN HOLDS'!X$33))</f>
        <v/>
      </c>
      <c r="N17" s="55" t="str">
        <f>IF(IF('Lynx WOODEN HOLDS'!Y21=0,0,'Lynx WOODEN HOLDS'!Y21)+IF('Lynx WOODEN HOLDS'!Y$31=0,0,'Lynx WOODEN HOLDS'!Y$31)+IF('Lynx WOODEN HOLDS'!Y$33=0,0,'Lynx WOODEN HOLDS'!Y$33)=0,"",IF('Lynx WOODEN HOLDS'!Y21=0,0,'Lynx WOODEN HOLDS'!Y21)+IF('Lynx WOODEN HOLDS'!Y$31=0,0,'Lynx WOODEN HOLDS'!Y$31)+IF('Lynx WOODEN HOLDS'!Y$33=0,0,'Lynx WOODEN HOLDS'!Y$33))</f>
        <v/>
      </c>
      <c r="O17" s="915" t="str">
        <f>IF(IF('Lynx WOODEN HOLDS'!Z21=0,0,'Lynx WOODEN HOLDS'!Z21)+IF('Lynx WOODEN HOLDS'!Z$31=0,0,'Lynx WOODEN HOLDS'!Z$31)+IF('Lynx WOODEN HOLDS'!Z$33=0,0,'Lynx WOODEN HOLDS'!Z$33)=0,"",IF('Lynx WOODEN HOLDS'!Z21=0,0,'Lynx WOODEN HOLDS'!Z21)+IF('Lynx WOODEN HOLDS'!Z$31=0,0,'Lynx WOODEN HOLDS'!Z$31)+IF('Lynx WOODEN HOLDS'!Z$33=0,0,'Lynx WOODEN HOLDS'!Z$33))</f>
        <v/>
      </c>
      <c r="P17" s="917">
        <f>Q17*'Lynx WOODEN HOLDS'!I21</f>
        <v>0</v>
      </c>
      <c r="Q17" s="48">
        <f t="shared" si="0"/>
        <v>0</v>
      </c>
      <c r="R17" s="744">
        <f>Q17*'Lynx WOODEN HOLDS'!AX21</f>
        <v>0</v>
      </c>
    </row>
    <row r="18" spans="1:18" ht="23.25" customHeight="1">
      <c r="A18" s="24" t="str">
        <f>'Lynx WOODEN HOLDS'!D22</f>
        <v>L12-WH-N-DT</v>
      </c>
      <c r="B18" s="55" t="str">
        <f>IF(IF('Lynx WOODEN HOLDS'!M22=0,0,'Lynx WOODEN HOLDS'!M22)+IF('Lynx WOODEN HOLDS'!M$31=0,0,'Lynx WOODEN HOLDS'!M$31)+IF('Lynx WOODEN HOLDS'!M$33=0,0,'Lynx WOODEN HOLDS'!M$33)=0,"",IF('Lynx WOODEN HOLDS'!M22=0,0,'Lynx WOODEN HOLDS'!M22)+IF('Lynx WOODEN HOLDS'!M$31=0,0,'Lynx WOODEN HOLDS'!M$31)+IF('Lynx WOODEN HOLDS'!M$33=0,0,'Lynx WOODEN HOLDS'!M$33))</f>
        <v/>
      </c>
      <c r="C18" s="55" t="str">
        <f>IF(IF('Lynx WOODEN HOLDS'!N22=0,0,'Lynx WOODEN HOLDS'!N22)+IF('Lynx WOODEN HOLDS'!N$31=0,0,'Lynx WOODEN HOLDS'!N$31)+IF('Lynx WOODEN HOLDS'!N$33=0,0,'Lynx WOODEN HOLDS'!N$33)=0,"",IF('Lynx WOODEN HOLDS'!N22=0,0,'Lynx WOODEN HOLDS'!N22)+IF('Lynx WOODEN HOLDS'!N$31=0,0,'Lynx WOODEN HOLDS'!N$31)+IF('Lynx WOODEN HOLDS'!N$33=0,0,'Lynx WOODEN HOLDS'!N$33))</f>
        <v/>
      </c>
      <c r="D18" s="55" t="str">
        <f>IF(IF('Lynx WOODEN HOLDS'!O22=0,0,'Lynx WOODEN HOLDS'!O22)+IF('Lynx WOODEN HOLDS'!O$31=0,0,'Lynx WOODEN HOLDS'!O$31)+IF('Lynx WOODEN HOLDS'!O$33=0,0,'Lynx WOODEN HOLDS'!O$33)=0,"",IF('Lynx WOODEN HOLDS'!O22=0,0,'Lynx WOODEN HOLDS'!O22)+IF('Lynx WOODEN HOLDS'!O$31=0,0,'Lynx WOODEN HOLDS'!O$31)+IF('Lynx WOODEN HOLDS'!O$33=0,0,'Lynx WOODEN HOLDS'!O$33))</f>
        <v/>
      </c>
      <c r="E18" s="55" t="str">
        <f>IF(IF('Lynx WOODEN HOLDS'!P22=0,0,'Lynx WOODEN HOLDS'!P22)+IF('Lynx WOODEN HOLDS'!P$31=0,0,'Lynx WOODEN HOLDS'!P$31)+IF('Lynx WOODEN HOLDS'!P$33=0,0,'Lynx WOODEN HOLDS'!P$33)=0,"",IF('Lynx WOODEN HOLDS'!P22=0,0,'Lynx WOODEN HOLDS'!P22)+IF('Lynx WOODEN HOLDS'!P$31=0,0,'Lynx WOODEN HOLDS'!P$31)+IF('Lynx WOODEN HOLDS'!P$33=0,0,'Lynx WOODEN HOLDS'!P$33))</f>
        <v/>
      </c>
      <c r="F18" s="55" t="str">
        <f>IF(IF('Lynx WOODEN HOLDS'!Q22=0,0,'Lynx WOODEN HOLDS'!Q22)+IF('Lynx WOODEN HOLDS'!Q$31=0,0,'Lynx WOODEN HOLDS'!Q$31)+IF('Lynx WOODEN HOLDS'!Q$33=0,0,'Lynx WOODEN HOLDS'!Q$33)=0,"",IF('Lynx WOODEN HOLDS'!Q22=0,0,'Lynx WOODEN HOLDS'!Q22)+IF('Lynx WOODEN HOLDS'!Q$31=0,0,'Lynx WOODEN HOLDS'!Q$31)+IF('Lynx WOODEN HOLDS'!Q$33=0,0,'Lynx WOODEN HOLDS'!Q$33))</f>
        <v/>
      </c>
      <c r="G18" s="55" t="str">
        <f>IF(IF('Lynx WOODEN HOLDS'!R22=0,0,'Lynx WOODEN HOLDS'!R22)+IF('Lynx WOODEN HOLDS'!R$31=0,0,'Lynx WOODEN HOLDS'!R$31)+IF('Lynx WOODEN HOLDS'!R$33=0,0,'Lynx WOODEN HOLDS'!R$33)=0,"",IF('Lynx WOODEN HOLDS'!R22=0,0,'Lynx WOODEN HOLDS'!R22)+IF('Lynx WOODEN HOLDS'!R$31=0,0,'Lynx WOODEN HOLDS'!R$31)+IF('Lynx WOODEN HOLDS'!R$33=0,0,'Lynx WOODEN HOLDS'!R$33))</f>
        <v/>
      </c>
      <c r="H18" s="55" t="str">
        <f>IF(IF('Lynx WOODEN HOLDS'!S22=0,0,'Lynx WOODEN HOLDS'!S22)+IF('Lynx WOODEN HOLDS'!S$31=0,0,'Lynx WOODEN HOLDS'!S$31)+IF('Lynx WOODEN HOLDS'!S$33=0,0,'Lynx WOODEN HOLDS'!S$33)=0,"",IF('Lynx WOODEN HOLDS'!S22=0,0,'Lynx WOODEN HOLDS'!S22)+IF('Lynx WOODEN HOLDS'!S$31=0,0,'Lynx WOODEN HOLDS'!S$31)+IF('Lynx WOODEN HOLDS'!S$33=0,0,'Lynx WOODEN HOLDS'!S$33))</f>
        <v/>
      </c>
      <c r="I18" s="55" t="str">
        <f>IF(IF('Lynx WOODEN HOLDS'!T22=0,0,'Lynx WOODEN HOLDS'!T22)+IF('Lynx WOODEN HOLDS'!T$31=0,0,'Lynx WOODEN HOLDS'!T$31)+IF('Lynx WOODEN HOLDS'!T$33=0,0,'Lynx WOODEN HOLDS'!T$33)=0,"",IF('Lynx WOODEN HOLDS'!T22=0,0,'Lynx WOODEN HOLDS'!T22)+IF('Lynx WOODEN HOLDS'!T$31=0,0,'Lynx WOODEN HOLDS'!T$31)+IF('Lynx WOODEN HOLDS'!T$33=0,0,'Lynx WOODEN HOLDS'!T$33))</f>
        <v/>
      </c>
      <c r="J18" s="55" t="str">
        <f>IF(IF('Lynx WOODEN HOLDS'!U22=0,0,'Lynx WOODEN HOLDS'!U22)+IF('Lynx WOODEN HOLDS'!U$31=0,0,'Lynx WOODEN HOLDS'!U$31)+IF('Lynx WOODEN HOLDS'!U$33=0,0,'Lynx WOODEN HOLDS'!U$33)=0,"",IF('Lynx WOODEN HOLDS'!U22=0,0,'Lynx WOODEN HOLDS'!U22)+IF('Lynx WOODEN HOLDS'!U$31=0,0,'Lynx WOODEN HOLDS'!U$31)+IF('Lynx WOODEN HOLDS'!U$33=0,0,'Lynx WOODEN HOLDS'!U$33))</f>
        <v/>
      </c>
      <c r="K18" s="55" t="str">
        <f>IF(IF('Lynx WOODEN HOLDS'!V22=0,0,'Lynx WOODEN HOLDS'!V22)+IF('Lynx WOODEN HOLDS'!V$31=0,0,'Lynx WOODEN HOLDS'!V$31)+IF('Lynx WOODEN HOLDS'!V$33=0,0,'Lynx WOODEN HOLDS'!V$33)=0,"",IF('Lynx WOODEN HOLDS'!V22=0,0,'Lynx WOODEN HOLDS'!V22)+IF('Lynx WOODEN HOLDS'!V$31=0,0,'Lynx WOODEN HOLDS'!V$31)+IF('Lynx WOODEN HOLDS'!V$33=0,0,'Lynx WOODEN HOLDS'!V$33))</f>
        <v/>
      </c>
      <c r="L18" s="55" t="str">
        <f>IF(IF('Lynx WOODEN HOLDS'!W22=0,0,'Lynx WOODEN HOLDS'!W22)+IF('Lynx WOODEN HOLDS'!W$31=0,0,'Lynx WOODEN HOLDS'!W$31)+IF('Lynx WOODEN HOLDS'!W$33=0,0,'Lynx WOODEN HOLDS'!W$33)=0,"",IF('Lynx WOODEN HOLDS'!W22=0,0,'Lynx WOODEN HOLDS'!W22)+IF('Lynx WOODEN HOLDS'!W$31=0,0,'Lynx WOODEN HOLDS'!W$31)+IF('Lynx WOODEN HOLDS'!W$33=0,0,'Lynx WOODEN HOLDS'!W$33))</f>
        <v/>
      </c>
      <c r="M18" s="55" t="str">
        <f>IF(IF('Lynx WOODEN HOLDS'!X22=0,0,'Lynx WOODEN HOLDS'!X22)+IF('Lynx WOODEN HOLDS'!X$31=0,0,'Lynx WOODEN HOLDS'!X$31)+IF('Lynx WOODEN HOLDS'!X$33=0,0,'Lynx WOODEN HOLDS'!X$33)=0,"",IF('Lynx WOODEN HOLDS'!X22=0,0,'Lynx WOODEN HOLDS'!X22)+IF('Lynx WOODEN HOLDS'!X$31=0,0,'Lynx WOODEN HOLDS'!X$31)+IF('Lynx WOODEN HOLDS'!X$33=0,0,'Lynx WOODEN HOLDS'!X$33))</f>
        <v/>
      </c>
      <c r="N18" s="55" t="str">
        <f>IF(IF('Lynx WOODEN HOLDS'!Y22=0,0,'Lynx WOODEN HOLDS'!Y22)+IF('Lynx WOODEN HOLDS'!Y$31=0,0,'Lynx WOODEN HOLDS'!Y$31)+IF('Lynx WOODEN HOLDS'!Y$33=0,0,'Lynx WOODEN HOLDS'!Y$33)=0,"",IF('Lynx WOODEN HOLDS'!Y22=0,0,'Lynx WOODEN HOLDS'!Y22)+IF('Lynx WOODEN HOLDS'!Y$31=0,0,'Lynx WOODEN HOLDS'!Y$31)+IF('Lynx WOODEN HOLDS'!Y$33=0,0,'Lynx WOODEN HOLDS'!Y$33))</f>
        <v/>
      </c>
      <c r="O18" s="915" t="str">
        <f>IF(IF('Lynx WOODEN HOLDS'!Z22=0,0,'Lynx WOODEN HOLDS'!Z22)+IF('Lynx WOODEN HOLDS'!Z$31=0,0,'Lynx WOODEN HOLDS'!Z$31)+IF('Lynx WOODEN HOLDS'!Z$33=0,0,'Lynx WOODEN HOLDS'!Z$33)=0,"",IF('Lynx WOODEN HOLDS'!Z22=0,0,'Lynx WOODEN HOLDS'!Z22)+IF('Lynx WOODEN HOLDS'!Z$31=0,0,'Lynx WOODEN HOLDS'!Z$31)+IF('Lynx WOODEN HOLDS'!Z$33=0,0,'Lynx WOODEN HOLDS'!Z$33))</f>
        <v/>
      </c>
      <c r="P18" s="917">
        <f>Q18*'Lynx WOODEN HOLDS'!I22</f>
        <v>0</v>
      </c>
      <c r="Q18" s="48">
        <f t="shared" si="0"/>
        <v>0</v>
      </c>
      <c r="R18" s="744">
        <f>Q18*'Lynx WOODEN HOLDS'!AX22</f>
        <v>0</v>
      </c>
    </row>
    <row r="19" spans="1:18" ht="23.25" customHeight="1">
      <c r="A19" s="660" t="str">
        <f>'Lynx WOODEN HOLDS'!D23</f>
        <v>L13-WH-N-DT</v>
      </c>
      <c r="B19" s="55" t="str">
        <f>IF(IF('Lynx WOODEN HOLDS'!M23=0,0,'Lynx WOODEN HOLDS'!M23)+IF('Lynx WOODEN HOLDS'!M$32=0,0,'Lynx WOODEN HOLDS'!M$32)+IF('Lynx WOODEN HOLDS'!M$33=0,0,'Lynx WOODEN HOLDS'!M$33)=0,"",IF('Lynx WOODEN HOLDS'!M23=0,0,'Lynx WOODEN HOLDS'!M23)+IF('Lynx WOODEN HOLDS'!M$32=0,0,'Lynx WOODEN HOLDS'!M$32)+IF('Lynx WOODEN HOLDS'!M$33=0,0,'Lynx WOODEN HOLDS'!M$33))</f>
        <v/>
      </c>
      <c r="C19" s="55" t="str">
        <f>IF(IF('Lynx WOODEN HOLDS'!N23=0,0,'Lynx WOODEN HOLDS'!N23)+IF('Lynx WOODEN HOLDS'!N$32=0,0,'Lynx WOODEN HOLDS'!N$32)+IF('Lynx WOODEN HOLDS'!N$33=0,0,'Lynx WOODEN HOLDS'!N$33)=0,"",IF('Lynx WOODEN HOLDS'!N23=0,0,'Lynx WOODEN HOLDS'!N23)+IF('Lynx WOODEN HOLDS'!N$32=0,0,'Lynx WOODEN HOLDS'!N$32)+IF('Lynx WOODEN HOLDS'!N$33=0,0,'Lynx WOODEN HOLDS'!N$33))</f>
        <v/>
      </c>
      <c r="D19" s="55" t="str">
        <f>IF(IF('Lynx WOODEN HOLDS'!O23=0,0,'Lynx WOODEN HOLDS'!O23)+IF('Lynx WOODEN HOLDS'!O$32=0,0,'Lynx WOODEN HOLDS'!O$32)+IF('Lynx WOODEN HOLDS'!O$33=0,0,'Lynx WOODEN HOLDS'!O$33)=0,"",IF('Lynx WOODEN HOLDS'!O23=0,0,'Lynx WOODEN HOLDS'!O23)+IF('Lynx WOODEN HOLDS'!O$32=0,0,'Lynx WOODEN HOLDS'!O$32)+IF('Lynx WOODEN HOLDS'!O$33=0,0,'Lynx WOODEN HOLDS'!O$33))</f>
        <v/>
      </c>
      <c r="E19" s="55" t="str">
        <f>IF(IF('Lynx WOODEN HOLDS'!P23=0,0,'Lynx WOODEN HOLDS'!P23)+IF('Lynx WOODEN HOLDS'!P$32=0,0,'Lynx WOODEN HOLDS'!P$32)+IF('Lynx WOODEN HOLDS'!P$33=0,0,'Lynx WOODEN HOLDS'!P$33)=0,"",IF('Lynx WOODEN HOLDS'!P23=0,0,'Lynx WOODEN HOLDS'!P23)+IF('Lynx WOODEN HOLDS'!P$32=0,0,'Lynx WOODEN HOLDS'!P$32)+IF('Lynx WOODEN HOLDS'!P$33=0,0,'Lynx WOODEN HOLDS'!P$33))</f>
        <v/>
      </c>
      <c r="F19" s="55" t="str">
        <f>IF(IF('Lynx WOODEN HOLDS'!Q23=0,0,'Lynx WOODEN HOLDS'!Q23)+IF('Lynx WOODEN HOLDS'!Q$32=0,0,'Lynx WOODEN HOLDS'!Q$32)+IF('Lynx WOODEN HOLDS'!Q$33=0,0,'Lynx WOODEN HOLDS'!Q$33)=0,"",IF('Lynx WOODEN HOLDS'!Q23=0,0,'Lynx WOODEN HOLDS'!Q23)+IF('Lynx WOODEN HOLDS'!Q$32=0,0,'Lynx WOODEN HOLDS'!Q$32)+IF('Lynx WOODEN HOLDS'!Q$33=0,0,'Lynx WOODEN HOLDS'!Q$33))</f>
        <v/>
      </c>
      <c r="G19" s="55" t="str">
        <f>IF(IF('Lynx WOODEN HOLDS'!R23=0,0,'Lynx WOODEN HOLDS'!R23)+IF('Lynx WOODEN HOLDS'!R$32=0,0,'Lynx WOODEN HOLDS'!R$32)+IF('Lynx WOODEN HOLDS'!R$33=0,0,'Lynx WOODEN HOLDS'!R$33)=0,"",IF('Lynx WOODEN HOLDS'!R23=0,0,'Lynx WOODEN HOLDS'!R23)+IF('Lynx WOODEN HOLDS'!R$32=0,0,'Lynx WOODEN HOLDS'!R$32)+IF('Lynx WOODEN HOLDS'!R$33=0,0,'Lynx WOODEN HOLDS'!R$33))</f>
        <v/>
      </c>
      <c r="H19" s="55" t="str">
        <f>IF(IF('Lynx WOODEN HOLDS'!S23=0,0,'Lynx WOODEN HOLDS'!S23)+IF('Lynx WOODEN HOLDS'!S$32=0,0,'Lynx WOODEN HOLDS'!S$32)+IF('Lynx WOODEN HOLDS'!S$33=0,0,'Lynx WOODEN HOLDS'!S$33)=0,"",IF('Lynx WOODEN HOLDS'!S23=0,0,'Lynx WOODEN HOLDS'!S23)+IF('Lynx WOODEN HOLDS'!S$32=0,0,'Lynx WOODEN HOLDS'!S$32)+IF('Lynx WOODEN HOLDS'!S$33=0,0,'Lynx WOODEN HOLDS'!S$33))</f>
        <v/>
      </c>
      <c r="I19" s="55" t="str">
        <f>IF(IF('Lynx WOODEN HOLDS'!T23=0,0,'Lynx WOODEN HOLDS'!T23)+IF('Lynx WOODEN HOLDS'!T$32=0,0,'Lynx WOODEN HOLDS'!T$32)+IF('Lynx WOODEN HOLDS'!T$33=0,0,'Lynx WOODEN HOLDS'!T$33)=0,"",IF('Lynx WOODEN HOLDS'!T23=0,0,'Lynx WOODEN HOLDS'!T23)+IF('Lynx WOODEN HOLDS'!T$32=0,0,'Lynx WOODEN HOLDS'!T$32)+IF('Lynx WOODEN HOLDS'!T$33=0,0,'Lynx WOODEN HOLDS'!T$33))</f>
        <v/>
      </c>
      <c r="J19" s="55" t="str">
        <f>IF(IF('Lynx WOODEN HOLDS'!U23=0,0,'Lynx WOODEN HOLDS'!U23)+IF('Lynx WOODEN HOLDS'!U$32=0,0,'Lynx WOODEN HOLDS'!U$32)+IF('Lynx WOODEN HOLDS'!U$33=0,0,'Lynx WOODEN HOLDS'!U$33)=0,"",IF('Lynx WOODEN HOLDS'!U23=0,0,'Lynx WOODEN HOLDS'!U23)+IF('Lynx WOODEN HOLDS'!U$32=0,0,'Lynx WOODEN HOLDS'!U$32)+IF('Lynx WOODEN HOLDS'!U$33=0,0,'Lynx WOODEN HOLDS'!U$33))</f>
        <v/>
      </c>
      <c r="K19" s="55" t="str">
        <f>IF(IF('Lynx WOODEN HOLDS'!V23=0,0,'Lynx WOODEN HOLDS'!V23)+IF('Lynx WOODEN HOLDS'!V$32=0,0,'Lynx WOODEN HOLDS'!V$32)+IF('Lynx WOODEN HOLDS'!V$33=0,0,'Lynx WOODEN HOLDS'!V$33)=0,"",IF('Lynx WOODEN HOLDS'!V23=0,0,'Lynx WOODEN HOLDS'!V23)+IF('Lynx WOODEN HOLDS'!V$32=0,0,'Lynx WOODEN HOLDS'!V$32)+IF('Lynx WOODEN HOLDS'!V$33=0,0,'Lynx WOODEN HOLDS'!V$33))</f>
        <v/>
      </c>
      <c r="L19" s="55" t="str">
        <f>IF(IF('Lynx WOODEN HOLDS'!W23=0,0,'Lynx WOODEN HOLDS'!W23)+IF('Lynx WOODEN HOLDS'!W$32=0,0,'Lynx WOODEN HOLDS'!W$32)+IF('Lynx WOODEN HOLDS'!W$33=0,0,'Lynx WOODEN HOLDS'!W$33)=0,"",IF('Lynx WOODEN HOLDS'!W23=0,0,'Lynx WOODEN HOLDS'!W23)+IF('Lynx WOODEN HOLDS'!W$32=0,0,'Lynx WOODEN HOLDS'!W$32)+IF('Lynx WOODEN HOLDS'!W$33=0,0,'Lynx WOODEN HOLDS'!W$33))</f>
        <v/>
      </c>
      <c r="M19" s="55" t="str">
        <f>IF(IF('Lynx WOODEN HOLDS'!X23=0,0,'Lynx WOODEN HOLDS'!X23)+IF('Lynx WOODEN HOLDS'!X$32=0,0,'Lynx WOODEN HOLDS'!X$32)+IF('Lynx WOODEN HOLDS'!X$33=0,0,'Lynx WOODEN HOLDS'!X$33)=0,"",IF('Lynx WOODEN HOLDS'!X23=0,0,'Lynx WOODEN HOLDS'!X23)+IF('Lynx WOODEN HOLDS'!X$32=0,0,'Lynx WOODEN HOLDS'!X$32)+IF('Lynx WOODEN HOLDS'!X$33=0,0,'Lynx WOODEN HOLDS'!X$33))</f>
        <v/>
      </c>
      <c r="N19" s="55" t="str">
        <f>IF(IF('Lynx WOODEN HOLDS'!Y23=0,0,'Lynx WOODEN HOLDS'!Y23)+IF('Lynx WOODEN HOLDS'!Y$32=0,0,'Lynx WOODEN HOLDS'!Y$32)+IF('Lynx WOODEN HOLDS'!Y$33=0,0,'Lynx WOODEN HOLDS'!Y$33)=0,"",IF('Lynx WOODEN HOLDS'!Y23=0,0,'Lynx WOODEN HOLDS'!Y23)+IF('Lynx WOODEN HOLDS'!Y$32=0,0,'Lynx WOODEN HOLDS'!Y$32)+IF('Lynx WOODEN HOLDS'!Y$33=0,0,'Lynx WOODEN HOLDS'!Y$33))</f>
        <v/>
      </c>
      <c r="O19" s="915" t="str">
        <f>IF(IF('Lynx WOODEN HOLDS'!Z23=0,0,'Lynx WOODEN HOLDS'!Z23)+IF('Lynx WOODEN HOLDS'!Z$32=0,0,'Lynx WOODEN HOLDS'!Z$32)+IF('Lynx WOODEN HOLDS'!Z$33=0,0,'Lynx WOODEN HOLDS'!Z$33)=0,"",IF('Lynx WOODEN HOLDS'!Z23=0,0,'Lynx WOODEN HOLDS'!Z23)+IF('Lynx WOODEN HOLDS'!Z$32=0,0,'Lynx WOODEN HOLDS'!Z$32)+IF('Lynx WOODEN HOLDS'!Z$33=0,0,'Lynx WOODEN HOLDS'!Z$33))</f>
        <v/>
      </c>
      <c r="P19" s="917">
        <f>Q19*'Lynx WOODEN HOLDS'!I23</f>
        <v>0</v>
      </c>
      <c r="Q19" s="48">
        <f t="shared" si="0"/>
        <v>0</v>
      </c>
      <c r="R19" s="744">
        <f>Q19*'Lynx WOODEN HOLDS'!AX23</f>
        <v>0</v>
      </c>
    </row>
    <row r="20" spans="1:18" ht="23.25" customHeight="1">
      <c r="A20" s="660" t="str">
        <f>'Lynx WOODEN HOLDS'!D24</f>
        <v>L14-WH-N-DT</v>
      </c>
      <c r="B20" s="55" t="str">
        <f>IF(IF('Lynx WOODEN HOLDS'!M24=0,0,'Lynx WOODEN HOLDS'!M24)+IF('Lynx WOODEN HOLDS'!M$32=0,0,'Lynx WOODEN HOLDS'!M$32)+IF('Lynx WOODEN HOLDS'!M$33=0,0,'Lynx WOODEN HOLDS'!M$33)=0,"",IF('Lynx WOODEN HOLDS'!M24=0,0,'Lynx WOODEN HOLDS'!M24)+IF('Lynx WOODEN HOLDS'!M$32=0,0,'Lynx WOODEN HOLDS'!M$32)+IF('Lynx WOODEN HOLDS'!M$33=0,0,'Lynx WOODEN HOLDS'!M$33))</f>
        <v/>
      </c>
      <c r="C20" s="55" t="str">
        <f>IF(IF('Lynx WOODEN HOLDS'!N24=0,0,'Lynx WOODEN HOLDS'!N24)+IF('Lynx WOODEN HOLDS'!N$32=0,0,'Lynx WOODEN HOLDS'!N$32)+IF('Lynx WOODEN HOLDS'!N$33=0,0,'Lynx WOODEN HOLDS'!N$33)=0,"",IF('Lynx WOODEN HOLDS'!N24=0,0,'Lynx WOODEN HOLDS'!N24)+IF('Lynx WOODEN HOLDS'!N$32=0,0,'Lynx WOODEN HOLDS'!N$32)+IF('Lynx WOODEN HOLDS'!N$33=0,0,'Lynx WOODEN HOLDS'!N$33))</f>
        <v/>
      </c>
      <c r="D20" s="55" t="str">
        <f>IF(IF('Lynx WOODEN HOLDS'!O24=0,0,'Lynx WOODEN HOLDS'!O24)+IF('Lynx WOODEN HOLDS'!O$32=0,0,'Lynx WOODEN HOLDS'!O$32)+IF('Lynx WOODEN HOLDS'!O$33=0,0,'Lynx WOODEN HOLDS'!O$33)=0,"",IF('Lynx WOODEN HOLDS'!O24=0,0,'Lynx WOODEN HOLDS'!O24)+IF('Lynx WOODEN HOLDS'!O$32=0,0,'Lynx WOODEN HOLDS'!O$32)+IF('Lynx WOODEN HOLDS'!O$33=0,0,'Lynx WOODEN HOLDS'!O$33))</f>
        <v/>
      </c>
      <c r="E20" s="55" t="str">
        <f>IF(IF('Lynx WOODEN HOLDS'!P24=0,0,'Lynx WOODEN HOLDS'!P24)+IF('Lynx WOODEN HOLDS'!P$32=0,0,'Lynx WOODEN HOLDS'!P$32)+IF('Lynx WOODEN HOLDS'!P$33=0,0,'Lynx WOODEN HOLDS'!P$33)=0,"",IF('Lynx WOODEN HOLDS'!P24=0,0,'Lynx WOODEN HOLDS'!P24)+IF('Lynx WOODEN HOLDS'!P$32=0,0,'Lynx WOODEN HOLDS'!P$32)+IF('Lynx WOODEN HOLDS'!P$33=0,0,'Lynx WOODEN HOLDS'!P$33))</f>
        <v/>
      </c>
      <c r="F20" s="55" t="str">
        <f>IF(IF('Lynx WOODEN HOLDS'!Q24=0,0,'Lynx WOODEN HOLDS'!Q24)+IF('Lynx WOODEN HOLDS'!Q$32=0,0,'Lynx WOODEN HOLDS'!Q$32)+IF('Lynx WOODEN HOLDS'!Q$33=0,0,'Lynx WOODEN HOLDS'!Q$33)=0,"",IF('Lynx WOODEN HOLDS'!Q24=0,0,'Lynx WOODEN HOLDS'!Q24)+IF('Lynx WOODEN HOLDS'!Q$32=0,0,'Lynx WOODEN HOLDS'!Q$32)+IF('Lynx WOODEN HOLDS'!Q$33=0,0,'Lynx WOODEN HOLDS'!Q$33))</f>
        <v/>
      </c>
      <c r="G20" s="55" t="str">
        <f>IF(IF('Lynx WOODEN HOLDS'!R24=0,0,'Lynx WOODEN HOLDS'!R24)+IF('Lynx WOODEN HOLDS'!R$32=0,0,'Lynx WOODEN HOLDS'!R$32)+IF('Lynx WOODEN HOLDS'!R$33=0,0,'Lynx WOODEN HOLDS'!R$33)=0,"",IF('Lynx WOODEN HOLDS'!R24=0,0,'Lynx WOODEN HOLDS'!R24)+IF('Lynx WOODEN HOLDS'!R$32=0,0,'Lynx WOODEN HOLDS'!R$32)+IF('Lynx WOODEN HOLDS'!R$33=0,0,'Lynx WOODEN HOLDS'!R$33))</f>
        <v/>
      </c>
      <c r="H20" s="55" t="str">
        <f>IF(IF('Lynx WOODEN HOLDS'!S24=0,0,'Lynx WOODEN HOLDS'!S24)+IF('Lynx WOODEN HOLDS'!S$32=0,0,'Lynx WOODEN HOLDS'!S$32)+IF('Lynx WOODEN HOLDS'!S$33=0,0,'Lynx WOODEN HOLDS'!S$33)=0,"",IF('Lynx WOODEN HOLDS'!S24=0,0,'Lynx WOODEN HOLDS'!S24)+IF('Lynx WOODEN HOLDS'!S$32=0,0,'Lynx WOODEN HOLDS'!S$32)+IF('Lynx WOODEN HOLDS'!S$33=0,0,'Lynx WOODEN HOLDS'!S$33))</f>
        <v/>
      </c>
      <c r="I20" s="55" t="str">
        <f>IF(IF('Lynx WOODEN HOLDS'!T24=0,0,'Lynx WOODEN HOLDS'!T24)+IF('Lynx WOODEN HOLDS'!T$32=0,0,'Lynx WOODEN HOLDS'!T$32)+IF('Lynx WOODEN HOLDS'!T$33=0,0,'Lynx WOODEN HOLDS'!T$33)=0,"",IF('Lynx WOODEN HOLDS'!T24=0,0,'Lynx WOODEN HOLDS'!T24)+IF('Lynx WOODEN HOLDS'!T$32=0,0,'Lynx WOODEN HOLDS'!T$32)+IF('Lynx WOODEN HOLDS'!T$33=0,0,'Lynx WOODEN HOLDS'!T$33))</f>
        <v/>
      </c>
      <c r="J20" s="55" t="str">
        <f>IF(IF('Lynx WOODEN HOLDS'!U24=0,0,'Lynx WOODEN HOLDS'!U24)+IF('Lynx WOODEN HOLDS'!U$32=0,0,'Lynx WOODEN HOLDS'!U$32)+IF('Lynx WOODEN HOLDS'!U$33=0,0,'Lynx WOODEN HOLDS'!U$33)=0,"",IF('Lynx WOODEN HOLDS'!U24=0,0,'Lynx WOODEN HOLDS'!U24)+IF('Lynx WOODEN HOLDS'!U$32=0,0,'Lynx WOODEN HOLDS'!U$32)+IF('Lynx WOODEN HOLDS'!U$33=0,0,'Lynx WOODEN HOLDS'!U$33))</f>
        <v/>
      </c>
      <c r="K20" s="55" t="str">
        <f>IF(IF('Lynx WOODEN HOLDS'!V24=0,0,'Lynx WOODEN HOLDS'!V24)+IF('Lynx WOODEN HOLDS'!V$32=0,0,'Lynx WOODEN HOLDS'!V$32)+IF('Lynx WOODEN HOLDS'!V$33=0,0,'Lynx WOODEN HOLDS'!V$33)=0,"",IF('Lynx WOODEN HOLDS'!V24=0,0,'Lynx WOODEN HOLDS'!V24)+IF('Lynx WOODEN HOLDS'!V$32=0,0,'Lynx WOODEN HOLDS'!V$32)+IF('Lynx WOODEN HOLDS'!V$33=0,0,'Lynx WOODEN HOLDS'!V$33))</f>
        <v/>
      </c>
      <c r="L20" s="55" t="str">
        <f>IF(IF('Lynx WOODEN HOLDS'!W24=0,0,'Lynx WOODEN HOLDS'!W24)+IF('Lynx WOODEN HOLDS'!W$32=0,0,'Lynx WOODEN HOLDS'!W$32)+IF('Lynx WOODEN HOLDS'!W$33=0,0,'Lynx WOODEN HOLDS'!W$33)=0,"",IF('Lynx WOODEN HOLDS'!W24=0,0,'Lynx WOODEN HOLDS'!W24)+IF('Lynx WOODEN HOLDS'!W$32=0,0,'Lynx WOODEN HOLDS'!W$32)+IF('Lynx WOODEN HOLDS'!W$33=0,0,'Lynx WOODEN HOLDS'!W$33))</f>
        <v/>
      </c>
      <c r="M20" s="55" t="str">
        <f>IF(IF('Lynx WOODEN HOLDS'!X24=0,0,'Lynx WOODEN HOLDS'!X24)+IF('Lynx WOODEN HOLDS'!X$32=0,0,'Lynx WOODEN HOLDS'!X$32)+IF('Lynx WOODEN HOLDS'!X$33=0,0,'Lynx WOODEN HOLDS'!X$33)=0,"",IF('Lynx WOODEN HOLDS'!X24=0,0,'Lynx WOODEN HOLDS'!X24)+IF('Lynx WOODEN HOLDS'!X$32=0,0,'Lynx WOODEN HOLDS'!X$32)+IF('Lynx WOODEN HOLDS'!X$33=0,0,'Lynx WOODEN HOLDS'!X$33))</f>
        <v/>
      </c>
      <c r="N20" s="55" t="str">
        <f>IF(IF('Lynx WOODEN HOLDS'!Y24=0,0,'Lynx WOODEN HOLDS'!Y24)+IF('Lynx WOODEN HOLDS'!Y$32=0,0,'Lynx WOODEN HOLDS'!Y$32)+IF('Lynx WOODEN HOLDS'!Y$33=0,0,'Lynx WOODEN HOLDS'!Y$33)=0,"",IF('Lynx WOODEN HOLDS'!Y24=0,0,'Lynx WOODEN HOLDS'!Y24)+IF('Lynx WOODEN HOLDS'!Y$32=0,0,'Lynx WOODEN HOLDS'!Y$32)+IF('Lynx WOODEN HOLDS'!Y$33=0,0,'Lynx WOODEN HOLDS'!Y$33))</f>
        <v/>
      </c>
      <c r="O20" s="915" t="str">
        <f>IF(IF('Lynx WOODEN HOLDS'!Z24=0,0,'Lynx WOODEN HOLDS'!Z24)+IF('Lynx WOODEN HOLDS'!Z$32=0,0,'Lynx WOODEN HOLDS'!Z$32)+IF('Lynx WOODEN HOLDS'!Z$33=0,0,'Lynx WOODEN HOLDS'!Z$33)=0,"",IF('Lynx WOODEN HOLDS'!Z24=0,0,'Lynx WOODEN HOLDS'!Z24)+IF('Lynx WOODEN HOLDS'!Z$32=0,0,'Lynx WOODEN HOLDS'!Z$32)+IF('Lynx WOODEN HOLDS'!Z$33=0,0,'Lynx WOODEN HOLDS'!Z$33))</f>
        <v/>
      </c>
      <c r="P20" s="917">
        <f>Q20*'Lynx WOODEN HOLDS'!I24</f>
        <v>0</v>
      </c>
      <c r="Q20" s="48">
        <f t="shared" si="0"/>
        <v>0</v>
      </c>
      <c r="R20" s="744">
        <f>Q20*'Lynx WOODEN HOLDS'!AX24</f>
        <v>0</v>
      </c>
    </row>
    <row r="21" spans="1:18" ht="23.25" customHeight="1">
      <c r="A21" s="24" t="str">
        <f>'Lynx WOODEN HOLDS'!D25</f>
        <v>L15-WH-N-DT</v>
      </c>
      <c r="B21" s="55" t="str">
        <f>IF(IF('Lynx WOODEN HOLDS'!M25=0,0,'Lynx WOODEN HOLDS'!M25)+IF('Lynx WOODEN HOLDS'!M$31=0,0,'Lynx WOODEN HOLDS'!M$31)+IF('Lynx WOODEN HOLDS'!M$33=0,0,'Lynx WOODEN HOLDS'!M$33)=0,"",IF('Lynx WOODEN HOLDS'!M25=0,0,'Lynx WOODEN HOLDS'!M25)+IF('Lynx WOODEN HOLDS'!M$31=0,0,'Lynx WOODEN HOLDS'!M$31)+IF('Lynx WOODEN HOLDS'!M$33=0,0,'Lynx WOODEN HOLDS'!M$33))</f>
        <v/>
      </c>
      <c r="C21" s="55" t="str">
        <f>IF(IF('Lynx WOODEN HOLDS'!N25=0,0,'Lynx WOODEN HOLDS'!N25)+IF('Lynx WOODEN HOLDS'!N$31=0,0,'Lynx WOODEN HOLDS'!N$31)+IF('Lynx WOODEN HOLDS'!N$33=0,0,'Lynx WOODEN HOLDS'!N$33)=0,"",IF('Lynx WOODEN HOLDS'!N25=0,0,'Lynx WOODEN HOLDS'!N25)+IF('Lynx WOODEN HOLDS'!N$31=0,0,'Lynx WOODEN HOLDS'!N$31)+IF('Lynx WOODEN HOLDS'!N$33=0,0,'Lynx WOODEN HOLDS'!N$33))</f>
        <v/>
      </c>
      <c r="D21" s="55" t="str">
        <f>IF(IF('Lynx WOODEN HOLDS'!O25=0,0,'Lynx WOODEN HOLDS'!O25)+IF('Lynx WOODEN HOLDS'!O$31=0,0,'Lynx WOODEN HOLDS'!O$31)+IF('Lynx WOODEN HOLDS'!O$33=0,0,'Lynx WOODEN HOLDS'!O$33)=0,"",IF('Lynx WOODEN HOLDS'!O25=0,0,'Lynx WOODEN HOLDS'!O25)+IF('Lynx WOODEN HOLDS'!O$31=0,0,'Lynx WOODEN HOLDS'!O$31)+IF('Lynx WOODEN HOLDS'!O$33=0,0,'Lynx WOODEN HOLDS'!O$33))</f>
        <v/>
      </c>
      <c r="E21" s="55" t="str">
        <f>IF(IF('Lynx WOODEN HOLDS'!P25=0,0,'Lynx WOODEN HOLDS'!P25)+IF('Lynx WOODEN HOLDS'!P$31=0,0,'Lynx WOODEN HOLDS'!P$31)+IF('Lynx WOODEN HOLDS'!P$33=0,0,'Lynx WOODEN HOLDS'!P$33)=0,"",IF('Lynx WOODEN HOLDS'!P25=0,0,'Lynx WOODEN HOLDS'!P25)+IF('Lynx WOODEN HOLDS'!P$31=0,0,'Lynx WOODEN HOLDS'!P$31)+IF('Lynx WOODEN HOLDS'!P$33=0,0,'Lynx WOODEN HOLDS'!P$33))</f>
        <v/>
      </c>
      <c r="F21" s="55" t="str">
        <f>IF(IF('Lynx WOODEN HOLDS'!Q25=0,0,'Lynx WOODEN HOLDS'!Q25)+IF('Lynx WOODEN HOLDS'!Q$31=0,0,'Lynx WOODEN HOLDS'!Q$31)+IF('Lynx WOODEN HOLDS'!Q$33=0,0,'Lynx WOODEN HOLDS'!Q$33)=0,"",IF('Lynx WOODEN HOLDS'!Q25=0,0,'Lynx WOODEN HOLDS'!Q25)+IF('Lynx WOODEN HOLDS'!Q$31=0,0,'Lynx WOODEN HOLDS'!Q$31)+IF('Lynx WOODEN HOLDS'!Q$33=0,0,'Lynx WOODEN HOLDS'!Q$33))</f>
        <v/>
      </c>
      <c r="G21" s="55" t="str">
        <f>IF(IF('Lynx WOODEN HOLDS'!R25=0,0,'Lynx WOODEN HOLDS'!R25)+IF('Lynx WOODEN HOLDS'!R$31=0,0,'Lynx WOODEN HOLDS'!R$31)+IF('Lynx WOODEN HOLDS'!R$33=0,0,'Lynx WOODEN HOLDS'!R$33)=0,"",IF('Lynx WOODEN HOLDS'!R25=0,0,'Lynx WOODEN HOLDS'!R25)+IF('Lynx WOODEN HOLDS'!R$31=0,0,'Lynx WOODEN HOLDS'!R$31)+IF('Lynx WOODEN HOLDS'!R$33=0,0,'Lynx WOODEN HOLDS'!R$33))</f>
        <v/>
      </c>
      <c r="H21" s="55" t="str">
        <f>IF(IF('Lynx WOODEN HOLDS'!S25=0,0,'Lynx WOODEN HOLDS'!S25)+IF('Lynx WOODEN HOLDS'!S$31=0,0,'Lynx WOODEN HOLDS'!S$31)+IF('Lynx WOODEN HOLDS'!S$33=0,0,'Lynx WOODEN HOLDS'!S$33)=0,"",IF('Lynx WOODEN HOLDS'!S25=0,0,'Lynx WOODEN HOLDS'!S25)+IF('Lynx WOODEN HOLDS'!S$31=0,0,'Lynx WOODEN HOLDS'!S$31)+IF('Lynx WOODEN HOLDS'!S$33=0,0,'Lynx WOODEN HOLDS'!S$33))</f>
        <v/>
      </c>
      <c r="I21" s="55" t="str">
        <f>IF(IF('Lynx WOODEN HOLDS'!T25=0,0,'Lynx WOODEN HOLDS'!T25)+IF('Lynx WOODEN HOLDS'!T$31=0,0,'Lynx WOODEN HOLDS'!T$31)+IF('Lynx WOODEN HOLDS'!T$33=0,0,'Lynx WOODEN HOLDS'!T$33)=0,"",IF('Lynx WOODEN HOLDS'!T25=0,0,'Lynx WOODEN HOLDS'!T25)+IF('Lynx WOODEN HOLDS'!T$31=0,0,'Lynx WOODEN HOLDS'!T$31)+IF('Lynx WOODEN HOLDS'!T$33=0,0,'Lynx WOODEN HOLDS'!T$33))</f>
        <v/>
      </c>
      <c r="J21" s="55" t="str">
        <f>IF(IF('Lynx WOODEN HOLDS'!U25=0,0,'Lynx WOODEN HOLDS'!U25)+IF('Lynx WOODEN HOLDS'!U$31=0,0,'Lynx WOODEN HOLDS'!U$31)+IF('Lynx WOODEN HOLDS'!U$33=0,0,'Lynx WOODEN HOLDS'!U$33)=0,"",IF('Lynx WOODEN HOLDS'!U25=0,0,'Lynx WOODEN HOLDS'!U25)+IF('Lynx WOODEN HOLDS'!U$31=0,0,'Lynx WOODEN HOLDS'!U$31)+IF('Lynx WOODEN HOLDS'!U$33=0,0,'Lynx WOODEN HOLDS'!U$33))</f>
        <v/>
      </c>
      <c r="K21" s="55" t="str">
        <f>IF(IF('Lynx WOODEN HOLDS'!V25=0,0,'Lynx WOODEN HOLDS'!V25)+IF('Lynx WOODEN HOLDS'!V$31=0,0,'Lynx WOODEN HOLDS'!V$31)+IF('Lynx WOODEN HOLDS'!V$33=0,0,'Lynx WOODEN HOLDS'!V$33)=0,"",IF('Lynx WOODEN HOLDS'!V25=0,0,'Lynx WOODEN HOLDS'!V25)+IF('Lynx WOODEN HOLDS'!V$31=0,0,'Lynx WOODEN HOLDS'!V$31)+IF('Lynx WOODEN HOLDS'!V$33=0,0,'Lynx WOODEN HOLDS'!V$33))</f>
        <v/>
      </c>
      <c r="L21" s="55" t="str">
        <f>IF(IF('Lynx WOODEN HOLDS'!W25=0,0,'Lynx WOODEN HOLDS'!W25)+IF('Lynx WOODEN HOLDS'!W$31=0,0,'Lynx WOODEN HOLDS'!W$31)+IF('Lynx WOODEN HOLDS'!W$33=0,0,'Lynx WOODEN HOLDS'!W$33)=0,"",IF('Lynx WOODEN HOLDS'!W25=0,0,'Lynx WOODEN HOLDS'!W25)+IF('Lynx WOODEN HOLDS'!W$31=0,0,'Lynx WOODEN HOLDS'!W$31)+IF('Lynx WOODEN HOLDS'!W$33=0,0,'Lynx WOODEN HOLDS'!W$33))</f>
        <v/>
      </c>
      <c r="M21" s="55" t="str">
        <f>IF(IF('Lynx WOODEN HOLDS'!X25=0,0,'Lynx WOODEN HOLDS'!X25)+IF('Lynx WOODEN HOLDS'!X$31=0,0,'Lynx WOODEN HOLDS'!X$31)+IF('Lynx WOODEN HOLDS'!X$33=0,0,'Lynx WOODEN HOLDS'!X$33)=0,"",IF('Lynx WOODEN HOLDS'!X25=0,0,'Lynx WOODEN HOLDS'!X25)+IF('Lynx WOODEN HOLDS'!X$31=0,0,'Lynx WOODEN HOLDS'!X$31)+IF('Lynx WOODEN HOLDS'!X$33=0,0,'Lynx WOODEN HOLDS'!X$33))</f>
        <v/>
      </c>
      <c r="N21" s="55" t="str">
        <f>IF(IF('Lynx WOODEN HOLDS'!Y25=0,0,'Lynx WOODEN HOLDS'!Y25)+IF('Lynx WOODEN HOLDS'!Y$31=0,0,'Lynx WOODEN HOLDS'!Y$31)+IF('Lynx WOODEN HOLDS'!Y$33=0,0,'Lynx WOODEN HOLDS'!Y$33)=0,"",IF('Lynx WOODEN HOLDS'!Y25=0,0,'Lynx WOODEN HOLDS'!Y25)+IF('Lynx WOODEN HOLDS'!Y$31=0,0,'Lynx WOODEN HOLDS'!Y$31)+IF('Lynx WOODEN HOLDS'!Y$33=0,0,'Lynx WOODEN HOLDS'!Y$33))</f>
        <v/>
      </c>
      <c r="O21" s="915" t="str">
        <f>IF(IF('Lynx WOODEN HOLDS'!Z25=0,0,'Lynx WOODEN HOLDS'!Z25)+IF('Lynx WOODEN HOLDS'!Z$31=0,0,'Lynx WOODEN HOLDS'!Z$31)+IF('Lynx WOODEN HOLDS'!Z$33=0,0,'Lynx WOODEN HOLDS'!Z$33)=0,"",IF('Lynx WOODEN HOLDS'!Z25=0,0,'Lynx WOODEN HOLDS'!Z25)+IF('Lynx WOODEN HOLDS'!Z$31=0,0,'Lynx WOODEN HOLDS'!Z$31)+IF('Lynx WOODEN HOLDS'!Z$33=0,0,'Lynx WOODEN HOLDS'!Z$33))</f>
        <v/>
      </c>
      <c r="P21" s="917">
        <f>Q21*'Lynx WOODEN HOLDS'!I25</f>
        <v>0</v>
      </c>
      <c r="Q21" s="48">
        <f t="shared" si="0"/>
        <v>0</v>
      </c>
      <c r="R21" s="744">
        <f>Q21*'Lynx WOODEN HOLDS'!AX25</f>
        <v>0</v>
      </c>
    </row>
    <row r="22" spans="1:18" ht="23.25" customHeight="1">
      <c r="A22" s="660" t="str">
        <f>'Lynx WOODEN HOLDS'!D26</f>
        <v>L16-WH-N-DT</v>
      </c>
      <c r="B22" s="55" t="str">
        <f>IF(IF('Lynx WOODEN HOLDS'!M26=0,0,'Lynx WOODEN HOLDS'!M26)+IF('Lynx WOODEN HOLDS'!M$32=0,0,'Lynx WOODEN HOLDS'!M$32)+IF('Lynx WOODEN HOLDS'!M$33=0,0,'Lynx WOODEN HOLDS'!M$33)=0,"",IF('Lynx WOODEN HOLDS'!M26=0,0,'Lynx WOODEN HOLDS'!M26)+IF('Lynx WOODEN HOLDS'!M$32=0,0,'Lynx WOODEN HOLDS'!M$32)+IF('Lynx WOODEN HOLDS'!M$33=0,0,'Lynx WOODEN HOLDS'!M$33))</f>
        <v/>
      </c>
      <c r="C22" s="55" t="str">
        <f>IF(IF('Lynx WOODEN HOLDS'!N26=0,0,'Lynx WOODEN HOLDS'!N26)+IF('Lynx WOODEN HOLDS'!N$32=0,0,'Lynx WOODEN HOLDS'!N$32)+IF('Lynx WOODEN HOLDS'!N$33=0,0,'Lynx WOODEN HOLDS'!N$33)=0,"",IF('Lynx WOODEN HOLDS'!N26=0,0,'Lynx WOODEN HOLDS'!N26)+IF('Lynx WOODEN HOLDS'!N$32=0,0,'Lynx WOODEN HOLDS'!N$32)+IF('Lynx WOODEN HOLDS'!N$33=0,0,'Lynx WOODEN HOLDS'!N$33))</f>
        <v/>
      </c>
      <c r="D22" s="55" t="str">
        <f>IF(IF('Lynx WOODEN HOLDS'!O26=0,0,'Lynx WOODEN HOLDS'!O26)+IF('Lynx WOODEN HOLDS'!O$32=0,0,'Lynx WOODEN HOLDS'!O$32)+IF('Lynx WOODEN HOLDS'!O$33=0,0,'Lynx WOODEN HOLDS'!O$33)=0,"",IF('Lynx WOODEN HOLDS'!O26=0,0,'Lynx WOODEN HOLDS'!O26)+IF('Lynx WOODEN HOLDS'!O$32=0,0,'Lynx WOODEN HOLDS'!O$32)+IF('Lynx WOODEN HOLDS'!O$33=0,0,'Lynx WOODEN HOLDS'!O$33))</f>
        <v/>
      </c>
      <c r="E22" s="55" t="str">
        <f>IF(IF('Lynx WOODEN HOLDS'!P26=0,0,'Lynx WOODEN HOLDS'!P26)+IF('Lynx WOODEN HOLDS'!P$32=0,0,'Lynx WOODEN HOLDS'!P$32)+IF('Lynx WOODEN HOLDS'!P$33=0,0,'Lynx WOODEN HOLDS'!P$33)=0,"",IF('Lynx WOODEN HOLDS'!P26=0,0,'Lynx WOODEN HOLDS'!P26)+IF('Lynx WOODEN HOLDS'!P$32=0,0,'Lynx WOODEN HOLDS'!P$32)+IF('Lynx WOODEN HOLDS'!P$33=0,0,'Lynx WOODEN HOLDS'!P$33))</f>
        <v/>
      </c>
      <c r="F22" s="55" t="str">
        <f>IF(IF('Lynx WOODEN HOLDS'!Q26=0,0,'Lynx WOODEN HOLDS'!Q26)+IF('Lynx WOODEN HOLDS'!Q$32=0,0,'Lynx WOODEN HOLDS'!Q$32)+IF('Lynx WOODEN HOLDS'!Q$33=0,0,'Lynx WOODEN HOLDS'!Q$33)=0,"",IF('Lynx WOODEN HOLDS'!Q26=0,0,'Lynx WOODEN HOLDS'!Q26)+IF('Lynx WOODEN HOLDS'!Q$32=0,0,'Lynx WOODEN HOLDS'!Q$32)+IF('Lynx WOODEN HOLDS'!Q$33=0,0,'Lynx WOODEN HOLDS'!Q$33))</f>
        <v/>
      </c>
      <c r="G22" s="55" t="str">
        <f>IF(IF('Lynx WOODEN HOLDS'!R26=0,0,'Lynx WOODEN HOLDS'!R26)+IF('Lynx WOODEN HOLDS'!R$32=0,0,'Lynx WOODEN HOLDS'!R$32)+IF('Lynx WOODEN HOLDS'!R$33=0,0,'Lynx WOODEN HOLDS'!R$33)=0,"",IF('Lynx WOODEN HOLDS'!R26=0,0,'Lynx WOODEN HOLDS'!R26)+IF('Lynx WOODEN HOLDS'!R$32=0,0,'Lynx WOODEN HOLDS'!R$32)+IF('Lynx WOODEN HOLDS'!R$33=0,0,'Lynx WOODEN HOLDS'!R$33))</f>
        <v/>
      </c>
      <c r="H22" s="55" t="str">
        <f>IF(IF('Lynx WOODEN HOLDS'!S26=0,0,'Lynx WOODEN HOLDS'!S26)+IF('Lynx WOODEN HOLDS'!S$32=0,0,'Lynx WOODEN HOLDS'!S$32)+IF('Lynx WOODEN HOLDS'!S$33=0,0,'Lynx WOODEN HOLDS'!S$33)=0,"",IF('Lynx WOODEN HOLDS'!S26=0,0,'Lynx WOODEN HOLDS'!S26)+IF('Lynx WOODEN HOLDS'!S$32=0,0,'Lynx WOODEN HOLDS'!S$32)+IF('Lynx WOODEN HOLDS'!S$33=0,0,'Lynx WOODEN HOLDS'!S$33))</f>
        <v/>
      </c>
      <c r="I22" s="55" t="str">
        <f>IF(IF('Lynx WOODEN HOLDS'!T26=0,0,'Lynx WOODEN HOLDS'!T26)+IF('Lynx WOODEN HOLDS'!T$32=0,0,'Lynx WOODEN HOLDS'!T$32)+IF('Lynx WOODEN HOLDS'!T$33=0,0,'Lynx WOODEN HOLDS'!T$33)=0,"",IF('Lynx WOODEN HOLDS'!T26=0,0,'Lynx WOODEN HOLDS'!T26)+IF('Lynx WOODEN HOLDS'!T$32=0,0,'Lynx WOODEN HOLDS'!T$32)+IF('Lynx WOODEN HOLDS'!T$33=0,0,'Lynx WOODEN HOLDS'!T$33))</f>
        <v/>
      </c>
      <c r="J22" s="55" t="str">
        <f>IF(IF('Lynx WOODEN HOLDS'!U26=0,0,'Lynx WOODEN HOLDS'!U26)+IF('Lynx WOODEN HOLDS'!U$32=0,0,'Lynx WOODEN HOLDS'!U$32)+IF('Lynx WOODEN HOLDS'!U$33=0,0,'Lynx WOODEN HOLDS'!U$33)=0,"",IF('Lynx WOODEN HOLDS'!U26=0,0,'Lynx WOODEN HOLDS'!U26)+IF('Lynx WOODEN HOLDS'!U$32=0,0,'Lynx WOODEN HOLDS'!U$32)+IF('Lynx WOODEN HOLDS'!U$33=0,0,'Lynx WOODEN HOLDS'!U$33))</f>
        <v/>
      </c>
      <c r="K22" s="55" t="str">
        <f>IF(IF('Lynx WOODEN HOLDS'!V26=0,0,'Lynx WOODEN HOLDS'!V26)+IF('Lynx WOODEN HOLDS'!V$32=0,0,'Lynx WOODEN HOLDS'!V$32)+IF('Lynx WOODEN HOLDS'!V$33=0,0,'Lynx WOODEN HOLDS'!V$33)=0,"",IF('Lynx WOODEN HOLDS'!V26=0,0,'Lynx WOODEN HOLDS'!V26)+IF('Lynx WOODEN HOLDS'!V$32=0,0,'Lynx WOODEN HOLDS'!V$32)+IF('Lynx WOODEN HOLDS'!V$33=0,0,'Lynx WOODEN HOLDS'!V$33))</f>
        <v/>
      </c>
      <c r="L22" s="55" t="str">
        <f>IF(IF('Lynx WOODEN HOLDS'!W26=0,0,'Lynx WOODEN HOLDS'!W26)+IF('Lynx WOODEN HOLDS'!W$32=0,0,'Lynx WOODEN HOLDS'!W$32)+IF('Lynx WOODEN HOLDS'!W$33=0,0,'Lynx WOODEN HOLDS'!W$33)=0,"",IF('Lynx WOODEN HOLDS'!W26=0,0,'Lynx WOODEN HOLDS'!W26)+IF('Lynx WOODEN HOLDS'!W$32=0,0,'Lynx WOODEN HOLDS'!W$32)+IF('Lynx WOODEN HOLDS'!W$33=0,0,'Lynx WOODEN HOLDS'!W$33))</f>
        <v/>
      </c>
      <c r="M22" s="55" t="str">
        <f>IF(IF('Lynx WOODEN HOLDS'!X26=0,0,'Lynx WOODEN HOLDS'!X26)+IF('Lynx WOODEN HOLDS'!X$32=0,0,'Lynx WOODEN HOLDS'!X$32)+IF('Lynx WOODEN HOLDS'!X$33=0,0,'Lynx WOODEN HOLDS'!X$33)=0,"",IF('Lynx WOODEN HOLDS'!X26=0,0,'Lynx WOODEN HOLDS'!X26)+IF('Lynx WOODEN HOLDS'!X$32=0,0,'Lynx WOODEN HOLDS'!X$32)+IF('Lynx WOODEN HOLDS'!X$33=0,0,'Lynx WOODEN HOLDS'!X$33))</f>
        <v/>
      </c>
      <c r="N22" s="55" t="str">
        <f>IF(IF('Lynx WOODEN HOLDS'!Y26=0,0,'Lynx WOODEN HOLDS'!Y26)+IF('Lynx WOODEN HOLDS'!Y$32=0,0,'Lynx WOODEN HOLDS'!Y$32)+IF('Lynx WOODEN HOLDS'!Y$33=0,0,'Lynx WOODEN HOLDS'!Y$33)=0,"",IF('Lynx WOODEN HOLDS'!Y26=0,0,'Lynx WOODEN HOLDS'!Y26)+IF('Lynx WOODEN HOLDS'!Y$32=0,0,'Lynx WOODEN HOLDS'!Y$32)+IF('Lynx WOODEN HOLDS'!Y$33=0,0,'Lynx WOODEN HOLDS'!Y$33))</f>
        <v/>
      </c>
      <c r="O22" s="915" t="str">
        <f>IF(IF('Lynx WOODEN HOLDS'!Z26=0,0,'Lynx WOODEN HOLDS'!Z26)+IF('Lynx WOODEN HOLDS'!Z$32=0,0,'Lynx WOODEN HOLDS'!Z$32)+IF('Lynx WOODEN HOLDS'!Z$33=0,0,'Lynx WOODEN HOLDS'!Z$33)=0,"",IF('Lynx WOODEN HOLDS'!Z26=0,0,'Lynx WOODEN HOLDS'!Z26)+IF('Lynx WOODEN HOLDS'!Z$32=0,0,'Lynx WOODEN HOLDS'!Z$32)+IF('Lynx WOODEN HOLDS'!Z$33=0,0,'Lynx WOODEN HOLDS'!Z$33))</f>
        <v/>
      </c>
      <c r="P22" s="917">
        <f>Q22*'Lynx WOODEN HOLDS'!I26</f>
        <v>0</v>
      </c>
      <c r="Q22" s="48">
        <f t="shared" si="0"/>
        <v>0</v>
      </c>
      <c r="R22" s="744">
        <f>Q22*'Lynx WOODEN HOLDS'!AX26</f>
        <v>0</v>
      </c>
    </row>
    <row r="23" spans="1:18" ht="23.25" customHeight="1">
      <c r="A23" s="660" t="str">
        <f>'Lynx WOODEN HOLDS'!D27</f>
        <v>L17-WH-N-DT</v>
      </c>
      <c r="B23" s="55" t="str">
        <f>IF(IF('Lynx WOODEN HOLDS'!M27=0,0,'Lynx WOODEN HOLDS'!M27)+IF('Lynx WOODEN HOLDS'!M$32=0,0,'Lynx WOODEN HOLDS'!M$32)+IF('Lynx WOODEN HOLDS'!M$33=0,0,'Lynx WOODEN HOLDS'!M$33)=0,"",IF('Lynx WOODEN HOLDS'!M27=0,0,'Lynx WOODEN HOLDS'!M27)+IF('Lynx WOODEN HOLDS'!M$32=0,0,'Lynx WOODEN HOLDS'!M$32)+IF('Lynx WOODEN HOLDS'!M$33=0,0,'Lynx WOODEN HOLDS'!M$33))</f>
        <v/>
      </c>
      <c r="C23" s="55" t="str">
        <f>IF(IF('Lynx WOODEN HOLDS'!N27=0,0,'Lynx WOODEN HOLDS'!N27)+IF('Lynx WOODEN HOLDS'!N$32=0,0,'Lynx WOODEN HOLDS'!N$32)+IF('Lynx WOODEN HOLDS'!N$33=0,0,'Lynx WOODEN HOLDS'!N$33)=0,"",IF('Lynx WOODEN HOLDS'!N27=0,0,'Lynx WOODEN HOLDS'!N27)+IF('Lynx WOODEN HOLDS'!N$32=0,0,'Lynx WOODEN HOLDS'!N$32)+IF('Lynx WOODEN HOLDS'!N$33=0,0,'Lynx WOODEN HOLDS'!N$33))</f>
        <v/>
      </c>
      <c r="D23" s="55" t="str">
        <f>IF(IF('Lynx WOODEN HOLDS'!O27=0,0,'Lynx WOODEN HOLDS'!O27)+IF('Lynx WOODEN HOLDS'!O$32=0,0,'Lynx WOODEN HOLDS'!O$32)+IF('Lynx WOODEN HOLDS'!O$33=0,0,'Lynx WOODEN HOLDS'!O$33)=0,"",IF('Lynx WOODEN HOLDS'!O27=0,0,'Lynx WOODEN HOLDS'!O27)+IF('Lynx WOODEN HOLDS'!O$32=0,0,'Lynx WOODEN HOLDS'!O$32)+IF('Lynx WOODEN HOLDS'!O$33=0,0,'Lynx WOODEN HOLDS'!O$33))</f>
        <v/>
      </c>
      <c r="E23" s="55" t="str">
        <f>IF(IF('Lynx WOODEN HOLDS'!P27=0,0,'Lynx WOODEN HOLDS'!P27)+IF('Lynx WOODEN HOLDS'!P$32=0,0,'Lynx WOODEN HOLDS'!P$32)+IF('Lynx WOODEN HOLDS'!P$33=0,0,'Lynx WOODEN HOLDS'!P$33)=0,"",IF('Lynx WOODEN HOLDS'!P27=0,0,'Lynx WOODEN HOLDS'!P27)+IF('Lynx WOODEN HOLDS'!P$32=0,0,'Lynx WOODEN HOLDS'!P$32)+IF('Lynx WOODEN HOLDS'!P$33=0,0,'Lynx WOODEN HOLDS'!P$33))</f>
        <v/>
      </c>
      <c r="F23" s="55" t="str">
        <f>IF(IF('Lynx WOODEN HOLDS'!Q27=0,0,'Lynx WOODEN HOLDS'!Q27)+IF('Lynx WOODEN HOLDS'!Q$32=0,0,'Lynx WOODEN HOLDS'!Q$32)+IF('Lynx WOODEN HOLDS'!Q$33=0,0,'Lynx WOODEN HOLDS'!Q$33)=0,"",IF('Lynx WOODEN HOLDS'!Q27=0,0,'Lynx WOODEN HOLDS'!Q27)+IF('Lynx WOODEN HOLDS'!Q$32=0,0,'Lynx WOODEN HOLDS'!Q$32)+IF('Lynx WOODEN HOLDS'!Q$33=0,0,'Lynx WOODEN HOLDS'!Q$33))</f>
        <v/>
      </c>
      <c r="G23" s="55" t="str">
        <f>IF(IF('Lynx WOODEN HOLDS'!R27=0,0,'Lynx WOODEN HOLDS'!R27)+IF('Lynx WOODEN HOLDS'!R$32=0,0,'Lynx WOODEN HOLDS'!R$32)+IF('Lynx WOODEN HOLDS'!R$33=0,0,'Lynx WOODEN HOLDS'!R$33)=0,"",IF('Lynx WOODEN HOLDS'!R27=0,0,'Lynx WOODEN HOLDS'!R27)+IF('Lynx WOODEN HOLDS'!R$32=0,0,'Lynx WOODEN HOLDS'!R$32)+IF('Lynx WOODEN HOLDS'!R$33=0,0,'Lynx WOODEN HOLDS'!R$33))</f>
        <v/>
      </c>
      <c r="H23" s="55" t="str">
        <f>IF(IF('Lynx WOODEN HOLDS'!S27=0,0,'Lynx WOODEN HOLDS'!S27)+IF('Lynx WOODEN HOLDS'!S$32=0,0,'Lynx WOODEN HOLDS'!S$32)+IF('Lynx WOODEN HOLDS'!S$33=0,0,'Lynx WOODEN HOLDS'!S$33)=0,"",IF('Lynx WOODEN HOLDS'!S27=0,0,'Lynx WOODEN HOLDS'!S27)+IF('Lynx WOODEN HOLDS'!S$32=0,0,'Lynx WOODEN HOLDS'!S$32)+IF('Lynx WOODEN HOLDS'!S$33=0,0,'Lynx WOODEN HOLDS'!S$33))</f>
        <v/>
      </c>
      <c r="I23" s="55" t="str">
        <f>IF(IF('Lynx WOODEN HOLDS'!T27=0,0,'Lynx WOODEN HOLDS'!T27)+IF('Lynx WOODEN HOLDS'!T$32=0,0,'Lynx WOODEN HOLDS'!T$32)+IF('Lynx WOODEN HOLDS'!T$33=0,0,'Lynx WOODEN HOLDS'!T$33)=0,"",IF('Lynx WOODEN HOLDS'!T27=0,0,'Lynx WOODEN HOLDS'!T27)+IF('Lynx WOODEN HOLDS'!T$32=0,0,'Lynx WOODEN HOLDS'!T$32)+IF('Lynx WOODEN HOLDS'!T$33=0,0,'Lynx WOODEN HOLDS'!T$33))</f>
        <v/>
      </c>
      <c r="J23" s="55" t="str">
        <f>IF(IF('Lynx WOODEN HOLDS'!U27=0,0,'Lynx WOODEN HOLDS'!U27)+IF('Lynx WOODEN HOLDS'!U$32=0,0,'Lynx WOODEN HOLDS'!U$32)+IF('Lynx WOODEN HOLDS'!U$33=0,0,'Lynx WOODEN HOLDS'!U$33)=0,"",IF('Lynx WOODEN HOLDS'!U27=0,0,'Lynx WOODEN HOLDS'!U27)+IF('Lynx WOODEN HOLDS'!U$32=0,0,'Lynx WOODEN HOLDS'!U$32)+IF('Lynx WOODEN HOLDS'!U$33=0,0,'Lynx WOODEN HOLDS'!U$33))</f>
        <v/>
      </c>
      <c r="K23" s="55" t="str">
        <f>IF(IF('Lynx WOODEN HOLDS'!V27=0,0,'Lynx WOODEN HOLDS'!V27)+IF('Lynx WOODEN HOLDS'!V$32=0,0,'Lynx WOODEN HOLDS'!V$32)+IF('Lynx WOODEN HOLDS'!V$33=0,0,'Lynx WOODEN HOLDS'!V$33)=0,"",IF('Lynx WOODEN HOLDS'!V27=0,0,'Lynx WOODEN HOLDS'!V27)+IF('Lynx WOODEN HOLDS'!V$32=0,0,'Lynx WOODEN HOLDS'!V$32)+IF('Lynx WOODEN HOLDS'!V$33=0,0,'Lynx WOODEN HOLDS'!V$33))</f>
        <v/>
      </c>
      <c r="L23" s="55" t="str">
        <f>IF(IF('Lynx WOODEN HOLDS'!W27=0,0,'Lynx WOODEN HOLDS'!W27)+IF('Lynx WOODEN HOLDS'!W$32=0,0,'Lynx WOODEN HOLDS'!W$32)+IF('Lynx WOODEN HOLDS'!W$33=0,0,'Lynx WOODEN HOLDS'!W$33)=0,"",IF('Lynx WOODEN HOLDS'!W27=0,0,'Lynx WOODEN HOLDS'!W27)+IF('Lynx WOODEN HOLDS'!W$32=0,0,'Lynx WOODEN HOLDS'!W$32)+IF('Lynx WOODEN HOLDS'!W$33=0,0,'Lynx WOODEN HOLDS'!W$33))</f>
        <v/>
      </c>
      <c r="M23" s="55" t="str">
        <f>IF(IF('Lynx WOODEN HOLDS'!X27=0,0,'Lynx WOODEN HOLDS'!X27)+IF('Lynx WOODEN HOLDS'!X$32=0,0,'Lynx WOODEN HOLDS'!X$32)+IF('Lynx WOODEN HOLDS'!X$33=0,0,'Lynx WOODEN HOLDS'!X$33)=0,"",IF('Lynx WOODEN HOLDS'!X27=0,0,'Lynx WOODEN HOLDS'!X27)+IF('Lynx WOODEN HOLDS'!X$32=0,0,'Lynx WOODEN HOLDS'!X$32)+IF('Lynx WOODEN HOLDS'!X$33=0,0,'Lynx WOODEN HOLDS'!X$33))</f>
        <v/>
      </c>
      <c r="N23" s="55" t="str">
        <f>IF(IF('Lynx WOODEN HOLDS'!Y27=0,0,'Lynx WOODEN HOLDS'!Y27)+IF('Lynx WOODEN HOLDS'!Y$32=0,0,'Lynx WOODEN HOLDS'!Y$32)+IF('Lynx WOODEN HOLDS'!Y$33=0,0,'Lynx WOODEN HOLDS'!Y$33)=0,"",IF('Lynx WOODEN HOLDS'!Y27=0,0,'Lynx WOODEN HOLDS'!Y27)+IF('Lynx WOODEN HOLDS'!Y$32=0,0,'Lynx WOODEN HOLDS'!Y$32)+IF('Lynx WOODEN HOLDS'!Y$33=0,0,'Lynx WOODEN HOLDS'!Y$33))</f>
        <v/>
      </c>
      <c r="O23" s="915" t="str">
        <f>IF(IF('Lynx WOODEN HOLDS'!Z27=0,0,'Lynx WOODEN HOLDS'!Z27)+IF('Lynx WOODEN HOLDS'!Z$32=0,0,'Lynx WOODEN HOLDS'!Z$32)+IF('Lynx WOODEN HOLDS'!Z$33=0,0,'Lynx WOODEN HOLDS'!Z$33)=0,"",IF('Lynx WOODEN HOLDS'!Z27=0,0,'Lynx WOODEN HOLDS'!Z27)+IF('Lynx WOODEN HOLDS'!Z$32=0,0,'Lynx WOODEN HOLDS'!Z$32)+IF('Lynx WOODEN HOLDS'!Z$33=0,0,'Lynx WOODEN HOLDS'!Z$33))</f>
        <v/>
      </c>
      <c r="P23" s="917">
        <f>Q23*'Lynx WOODEN HOLDS'!I27</f>
        <v>0</v>
      </c>
      <c r="Q23" s="48">
        <f t="shared" si="0"/>
        <v>0</v>
      </c>
      <c r="R23" s="744">
        <f>Q23*'Lynx WOODEN HOLDS'!AX27</f>
        <v>0</v>
      </c>
    </row>
    <row r="24" spans="1:18" ht="23.25" customHeight="1">
      <c r="A24" s="24" t="str">
        <f>'Lynx WOODEN HOLDS'!D28</f>
        <v>L18-WH-N-DT</v>
      </c>
      <c r="B24" s="55" t="str">
        <f>IF(IF('Lynx WOODEN HOLDS'!M28=0,0,'Lynx WOODEN HOLDS'!M28)+IF('Lynx WOODEN HOLDS'!M$31=0,0,'Lynx WOODEN HOLDS'!M$31)+IF('Lynx WOODEN HOLDS'!M$33=0,0,'Lynx WOODEN HOLDS'!M$33)=0,"",IF('Lynx WOODEN HOLDS'!M28=0,0,'Lynx WOODEN HOLDS'!M28)+IF('Lynx WOODEN HOLDS'!M$31=0,0,'Lynx WOODEN HOLDS'!M$31)+IF('Lynx WOODEN HOLDS'!M$33=0,0,'Lynx WOODEN HOLDS'!M$33))</f>
        <v/>
      </c>
      <c r="C24" s="55" t="str">
        <f>IF(IF('Lynx WOODEN HOLDS'!N28=0,0,'Lynx WOODEN HOLDS'!N28)+IF('Lynx WOODEN HOLDS'!N$31=0,0,'Lynx WOODEN HOLDS'!N$31)+IF('Lynx WOODEN HOLDS'!N$33=0,0,'Lynx WOODEN HOLDS'!N$33)=0,"",IF('Lynx WOODEN HOLDS'!N28=0,0,'Lynx WOODEN HOLDS'!N28)+IF('Lynx WOODEN HOLDS'!N$31=0,0,'Lynx WOODEN HOLDS'!N$31)+IF('Lynx WOODEN HOLDS'!N$33=0,0,'Lynx WOODEN HOLDS'!N$33))</f>
        <v/>
      </c>
      <c r="D24" s="55" t="str">
        <f>IF(IF('Lynx WOODEN HOLDS'!O28=0,0,'Lynx WOODEN HOLDS'!O28)+IF('Lynx WOODEN HOLDS'!O$31=0,0,'Lynx WOODEN HOLDS'!O$31)+IF('Lynx WOODEN HOLDS'!O$33=0,0,'Lynx WOODEN HOLDS'!O$33)=0,"",IF('Lynx WOODEN HOLDS'!O28=0,0,'Lynx WOODEN HOLDS'!O28)+IF('Lynx WOODEN HOLDS'!O$31=0,0,'Lynx WOODEN HOLDS'!O$31)+IF('Lynx WOODEN HOLDS'!O$33=0,0,'Lynx WOODEN HOLDS'!O$33))</f>
        <v/>
      </c>
      <c r="E24" s="55" t="str">
        <f>IF(IF('Lynx WOODEN HOLDS'!P28=0,0,'Lynx WOODEN HOLDS'!P28)+IF('Lynx WOODEN HOLDS'!P$31=0,0,'Lynx WOODEN HOLDS'!P$31)+IF('Lynx WOODEN HOLDS'!P$33=0,0,'Lynx WOODEN HOLDS'!P$33)=0,"",IF('Lynx WOODEN HOLDS'!P28=0,0,'Lynx WOODEN HOLDS'!P28)+IF('Lynx WOODEN HOLDS'!P$31=0,0,'Lynx WOODEN HOLDS'!P$31)+IF('Lynx WOODEN HOLDS'!P$33=0,0,'Lynx WOODEN HOLDS'!P$33))</f>
        <v/>
      </c>
      <c r="F24" s="55" t="str">
        <f>IF(IF('Lynx WOODEN HOLDS'!Q28=0,0,'Lynx WOODEN HOLDS'!Q28)+IF('Lynx WOODEN HOLDS'!Q$31=0,0,'Lynx WOODEN HOLDS'!Q$31)+IF('Lynx WOODEN HOLDS'!Q$33=0,0,'Lynx WOODEN HOLDS'!Q$33)=0,"",IF('Lynx WOODEN HOLDS'!Q28=0,0,'Lynx WOODEN HOLDS'!Q28)+IF('Lynx WOODEN HOLDS'!Q$31=0,0,'Lynx WOODEN HOLDS'!Q$31)+IF('Lynx WOODEN HOLDS'!Q$33=0,0,'Lynx WOODEN HOLDS'!Q$33))</f>
        <v/>
      </c>
      <c r="G24" s="55" t="str">
        <f>IF(IF('Lynx WOODEN HOLDS'!R28=0,0,'Lynx WOODEN HOLDS'!R28)+IF('Lynx WOODEN HOLDS'!R$31=0,0,'Lynx WOODEN HOLDS'!R$31)+IF('Lynx WOODEN HOLDS'!R$33=0,0,'Lynx WOODEN HOLDS'!R$33)=0,"",IF('Lynx WOODEN HOLDS'!R28=0,0,'Lynx WOODEN HOLDS'!R28)+IF('Lynx WOODEN HOLDS'!R$31=0,0,'Lynx WOODEN HOLDS'!R$31)+IF('Lynx WOODEN HOLDS'!R$33=0,0,'Lynx WOODEN HOLDS'!R$33))</f>
        <v/>
      </c>
      <c r="H24" s="55" t="str">
        <f>IF(IF('Lynx WOODEN HOLDS'!S28=0,0,'Lynx WOODEN HOLDS'!S28)+IF('Lynx WOODEN HOLDS'!S$31=0,0,'Lynx WOODEN HOLDS'!S$31)+IF('Lynx WOODEN HOLDS'!S$33=0,0,'Lynx WOODEN HOLDS'!S$33)=0,"",IF('Lynx WOODEN HOLDS'!S28=0,0,'Lynx WOODEN HOLDS'!S28)+IF('Lynx WOODEN HOLDS'!S$31=0,0,'Lynx WOODEN HOLDS'!S$31)+IF('Lynx WOODEN HOLDS'!S$33=0,0,'Lynx WOODEN HOLDS'!S$33))</f>
        <v/>
      </c>
      <c r="I24" s="55" t="str">
        <f>IF(IF('Lynx WOODEN HOLDS'!T28=0,0,'Lynx WOODEN HOLDS'!T28)+IF('Lynx WOODEN HOLDS'!T$31=0,0,'Lynx WOODEN HOLDS'!T$31)+IF('Lynx WOODEN HOLDS'!T$33=0,0,'Lynx WOODEN HOLDS'!T$33)=0,"",IF('Lynx WOODEN HOLDS'!T28=0,0,'Lynx WOODEN HOLDS'!T28)+IF('Lynx WOODEN HOLDS'!T$31=0,0,'Lynx WOODEN HOLDS'!T$31)+IF('Lynx WOODEN HOLDS'!T$33=0,0,'Lynx WOODEN HOLDS'!T$33))</f>
        <v/>
      </c>
      <c r="J24" s="55" t="str">
        <f>IF(IF('Lynx WOODEN HOLDS'!U28=0,0,'Lynx WOODEN HOLDS'!U28)+IF('Lynx WOODEN HOLDS'!U$31=0,0,'Lynx WOODEN HOLDS'!U$31)+IF('Lynx WOODEN HOLDS'!U$33=0,0,'Lynx WOODEN HOLDS'!U$33)=0,"",IF('Lynx WOODEN HOLDS'!U28=0,0,'Lynx WOODEN HOLDS'!U28)+IF('Lynx WOODEN HOLDS'!U$31=0,0,'Lynx WOODEN HOLDS'!U$31)+IF('Lynx WOODEN HOLDS'!U$33=0,0,'Lynx WOODEN HOLDS'!U$33))</f>
        <v/>
      </c>
      <c r="K24" s="55" t="str">
        <f>IF(IF('Lynx WOODEN HOLDS'!V28=0,0,'Lynx WOODEN HOLDS'!V28)+IF('Lynx WOODEN HOLDS'!V$31=0,0,'Lynx WOODEN HOLDS'!V$31)+IF('Lynx WOODEN HOLDS'!V$33=0,0,'Lynx WOODEN HOLDS'!V$33)=0,"",IF('Lynx WOODEN HOLDS'!V28=0,0,'Lynx WOODEN HOLDS'!V28)+IF('Lynx WOODEN HOLDS'!V$31=0,0,'Lynx WOODEN HOLDS'!V$31)+IF('Lynx WOODEN HOLDS'!V$33=0,0,'Lynx WOODEN HOLDS'!V$33))</f>
        <v/>
      </c>
      <c r="L24" s="55" t="str">
        <f>IF(IF('Lynx WOODEN HOLDS'!W28=0,0,'Lynx WOODEN HOLDS'!W28)+IF('Lynx WOODEN HOLDS'!W$31=0,0,'Lynx WOODEN HOLDS'!W$31)+IF('Lynx WOODEN HOLDS'!W$33=0,0,'Lynx WOODEN HOLDS'!W$33)=0,"",IF('Lynx WOODEN HOLDS'!W28=0,0,'Lynx WOODEN HOLDS'!W28)+IF('Lynx WOODEN HOLDS'!W$31=0,0,'Lynx WOODEN HOLDS'!W$31)+IF('Lynx WOODEN HOLDS'!W$33=0,0,'Lynx WOODEN HOLDS'!W$33))</f>
        <v/>
      </c>
      <c r="M24" s="55" t="str">
        <f>IF(IF('Lynx WOODEN HOLDS'!X28=0,0,'Lynx WOODEN HOLDS'!X28)+IF('Lynx WOODEN HOLDS'!X$31=0,0,'Lynx WOODEN HOLDS'!X$31)+IF('Lynx WOODEN HOLDS'!X$33=0,0,'Lynx WOODEN HOLDS'!X$33)=0,"",IF('Lynx WOODEN HOLDS'!X28=0,0,'Lynx WOODEN HOLDS'!X28)+IF('Lynx WOODEN HOLDS'!X$31=0,0,'Lynx WOODEN HOLDS'!X$31)+IF('Lynx WOODEN HOLDS'!X$33=0,0,'Lynx WOODEN HOLDS'!X$33))</f>
        <v/>
      </c>
      <c r="N24" s="55" t="str">
        <f>IF(IF('Lynx WOODEN HOLDS'!Y28=0,0,'Lynx WOODEN HOLDS'!Y28)+IF('Lynx WOODEN HOLDS'!Y$31=0,0,'Lynx WOODEN HOLDS'!Y$31)+IF('Lynx WOODEN HOLDS'!Y$33=0,0,'Lynx WOODEN HOLDS'!Y$33)=0,"",IF('Lynx WOODEN HOLDS'!Y28=0,0,'Lynx WOODEN HOLDS'!Y28)+IF('Lynx WOODEN HOLDS'!Y$31=0,0,'Lynx WOODEN HOLDS'!Y$31)+IF('Lynx WOODEN HOLDS'!Y$33=0,0,'Lynx WOODEN HOLDS'!Y$33))</f>
        <v/>
      </c>
      <c r="O24" s="915" t="str">
        <f>IF(IF('Lynx WOODEN HOLDS'!Z28=0,0,'Lynx WOODEN HOLDS'!Z28)+IF('Lynx WOODEN HOLDS'!Z$31=0,0,'Lynx WOODEN HOLDS'!Z$31)+IF('Lynx WOODEN HOLDS'!Z$33=0,0,'Lynx WOODEN HOLDS'!Z$33)=0,"",IF('Lynx WOODEN HOLDS'!Z28=0,0,'Lynx WOODEN HOLDS'!Z28)+IF('Lynx WOODEN HOLDS'!Z$31=0,0,'Lynx WOODEN HOLDS'!Z$31)+IF('Lynx WOODEN HOLDS'!Z$33=0,0,'Lynx WOODEN HOLDS'!Z$33))</f>
        <v/>
      </c>
      <c r="P24" s="917">
        <f>Q24*'Lynx WOODEN HOLDS'!I28</f>
        <v>0</v>
      </c>
      <c r="Q24" s="48">
        <f t="shared" si="0"/>
        <v>0</v>
      </c>
      <c r="R24" s="744">
        <f>Q24*'Lynx WOODEN HOLDS'!AX28</f>
        <v>0</v>
      </c>
    </row>
    <row r="25" spans="1:18" ht="23.25" customHeight="1">
      <c r="A25" s="660" t="str">
        <f>'Lynx WOODEN HOLDS'!D29</f>
        <v>L19-WH-N-DT</v>
      </c>
      <c r="B25" s="55" t="str">
        <f>IF(IF('Lynx WOODEN HOLDS'!M29=0,0,'Lynx WOODEN HOLDS'!M29)+IF('Lynx WOODEN HOLDS'!M$32=0,0,'Lynx WOODEN HOLDS'!M$32)+IF('Lynx WOODEN HOLDS'!M$33=0,0,'Lynx WOODEN HOLDS'!M$33)=0,"",IF('Lynx WOODEN HOLDS'!M29=0,0,'Lynx WOODEN HOLDS'!M29)+IF('Lynx WOODEN HOLDS'!M$32=0,0,'Lynx WOODEN HOLDS'!M$32)+IF('Lynx WOODEN HOLDS'!M$33=0,0,'Lynx WOODEN HOLDS'!M$33))</f>
        <v/>
      </c>
      <c r="C25" s="55" t="str">
        <f>IF(IF('Lynx WOODEN HOLDS'!N29=0,0,'Lynx WOODEN HOLDS'!N29)+IF('Lynx WOODEN HOLDS'!N$32=0,0,'Lynx WOODEN HOLDS'!N$32)+IF('Lynx WOODEN HOLDS'!N$33=0,0,'Lynx WOODEN HOLDS'!N$33)=0,"",IF('Lynx WOODEN HOLDS'!N29=0,0,'Lynx WOODEN HOLDS'!N29)+IF('Lynx WOODEN HOLDS'!N$32=0,0,'Lynx WOODEN HOLDS'!N$32)+IF('Lynx WOODEN HOLDS'!N$33=0,0,'Lynx WOODEN HOLDS'!N$33))</f>
        <v/>
      </c>
      <c r="D25" s="55" t="str">
        <f>IF(IF('Lynx WOODEN HOLDS'!O29=0,0,'Lynx WOODEN HOLDS'!O29)+IF('Lynx WOODEN HOLDS'!O$32=0,0,'Lynx WOODEN HOLDS'!O$32)+IF('Lynx WOODEN HOLDS'!O$33=0,0,'Lynx WOODEN HOLDS'!O$33)=0,"",IF('Lynx WOODEN HOLDS'!O29=0,0,'Lynx WOODEN HOLDS'!O29)+IF('Lynx WOODEN HOLDS'!O$32=0,0,'Lynx WOODEN HOLDS'!O$32)+IF('Lynx WOODEN HOLDS'!O$33=0,0,'Lynx WOODEN HOLDS'!O$33))</f>
        <v/>
      </c>
      <c r="E25" s="55" t="str">
        <f>IF(IF('Lynx WOODEN HOLDS'!P29=0,0,'Lynx WOODEN HOLDS'!P29)+IF('Lynx WOODEN HOLDS'!P$32=0,0,'Lynx WOODEN HOLDS'!P$32)+IF('Lynx WOODEN HOLDS'!P$33=0,0,'Lynx WOODEN HOLDS'!P$33)=0,"",IF('Lynx WOODEN HOLDS'!P29=0,0,'Lynx WOODEN HOLDS'!P29)+IF('Lynx WOODEN HOLDS'!P$32=0,0,'Lynx WOODEN HOLDS'!P$32)+IF('Lynx WOODEN HOLDS'!P$33=0,0,'Lynx WOODEN HOLDS'!P$33))</f>
        <v/>
      </c>
      <c r="F25" s="55" t="str">
        <f>IF(IF('Lynx WOODEN HOLDS'!Q29=0,0,'Lynx WOODEN HOLDS'!Q29)+IF('Lynx WOODEN HOLDS'!Q$32=0,0,'Lynx WOODEN HOLDS'!Q$32)+IF('Lynx WOODEN HOLDS'!Q$33=0,0,'Lynx WOODEN HOLDS'!Q$33)=0,"",IF('Lynx WOODEN HOLDS'!Q29=0,0,'Lynx WOODEN HOLDS'!Q29)+IF('Lynx WOODEN HOLDS'!Q$32=0,0,'Lynx WOODEN HOLDS'!Q$32)+IF('Lynx WOODEN HOLDS'!Q$33=0,0,'Lynx WOODEN HOLDS'!Q$33))</f>
        <v/>
      </c>
      <c r="G25" s="55" t="str">
        <f>IF(IF('Lynx WOODEN HOLDS'!R29=0,0,'Lynx WOODEN HOLDS'!R29)+IF('Lynx WOODEN HOLDS'!R$32=0,0,'Lynx WOODEN HOLDS'!R$32)+IF('Lynx WOODEN HOLDS'!R$33=0,0,'Lynx WOODEN HOLDS'!R$33)=0,"",IF('Lynx WOODEN HOLDS'!R29=0,0,'Lynx WOODEN HOLDS'!R29)+IF('Lynx WOODEN HOLDS'!R$32=0,0,'Lynx WOODEN HOLDS'!R$32)+IF('Lynx WOODEN HOLDS'!R$33=0,0,'Lynx WOODEN HOLDS'!R$33))</f>
        <v/>
      </c>
      <c r="H25" s="55" t="str">
        <f>IF(IF('Lynx WOODEN HOLDS'!S29=0,0,'Lynx WOODEN HOLDS'!S29)+IF('Lynx WOODEN HOLDS'!S$32=0,0,'Lynx WOODEN HOLDS'!S$32)+IF('Lynx WOODEN HOLDS'!S$33=0,0,'Lynx WOODEN HOLDS'!S$33)=0,"",IF('Lynx WOODEN HOLDS'!S29=0,0,'Lynx WOODEN HOLDS'!S29)+IF('Lynx WOODEN HOLDS'!S$32=0,0,'Lynx WOODEN HOLDS'!S$32)+IF('Lynx WOODEN HOLDS'!S$33=0,0,'Lynx WOODEN HOLDS'!S$33))</f>
        <v/>
      </c>
      <c r="I25" s="55" t="str">
        <f>IF(IF('Lynx WOODEN HOLDS'!T29=0,0,'Lynx WOODEN HOLDS'!T29)+IF('Lynx WOODEN HOLDS'!T$32=0,0,'Lynx WOODEN HOLDS'!T$32)+IF('Lynx WOODEN HOLDS'!T$33=0,0,'Lynx WOODEN HOLDS'!T$33)=0,"",IF('Lynx WOODEN HOLDS'!T29=0,0,'Lynx WOODEN HOLDS'!T29)+IF('Lynx WOODEN HOLDS'!T$32=0,0,'Lynx WOODEN HOLDS'!T$32)+IF('Lynx WOODEN HOLDS'!T$33=0,0,'Lynx WOODEN HOLDS'!T$33))</f>
        <v/>
      </c>
      <c r="J25" s="55" t="str">
        <f>IF(IF('Lynx WOODEN HOLDS'!U29=0,0,'Lynx WOODEN HOLDS'!U29)+IF('Lynx WOODEN HOLDS'!U$32=0,0,'Lynx WOODEN HOLDS'!U$32)+IF('Lynx WOODEN HOLDS'!U$33=0,0,'Lynx WOODEN HOLDS'!U$33)=0,"",IF('Lynx WOODEN HOLDS'!U29=0,0,'Lynx WOODEN HOLDS'!U29)+IF('Lynx WOODEN HOLDS'!U$32=0,0,'Lynx WOODEN HOLDS'!U$32)+IF('Lynx WOODEN HOLDS'!U$33=0,0,'Lynx WOODEN HOLDS'!U$33))</f>
        <v/>
      </c>
      <c r="K25" s="55" t="str">
        <f>IF(IF('Lynx WOODEN HOLDS'!V29=0,0,'Lynx WOODEN HOLDS'!V29)+IF('Lynx WOODEN HOLDS'!V$32=0,0,'Lynx WOODEN HOLDS'!V$32)+IF('Lynx WOODEN HOLDS'!V$33=0,0,'Lynx WOODEN HOLDS'!V$33)=0,"",IF('Lynx WOODEN HOLDS'!V29=0,0,'Lynx WOODEN HOLDS'!V29)+IF('Lynx WOODEN HOLDS'!V$32=0,0,'Lynx WOODEN HOLDS'!V$32)+IF('Lynx WOODEN HOLDS'!V$33=0,0,'Lynx WOODEN HOLDS'!V$33))</f>
        <v/>
      </c>
      <c r="L25" s="55" t="str">
        <f>IF(IF('Lynx WOODEN HOLDS'!W29=0,0,'Lynx WOODEN HOLDS'!W29)+IF('Lynx WOODEN HOLDS'!W$32=0,0,'Lynx WOODEN HOLDS'!W$32)+IF('Lynx WOODEN HOLDS'!W$33=0,0,'Lynx WOODEN HOLDS'!W$33)=0,"",IF('Lynx WOODEN HOLDS'!W29=0,0,'Lynx WOODEN HOLDS'!W29)+IF('Lynx WOODEN HOLDS'!W$32=0,0,'Lynx WOODEN HOLDS'!W$32)+IF('Lynx WOODEN HOLDS'!W$33=0,0,'Lynx WOODEN HOLDS'!W$33))</f>
        <v/>
      </c>
      <c r="M25" s="55" t="str">
        <f>IF(IF('Lynx WOODEN HOLDS'!X29=0,0,'Lynx WOODEN HOLDS'!X29)+IF('Lynx WOODEN HOLDS'!X$32=0,0,'Lynx WOODEN HOLDS'!X$32)+IF('Lynx WOODEN HOLDS'!X$33=0,0,'Lynx WOODEN HOLDS'!X$33)=0,"",IF('Lynx WOODEN HOLDS'!X29=0,0,'Lynx WOODEN HOLDS'!X29)+IF('Lynx WOODEN HOLDS'!X$32=0,0,'Lynx WOODEN HOLDS'!X$32)+IF('Lynx WOODEN HOLDS'!X$33=0,0,'Lynx WOODEN HOLDS'!X$33))</f>
        <v/>
      </c>
      <c r="N25" s="55" t="str">
        <f>IF(IF('Lynx WOODEN HOLDS'!Y29=0,0,'Lynx WOODEN HOLDS'!Y29)+IF('Lynx WOODEN HOLDS'!Y$32=0,0,'Lynx WOODEN HOLDS'!Y$32)+IF('Lynx WOODEN HOLDS'!Y$33=0,0,'Lynx WOODEN HOLDS'!Y$33)=0,"",IF('Lynx WOODEN HOLDS'!Y29=0,0,'Lynx WOODEN HOLDS'!Y29)+IF('Lynx WOODEN HOLDS'!Y$32=0,0,'Lynx WOODEN HOLDS'!Y$32)+IF('Lynx WOODEN HOLDS'!Y$33=0,0,'Lynx WOODEN HOLDS'!Y$33))</f>
        <v/>
      </c>
      <c r="O25" s="915" t="str">
        <f>IF(IF('Lynx WOODEN HOLDS'!Z29=0,0,'Lynx WOODEN HOLDS'!Z29)+IF('Lynx WOODEN HOLDS'!Z$32=0,0,'Lynx WOODEN HOLDS'!Z$32)+IF('Lynx WOODEN HOLDS'!Z$33=0,0,'Lynx WOODEN HOLDS'!Z$33)=0,"",IF('Lynx WOODEN HOLDS'!Z29=0,0,'Lynx WOODEN HOLDS'!Z29)+IF('Lynx WOODEN HOLDS'!Z$32=0,0,'Lynx WOODEN HOLDS'!Z$32)+IF('Lynx WOODEN HOLDS'!Z$33=0,0,'Lynx WOODEN HOLDS'!Z$33))</f>
        <v/>
      </c>
      <c r="P25" s="917">
        <f>Q25*'Lynx WOODEN HOLDS'!I29</f>
        <v>0</v>
      </c>
      <c r="Q25" s="48">
        <f t="shared" si="0"/>
        <v>0</v>
      </c>
      <c r="R25" s="744">
        <f>Q25*'Lynx WOODEN HOLDS'!AX29</f>
        <v>0</v>
      </c>
    </row>
    <row r="26" spans="1:18" ht="23.25" customHeight="1">
      <c r="A26" s="660" t="str">
        <f>'Lynx WOODEN HOLDS'!D30</f>
        <v>L20-WH-N-DT</v>
      </c>
      <c r="B26" s="55" t="str">
        <f>IF(IF('Lynx WOODEN HOLDS'!M30=0,0,'Lynx WOODEN HOLDS'!M30)+IF('Lynx WOODEN HOLDS'!M$32=0,0,'Lynx WOODEN HOLDS'!M$32)+IF('Lynx WOODEN HOLDS'!M$33=0,0,'Lynx WOODEN HOLDS'!M$33)=0,"",IF('Lynx WOODEN HOLDS'!M30=0,0,'Lynx WOODEN HOLDS'!M30)+IF('Lynx WOODEN HOLDS'!M$32=0,0,'Lynx WOODEN HOLDS'!M$32)+IF('Lynx WOODEN HOLDS'!M$33=0,0,'Lynx WOODEN HOLDS'!M$33))</f>
        <v/>
      </c>
      <c r="C26" s="55" t="str">
        <f>IF(IF('Lynx WOODEN HOLDS'!N30=0,0,'Lynx WOODEN HOLDS'!N30)+IF('Lynx WOODEN HOLDS'!N$32=0,0,'Lynx WOODEN HOLDS'!N$32)+IF('Lynx WOODEN HOLDS'!N$33=0,0,'Lynx WOODEN HOLDS'!N$33)=0,"",IF('Lynx WOODEN HOLDS'!N30=0,0,'Lynx WOODEN HOLDS'!N30)+IF('Lynx WOODEN HOLDS'!N$32=0,0,'Lynx WOODEN HOLDS'!N$32)+IF('Lynx WOODEN HOLDS'!N$33=0,0,'Lynx WOODEN HOLDS'!N$33))</f>
        <v/>
      </c>
      <c r="D26" s="55" t="str">
        <f>IF(IF('Lynx WOODEN HOLDS'!O30=0,0,'Lynx WOODEN HOLDS'!O30)+IF('Lynx WOODEN HOLDS'!O$32=0,0,'Lynx WOODEN HOLDS'!O$32)+IF('Lynx WOODEN HOLDS'!O$33=0,0,'Lynx WOODEN HOLDS'!O$33)=0,"",IF('Lynx WOODEN HOLDS'!O30=0,0,'Lynx WOODEN HOLDS'!O30)+IF('Lynx WOODEN HOLDS'!O$32=0,0,'Lynx WOODEN HOLDS'!O$32)+IF('Lynx WOODEN HOLDS'!O$33=0,0,'Lynx WOODEN HOLDS'!O$33))</f>
        <v/>
      </c>
      <c r="E26" s="55" t="str">
        <f>IF(IF('Lynx WOODEN HOLDS'!P30=0,0,'Lynx WOODEN HOLDS'!P30)+IF('Lynx WOODEN HOLDS'!P$32=0,0,'Lynx WOODEN HOLDS'!P$32)+IF('Lynx WOODEN HOLDS'!P$33=0,0,'Lynx WOODEN HOLDS'!P$33)=0,"",IF('Lynx WOODEN HOLDS'!P30=0,0,'Lynx WOODEN HOLDS'!P30)+IF('Lynx WOODEN HOLDS'!P$32=0,0,'Lynx WOODEN HOLDS'!P$32)+IF('Lynx WOODEN HOLDS'!P$33=0,0,'Lynx WOODEN HOLDS'!P$33))</f>
        <v/>
      </c>
      <c r="F26" s="55" t="str">
        <f>IF(IF('Lynx WOODEN HOLDS'!Q30=0,0,'Lynx WOODEN HOLDS'!Q30)+IF('Lynx WOODEN HOLDS'!Q$32=0,0,'Lynx WOODEN HOLDS'!Q$32)+IF('Lynx WOODEN HOLDS'!Q$33=0,0,'Lynx WOODEN HOLDS'!Q$33)=0,"",IF('Lynx WOODEN HOLDS'!Q30=0,0,'Lynx WOODEN HOLDS'!Q30)+IF('Lynx WOODEN HOLDS'!Q$32=0,0,'Lynx WOODEN HOLDS'!Q$32)+IF('Lynx WOODEN HOLDS'!Q$33=0,0,'Lynx WOODEN HOLDS'!Q$33))</f>
        <v/>
      </c>
      <c r="G26" s="55" t="str">
        <f>IF(IF('Lynx WOODEN HOLDS'!R30=0,0,'Lynx WOODEN HOLDS'!R30)+IF('Lynx WOODEN HOLDS'!R$32=0,0,'Lynx WOODEN HOLDS'!R$32)+IF('Lynx WOODEN HOLDS'!R$33=0,0,'Lynx WOODEN HOLDS'!R$33)=0,"",IF('Lynx WOODEN HOLDS'!R30=0,0,'Lynx WOODEN HOLDS'!R30)+IF('Lynx WOODEN HOLDS'!R$32=0,0,'Lynx WOODEN HOLDS'!R$32)+IF('Lynx WOODEN HOLDS'!R$33=0,0,'Lynx WOODEN HOLDS'!R$33))</f>
        <v/>
      </c>
      <c r="H26" s="55" t="str">
        <f>IF(IF('Lynx WOODEN HOLDS'!S30=0,0,'Lynx WOODEN HOLDS'!S30)+IF('Lynx WOODEN HOLDS'!S$32=0,0,'Lynx WOODEN HOLDS'!S$32)+IF('Lynx WOODEN HOLDS'!S$33=0,0,'Lynx WOODEN HOLDS'!S$33)=0,"",IF('Lynx WOODEN HOLDS'!S30=0,0,'Lynx WOODEN HOLDS'!S30)+IF('Lynx WOODEN HOLDS'!S$32=0,0,'Lynx WOODEN HOLDS'!S$32)+IF('Lynx WOODEN HOLDS'!S$33=0,0,'Lynx WOODEN HOLDS'!S$33))</f>
        <v/>
      </c>
      <c r="I26" s="55" t="str">
        <f>IF(IF('Lynx WOODEN HOLDS'!T30=0,0,'Lynx WOODEN HOLDS'!T30)+IF('Lynx WOODEN HOLDS'!T$32=0,0,'Lynx WOODEN HOLDS'!T$32)+IF('Lynx WOODEN HOLDS'!T$33=0,0,'Lynx WOODEN HOLDS'!T$33)=0,"",IF('Lynx WOODEN HOLDS'!T30=0,0,'Lynx WOODEN HOLDS'!T30)+IF('Lynx WOODEN HOLDS'!T$32=0,0,'Lynx WOODEN HOLDS'!T$32)+IF('Lynx WOODEN HOLDS'!T$33=0,0,'Lynx WOODEN HOLDS'!T$33))</f>
        <v/>
      </c>
      <c r="J26" s="55" t="str">
        <f>IF(IF('Lynx WOODEN HOLDS'!U30=0,0,'Lynx WOODEN HOLDS'!U30)+IF('Lynx WOODEN HOLDS'!U$32=0,0,'Lynx WOODEN HOLDS'!U$32)+IF('Lynx WOODEN HOLDS'!U$33=0,0,'Lynx WOODEN HOLDS'!U$33)=0,"",IF('Lynx WOODEN HOLDS'!U30=0,0,'Lynx WOODEN HOLDS'!U30)+IF('Lynx WOODEN HOLDS'!U$32=0,0,'Lynx WOODEN HOLDS'!U$32)+IF('Lynx WOODEN HOLDS'!U$33=0,0,'Lynx WOODEN HOLDS'!U$33))</f>
        <v/>
      </c>
      <c r="K26" s="55" t="str">
        <f>IF(IF('Lynx WOODEN HOLDS'!V30=0,0,'Lynx WOODEN HOLDS'!V30)+IF('Lynx WOODEN HOLDS'!V$32=0,0,'Lynx WOODEN HOLDS'!V$32)+IF('Lynx WOODEN HOLDS'!V$33=0,0,'Lynx WOODEN HOLDS'!V$33)=0,"",IF('Lynx WOODEN HOLDS'!V30=0,0,'Lynx WOODEN HOLDS'!V30)+IF('Lynx WOODEN HOLDS'!V$32=0,0,'Lynx WOODEN HOLDS'!V$32)+IF('Lynx WOODEN HOLDS'!V$33=0,0,'Lynx WOODEN HOLDS'!V$33))</f>
        <v/>
      </c>
      <c r="L26" s="55" t="str">
        <f>IF(IF('Lynx WOODEN HOLDS'!W30=0,0,'Lynx WOODEN HOLDS'!W30)+IF('Lynx WOODEN HOLDS'!W$32=0,0,'Lynx WOODEN HOLDS'!W$32)+IF('Lynx WOODEN HOLDS'!W$33=0,0,'Lynx WOODEN HOLDS'!W$33)=0,"",IF('Lynx WOODEN HOLDS'!W30=0,0,'Lynx WOODEN HOLDS'!W30)+IF('Lynx WOODEN HOLDS'!W$32=0,0,'Lynx WOODEN HOLDS'!W$32)+IF('Lynx WOODEN HOLDS'!W$33=0,0,'Lynx WOODEN HOLDS'!W$33))</f>
        <v/>
      </c>
      <c r="M26" s="55" t="str">
        <f>IF(IF('Lynx WOODEN HOLDS'!X30=0,0,'Lynx WOODEN HOLDS'!X30)+IF('Lynx WOODEN HOLDS'!X$32=0,0,'Lynx WOODEN HOLDS'!X$32)+IF('Lynx WOODEN HOLDS'!X$33=0,0,'Lynx WOODEN HOLDS'!X$33)=0,"",IF('Lynx WOODEN HOLDS'!X30=0,0,'Lynx WOODEN HOLDS'!X30)+IF('Lynx WOODEN HOLDS'!X$32=0,0,'Lynx WOODEN HOLDS'!X$32)+IF('Lynx WOODEN HOLDS'!X$33=0,0,'Lynx WOODEN HOLDS'!X$33))</f>
        <v/>
      </c>
      <c r="N26" s="55" t="str">
        <f>IF(IF('Lynx WOODEN HOLDS'!Y30=0,0,'Lynx WOODEN HOLDS'!Y30)+IF('Lynx WOODEN HOLDS'!Y$32=0,0,'Lynx WOODEN HOLDS'!Y$32)+IF('Lynx WOODEN HOLDS'!Y$33=0,0,'Lynx WOODEN HOLDS'!Y$33)=0,"",IF('Lynx WOODEN HOLDS'!Y30=0,0,'Lynx WOODEN HOLDS'!Y30)+IF('Lynx WOODEN HOLDS'!Y$32=0,0,'Lynx WOODEN HOLDS'!Y$32)+IF('Lynx WOODEN HOLDS'!Y$33=0,0,'Lynx WOODEN HOLDS'!Y$33))</f>
        <v/>
      </c>
      <c r="O26" s="915" t="str">
        <f>IF(IF('Lynx WOODEN HOLDS'!Z30=0,0,'Lynx WOODEN HOLDS'!Z30)+IF('Lynx WOODEN HOLDS'!Z$32=0,0,'Lynx WOODEN HOLDS'!Z$32)+IF('Lynx WOODEN HOLDS'!Z$33=0,0,'Lynx WOODEN HOLDS'!Z$33)=0,"",IF('Lynx WOODEN HOLDS'!Z30=0,0,'Lynx WOODEN HOLDS'!Z30)+IF('Lynx WOODEN HOLDS'!Z$32=0,0,'Lynx WOODEN HOLDS'!Z$32)+IF('Lynx WOODEN HOLDS'!Z$33=0,0,'Lynx WOODEN HOLDS'!Z$33))</f>
        <v/>
      </c>
      <c r="P26" s="917">
        <f>Q26*'Lynx WOODEN HOLDS'!I30</f>
        <v>0</v>
      </c>
      <c r="Q26" s="48">
        <f>SUM(B26:O26)</f>
        <v>0</v>
      </c>
      <c r="R26" s="744">
        <f>Q26*'Lynx WOODEN HOLDS'!AX30</f>
        <v>0</v>
      </c>
    </row>
    <row r="28" spans="1:18" ht="23.25" customHeight="1">
      <c r="B28" s="9" t="s">
        <v>511</v>
      </c>
      <c r="C28" s="8"/>
      <c r="E28" s="2"/>
      <c r="F28" s="2"/>
      <c r="G28" s="4" t="s">
        <v>26</v>
      </c>
      <c r="H28" s="4"/>
      <c r="I28" s="31"/>
      <c r="J28" s="31"/>
      <c r="K28" s="31"/>
      <c r="L28" s="30"/>
      <c r="M28" s="30"/>
      <c r="N28" s="30"/>
      <c r="O28" s="30"/>
      <c r="P28" s="30"/>
      <c r="Q28" s="30"/>
      <c r="R28" s="30"/>
    </row>
    <row r="29" spans="1:18" ht="23.25" customHeight="1">
      <c r="B29" s="4"/>
      <c r="C29" s="944"/>
      <c r="D29" s="2"/>
      <c r="E29" s="2"/>
      <c r="F29" s="2"/>
      <c r="G29" s="4" t="s">
        <v>27</v>
      </c>
      <c r="H29" s="4"/>
      <c r="I29" s="32"/>
      <c r="J29" s="32"/>
      <c r="K29" s="32"/>
      <c r="L29" s="33"/>
      <c r="M29" s="33"/>
      <c r="N29" s="33"/>
      <c r="O29" s="33"/>
      <c r="P29" s="33"/>
      <c r="Q29" s="33"/>
      <c r="R29" s="33"/>
    </row>
    <row r="30" spans="1:18" ht="23.25" customHeight="1">
      <c r="B30" s="4"/>
      <c r="C30" s="944"/>
      <c r="D30" s="2"/>
      <c r="E30" s="2"/>
      <c r="F30" s="2"/>
      <c r="G30" s="4" t="s">
        <v>28</v>
      </c>
      <c r="H30" s="4"/>
      <c r="I30" s="32"/>
      <c r="J30" s="32"/>
      <c r="K30" s="32"/>
      <c r="L30" s="33"/>
      <c r="M30" s="33"/>
      <c r="N30" s="33"/>
      <c r="O30" s="33"/>
      <c r="P30" s="33"/>
      <c r="Q30" s="33"/>
      <c r="R30" s="33"/>
    </row>
  </sheetData>
  <sheetProtection selectLockedCells="1" selectUnlockedCells="1"/>
  <autoFilter ref="P6:Q26" xr:uid="{40E8ABCE-DC00-451D-BF55-3098729E49DC}"/>
  <mergeCells count="4">
    <mergeCell ref="K5:L5"/>
    <mergeCell ref="A1:A2"/>
    <mergeCell ref="A4:J4"/>
    <mergeCell ref="L4:N4"/>
  </mergeCells>
  <conditionalFormatting sqref="A6:O6">
    <cfRule type="dataBar" priority="1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{B20F9353-0EA8-44A3-A6D7-98FA3B35D375}</x14:id>
        </ext>
      </extLst>
    </cfRule>
  </conditionalFormatting>
  <pageMargins left="0.23622047244094491" right="0.23622047244094491" top="0.74803149606299213" bottom="0.74803149606299213" header="0.31496062992125984" footer="0.31496062992125984"/>
  <pageSetup paperSize="9" fitToHeight="0" orientation="landscape" horizontalDpi="1200" verticalDpi="1200" r:id="rId1"/>
  <headerFooter differentFirst="1">
    <oddFooter>Stran &amp;P od &amp;N</oddFooter>
    <firstHeader>&amp;LPRODUCTION/PACKING LIST&amp;RLYNX - WOODEN HOLDS</firstHeader>
    <firstFooter>&amp;CStran &amp;P od &amp;N</first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0F9353-0EA8-44A3-A6D7-98FA3B35D37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A6:O6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>
    <tabColor theme="0" tint="-4.9989318521683403E-2"/>
    <pageSetUpPr fitToPage="1"/>
  </sheetPr>
  <dimension ref="A1:CK75"/>
  <sheetViews>
    <sheetView showGridLines="0" showRowColHeaders="0" zoomScale="60" zoomScaleNormal="60" zoomScalePageLayoutView="75" workbookViewId="0">
      <pane ySplit="8" topLeftCell="A10" activePane="bottomLeft" state="frozen"/>
      <selection activeCell="L11" sqref="L11"/>
      <selection pane="bottomLeft" activeCell="N11" sqref="N11"/>
    </sheetView>
  </sheetViews>
  <sheetFormatPr baseColWidth="10" defaultColWidth="11" defaultRowHeight="19"/>
  <cols>
    <col min="1" max="1" width="4.83203125" customWidth="1"/>
    <col min="2" max="2" width="3.5" style="137" customWidth="1"/>
    <col min="3" max="3" width="22" customWidth="1"/>
    <col min="4" max="4" width="12" style="136" customWidth="1"/>
    <col min="5" max="6" width="8.1640625" style="60" customWidth="1"/>
    <col min="7" max="7" width="13" style="214" customWidth="1"/>
    <col min="8" max="8" width="22.6640625" style="60" customWidth="1"/>
    <col min="9" max="9" width="9.33203125" style="60" customWidth="1"/>
    <col min="10" max="10" width="9" style="60" customWidth="1"/>
    <col min="11" max="11" width="10.1640625" style="60" customWidth="1"/>
    <col min="12" max="12" width="11.83203125" style="60" bestFit="1" customWidth="1"/>
    <col min="13" max="13" width="18" style="102" customWidth="1"/>
    <col min="14" max="27" width="14.33203125" style="18" customWidth="1"/>
    <col min="28" max="28" width="20.6640625" style="15" customWidth="1"/>
    <col min="29" max="29" width="8.83203125" style="138" customWidth="1"/>
    <col min="30" max="30" width="9.83203125" customWidth="1"/>
    <col min="31" max="33" width="11" customWidth="1"/>
    <col min="34" max="34" width="11.33203125" hidden="1" customWidth="1"/>
    <col min="35" max="35" width="9" style="417" hidden="1" customWidth="1"/>
    <col min="36" max="36" width="9" style="380" hidden="1" customWidth="1"/>
    <col min="37" max="37" width="5.83203125" style="65" hidden="1" customWidth="1"/>
    <col min="38" max="38" width="5.83203125" style="62" hidden="1" customWidth="1"/>
    <col min="39" max="39" width="5.83203125" style="66" hidden="1" customWidth="1"/>
    <col min="40" max="40" width="5.83203125" style="67" hidden="1" customWidth="1"/>
    <col min="41" max="41" width="5.83203125" style="436" hidden="1" customWidth="1"/>
    <col min="42" max="43" width="5.83203125" style="441" hidden="1" customWidth="1"/>
    <col min="44" max="44" width="5.83203125" style="459" hidden="1" customWidth="1"/>
    <col min="45" max="45" width="5.83203125" style="464" hidden="1" customWidth="1"/>
    <col min="46" max="46" width="5.83203125" style="454" hidden="1" customWidth="1"/>
    <col min="47" max="47" width="5.83203125" style="68" hidden="1" customWidth="1"/>
    <col min="48" max="48" width="5.83203125" style="69" hidden="1" customWidth="1"/>
    <col min="49" max="49" width="5.83203125" style="70" hidden="1" customWidth="1"/>
    <col min="50" max="50" width="5.83203125" style="449" hidden="1" customWidth="1"/>
    <col min="51" max="51" width="11.83203125" style="126" hidden="1" customWidth="1"/>
    <col min="52" max="52" width="10" style="118" hidden="1" customWidth="1"/>
    <col min="53" max="53" width="10.5" style="126" hidden="1" customWidth="1"/>
    <col min="54" max="54" width="8.33203125" style="118" hidden="1" customWidth="1"/>
    <col min="55" max="82" width="11" hidden="1" customWidth="1"/>
    <col min="83" max="83" width="12.5" hidden="1" customWidth="1"/>
    <col min="84" max="89" width="11" hidden="1" customWidth="1"/>
    <col min="90" max="90" width="11" customWidth="1"/>
  </cols>
  <sheetData>
    <row r="1" spans="2:89" ht="36" customHeight="1">
      <c r="C1" s="1019" t="s">
        <v>333</v>
      </c>
      <c r="J1" s="572"/>
      <c r="K1" s="572"/>
      <c r="L1" s="350" t="s">
        <v>164</v>
      </c>
      <c r="M1" s="1008">
        <f>SUM(AB11:AB74)</f>
        <v>0</v>
      </c>
      <c r="N1" s="1008"/>
      <c r="O1" s="573" t="s">
        <v>6</v>
      </c>
      <c r="Q1" s="327"/>
      <c r="R1" s="327"/>
      <c r="S1" s="327"/>
      <c r="T1" s="327"/>
      <c r="U1"/>
      <c r="V1"/>
      <c r="W1"/>
      <c r="X1"/>
      <c r="Y1"/>
      <c r="Z1"/>
      <c r="AA1"/>
    </row>
    <row r="2" spans="2:89" ht="29.5" customHeight="1">
      <c r="C2" s="1019"/>
      <c r="E2" s="61"/>
      <c r="F2" s="61"/>
      <c r="L2" s="223" t="s">
        <v>165</v>
      </c>
      <c r="M2" s="995">
        <f>SUM(N11:AA74)</f>
        <v>0</v>
      </c>
      <c r="N2" s="995"/>
      <c r="O2" s="173"/>
      <c r="Q2" s="327"/>
      <c r="R2" s="327"/>
      <c r="S2" s="327"/>
      <c r="T2" s="327"/>
      <c r="U2"/>
      <c r="V2"/>
      <c r="W2"/>
      <c r="X2"/>
      <c r="Y2"/>
      <c r="Z2"/>
      <c r="AA2"/>
      <c r="AB2" s="1020" t="s">
        <v>437</v>
      </c>
      <c r="AC2" s="1020"/>
      <c r="AD2" s="615">
        <f>AG7</f>
        <v>0</v>
      </c>
    </row>
    <row r="3" spans="2:89" ht="24.5" customHeight="1">
      <c r="C3" s="1019"/>
      <c r="E3" s="61"/>
      <c r="F3" s="61"/>
      <c r="L3" s="223" t="s">
        <v>9</v>
      </c>
      <c r="M3" s="996">
        <f>SUM(AJ11:AJ74)</f>
        <v>0</v>
      </c>
      <c r="N3" s="996"/>
      <c r="O3" s="173" t="s">
        <v>4</v>
      </c>
      <c r="Q3" s="327"/>
      <c r="R3" s="327"/>
      <c r="S3" s="327"/>
      <c r="T3" s="327"/>
      <c r="U3"/>
      <c r="V3"/>
      <c r="W3"/>
      <c r="X3"/>
      <c r="Y3"/>
      <c r="Z3"/>
      <c r="AA3"/>
      <c r="CK3" s="992" t="s">
        <v>114</v>
      </c>
    </row>
    <row r="4" spans="2:89" ht="13.25" customHeight="1">
      <c r="C4" s="1019"/>
      <c r="E4" s="61"/>
      <c r="F4" s="61"/>
      <c r="L4" s="45"/>
      <c r="M4" s="223"/>
      <c r="N4" s="172"/>
      <c r="O4" s="173"/>
      <c r="Q4"/>
      <c r="R4"/>
      <c r="S4"/>
      <c r="T4"/>
      <c r="U4"/>
      <c r="V4"/>
      <c r="W4"/>
      <c r="X4"/>
      <c r="Y4"/>
      <c r="Z4"/>
      <c r="AA4"/>
      <c r="CK4" s="993"/>
    </row>
    <row r="5" spans="2:89" ht="24" customHeight="1">
      <c r="C5" s="1019"/>
      <c r="E5" s="61"/>
      <c r="F5" s="61"/>
      <c r="H5" s="104"/>
      <c r="L5" s="136"/>
      <c r="M5" s="224"/>
      <c r="N5" s="73"/>
      <c r="O5" s="73"/>
      <c r="P5" s="64"/>
      <c r="Q5" s="136"/>
      <c r="R5" s="136"/>
      <c r="S5" s="136"/>
      <c r="T5" s="561"/>
      <c r="U5" s="136"/>
      <c r="V5" s="203"/>
      <c r="W5" s="136"/>
      <c r="X5" s="136"/>
      <c r="Y5" s="136"/>
      <c r="Z5" s="73"/>
      <c r="AA5" s="203"/>
      <c r="AB5" s="176" t="s">
        <v>216</v>
      </c>
      <c r="CK5" s="994"/>
    </row>
    <row r="6" spans="2:89" hidden="1">
      <c r="E6" s="61"/>
      <c r="F6" s="61"/>
      <c r="L6" s="136"/>
      <c r="M6" s="225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176"/>
    </row>
    <row r="7" spans="2:89" ht="26">
      <c r="B7" s="139"/>
      <c r="D7" s="73"/>
      <c r="E7" s="64"/>
      <c r="F7" s="64"/>
      <c r="G7" s="230"/>
      <c r="L7" s="136"/>
      <c r="M7" s="174" t="s">
        <v>215</v>
      </c>
      <c r="N7" s="178">
        <f>SUM(AK11:AK74)</f>
        <v>0</v>
      </c>
      <c r="O7" s="130">
        <f t="shared" ref="O7:Z7" si="0">SUM(AL11:AL74)</f>
        <v>0</v>
      </c>
      <c r="P7" s="130">
        <f t="shared" si="0"/>
        <v>0</v>
      </c>
      <c r="Q7" s="130">
        <f t="shared" si="0"/>
        <v>0</v>
      </c>
      <c r="R7" s="130">
        <f t="shared" si="0"/>
        <v>0</v>
      </c>
      <c r="S7" s="130">
        <f t="shared" si="0"/>
        <v>0</v>
      </c>
      <c r="T7" s="130">
        <f t="shared" si="0"/>
        <v>0</v>
      </c>
      <c r="U7" s="130">
        <f t="shared" si="0"/>
        <v>0</v>
      </c>
      <c r="V7" s="130">
        <f t="shared" si="0"/>
        <v>0</v>
      </c>
      <c r="W7" s="130">
        <f t="shared" si="0"/>
        <v>0</v>
      </c>
      <c r="X7" s="130">
        <f t="shared" si="0"/>
        <v>0</v>
      </c>
      <c r="Y7" s="130">
        <f t="shared" si="0"/>
        <v>0</v>
      </c>
      <c r="Z7" s="130">
        <f t="shared" si="0"/>
        <v>0</v>
      </c>
      <c r="AA7" s="130">
        <f>SUM(AX11:AX74)</f>
        <v>0</v>
      </c>
      <c r="AB7" s="220">
        <f>SUM(N7:AA7)</f>
        <v>0</v>
      </c>
      <c r="AC7" s="140"/>
      <c r="AD7" s="141"/>
      <c r="AF7" s="202" t="s">
        <v>112</v>
      </c>
      <c r="AG7" s="142">
        <f>SUM(AG11:AG74)</f>
        <v>0</v>
      </c>
      <c r="AI7" s="418"/>
      <c r="AJ7" s="381"/>
      <c r="AK7" s="95"/>
      <c r="AL7" s="74"/>
      <c r="AM7" s="96"/>
      <c r="AN7" s="97"/>
      <c r="AO7" s="437"/>
      <c r="AP7" s="442"/>
      <c r="AQ7" s="442"/>
      <c r="AR7" s="460"/>
      <c r="AS7" s="465"/>
      <c r="AT7" s="455"/>
      <c r="AU7" s="98"/>
      <c r="AV7" s="99"/>
      <c r="AW7" s="100"/>
      <c r="AX7" s="450"/>
      <c r="AY7" s="124"/>
      <c r="AZ7" s="484">
        <f>SUM(SUMPRODUCT($AZ$11:$AZ$299,O11:O299)+SUMPRODUCT($AZ$11:$AZ$299,P11:P299)+SUMPRODUCT($AZ$11:$AZ$299,Q11:Q299)+SUMPRODUCT($AZ$11:$AZ$299,R11:R299)+SUMPRODUCT($AZ$11:$AZ$299,U11:U299)+SUMPRODUCT($AZ$11:$AZ$299,V11:V299)+SUMPRODUCT($AZ$11:$AZ$299,S11:S299)+SUMPRODUCT($AZ$11:$AZ$299,W11:W299)+SUMPRODUCT($AZ$11:$AZ$299,X11:X299)+SUMPRODUCT($AZ$11:$AZ$299,Y11:Y299)+SUMPRODUCT($AZ$11:$AZ$299,Z11:Z299)+SUMPRODUCT($AZ$11:$AZ$299,AA11:AA299)+SUMPRODUCT($AZ$11:$AZ$299,N11:N299)+SUMPRODUCT($AZ$11:$AZ$299,T11:T299))</f>
        <v>0</v>
      </c>
      <c r="BA7" s="124"/>
      <c r="BB7" s="119"/>
      <c r="BD7" s="18">
        <f>SUM(BD11:BD200)</f>
        <v>0</v>
      </c>
      <c r="BE7" s="18">
        <f t="shared" ref="BE7:CJ7" si="1">SUM(BE11:BE200)</f>
        <v>0</v>
      </c>
      <c r="BF7" s="18">
        <f t="shared" si="1"/>
        <v>0</v>
      </c>
      <c r="BG7" s="18">
        <f t="shared" si="1"/>
        <v>0</v>
      </c>
      <c r="BH7" s="18">
        <f t="shared" si="1"/>
        <v>0</v>
      </c>
      <c r="BI7" s="18">
        <f t="shared" si="1"/>
        <v>0</v>
      </c>
      <c r="BJ7" s="18">
        <f t="shared" si="1"/>
        <v>0</v>
      </c>
      <c r="BK7" s="18">
        <f t="shared" si="1"/>
        <v>0</v>
      </c>
      <c r="BL7" s="18"/>
      <c r="BM7" s="18">
        <f t="shared" si="1"/>
        <v>0</v>
      </c>
      <c r="BN7" s="18">
        <f t="shared" si="1"/>
        <v>0</v>
      </c>
      <c r="BO7" s="18"/>
      <c r="BP7" s="18">
        <f t="shared" si="1"/>
        <v>0</v>
      </c>
      <c r="BQ7" s="18">
        <f t="shared" si="1"/>
        <v>0</v>
      </c>
      <c r="BR7" s="18">
        <f t="shared" si="1"/>
        <v>0</v>
      </c>
      <c r="BS7" s="18">
        <f t="shared" si="1"/>
        <v>0</v>
      </c>
      <c r="BT7" s="18">
        <f t="shared" si="1"/>
        <v>0</v>
      </c>
      <c r="BU7" s="18">
        <f t="shared" si="1"/>
        <v>0</v>
      </c>
      <c r="BV7" s="18">
        <f t="shared" si="1"/>
        <v>0</v>
      </c>
      <c r="BW7" s="18">
        <f t="shared" si="1"/>
        <v>0</v>
      </c>
      <c r="BX7" s="18">
        <f t="shared" si="1"/>
        <v>0</v>
      </c>
      <c r="BY7" s="18">
        <f t="shared" si="1"/>
        <v>0</v>
      </c>
      <c r="BZ7" s="18">
        <f t="shared" si="1"/>
        <v>0</v>
      </c>
      <c r="CA7" s="18">
        <f t="shared" si="1"/>
        <v>0</v>
      </c>
      <c r="CB7" s="18">
        <f t="shared" si="1"/>
        <v>0</v>
      </c>
      <c r="CC7" s="18">
        <f t="shared" si="1"/>
        <v>0</v>
      </c>
      <c r="CD7" s="18">
        <f t="shared" si="1"/>
        <v>0</v>
      </c>
      <c r="CE7" s="18">
        <f>SUM(CE11:CE200)</f>
        <v>0</v>
      </c>
      <c r="CF7" s="18">
        <f t="shared" si="1"/>
        <v>0</v>
      </c>
      <c r="CG7" s="18">
        <f t="shared" si="1"/>
        <v>0</v>
      </c>
      <c r="CH7" s="18">
        <f t="shared" ref="CH7" si="2">SUM(CH11:CH200)</f>
        <v>0</v>
      </c>
      <c r="CI7" s="18"/>
      <c r="CJ7" s="18">
        <f t="shared" si="1"/>
        <v>0</v>
      </c>
    </row>
    <row r="8" spans="2:89" s="18" customFormat="1" ht="76.75" customHeight="1">
      <c r="B8" s="411" t="s">
        <v>7</v>
      </c>
      <c r="C8" s="143"/>
      <c r="D8" s="340" t="s">
        <v>194</v>
      </c>
      <c r="E8" s="341" t="s">
        <v>47</v>
      </c>
      <c r="F8" s="536" t="s">
        <v>313</v>
      </c>
      <c r="G8" s="344" t="s">
        <v>192</v>
      </c>
      <c r="H8" s="345" t="s">
        <v>191</v>
      </c>
      <c r="I8" s="345" t="s">
        <v>193</v>
      </c>
      <c r="J8" s="345" t="s">
        <v>190</v>
      </c>
      <c r="K8" s="345" t="s">
        <v>189</v>
      </c>
      <c r="L8" s="345" t="s">
        <v>187</v>
      </c>
      <c r="M8" s="346" t="s">
        <v>188</v>
      </c>
      <c r="N8" s="144" t="s">
        <v>289</v>
      </c>
      <c r="O8" s="86" t="s">
        <v>24</v>
      </c>
      <c r="P8" s="480" t="s">
        <v>290</v>
      </c>
      <c r="Q8" s="332" t="s">
        <v>291</v>
      </c>
      <c r="R8" s="333" t="s">
        <v>292</v>
      </c>
      <c r="S8" s="334" t="s">
        <v>338</v>
      </c>
      <c r="T8" s="560" t="s">
        <v>336</v>
      </c>
      <c r="U8" s="481" t="s">
        <v>339</v>
      </c>
      <c r="V8" s="482" t="s">
        <v>293</v>
      </c>
      <c r="W8" s="335" t="s">
        <v>294</v>
      </c>
      <c r="X8" s="483" t="s">
        <v>295</v>
      </c>
      <c r="Y8" s="336" t="s">
        <v>296</v>
      </c>
      <c r="Z8" s="337" t="s">
        <v>287</v>
      </c>
      <c r="AA8" s="181" t="s">
        <v>297</v>
      </c>
      <c r="AB8" s="212" t="s">
        <v>9</v>
      </c>
      <c r="AC8" s="372" t="s">
        <v>10</v>
      </c>
      <c r="AD8" s="373" t="s">
        <v>7</v>
      </c>
      <c r="AF8" s="146" t="s">
        <v>113</v>
      </c>
      <c r="AG8" s="146" t="s">
        <v>114</v>
      </c>
      <c r="AI8" s="419" t="s">
        <v>4</v>
      </c>
      <c r="AJ8" s="425" t="s">
        <v>5</v>
      </c>
      <c r="AK8" s="434" t="s">
        <v>1</v>
      </c>
      <c r="AL8" s="410" t="s">
        <v>2</v>
      </c>
      <c r="AM8" s="433" t="s">
        <v>8</v>
      </c>
      <c r="AN8" s="435" t="s">
        <v>21</v>
      </c>
      <c r="AO8" s="438" t="s">
        <v>3</v>
      </c>
      <c r="AP8" s="443" t="s">
        <v>11</v>
      </c>
      <c r="AQ8" s="443" t="s">
        <v>335</v>
      </c>
      <c r="AR8" s="461" t="s">
        <v>15</v>
      </c>
      <c r="AS8" s="466" t="s">
        <v>115</v>
      </c>
      <c r="AT8" s="456" t="s">
        <v>12</v>
      </c>
      <c r="AU8" s="446" t="s">
        <v>25</v>
      </c>
      <c r="AV8" s="447" t="s">
        <v>14</v>
      </c>
      <c r="AW8" s="347" t="s">
        <v>78</v>
      </c>
      <c r="AX8" s="451" t="s">
        <v>79</v>
      </c>
      <c r="AY8" s="343" t="s">
        <v>116</v>
      </c>
      <c r="AZ8" s="342" t="s">
        <v>158</v>
      </c>
      <c r="BA8" s="343" t="s">
        <v>159</v>
      </c>
      <c r="BB8" s="342" t="s">
        <v>160</v>
      </c>
      <c r="BD8" s="534" t="s">
        <v>314</v>
      </c>
      <c r="BE8" s="534" t="s">
        <v>304</v>
      </c>
      <c r="BF8" s="534" t="s">
        <v>186</v>
      </c>
      <c r="BG8" s="534" t="s">
        <v>185</v>
      </c>
      <c r="BH8" s="534" t="s">
        <v>50</v>
      </c>
      <c r="BI8" s="534" t="s">
        <v>132</v>
      </c>
      <c r="BJ8" s="534" t="s">
        <v>131</v>
      </c>
      <c r="BK8" s="534" t="s">
        <v>315</v>
      </c>
      <c r="BL8" s="44"/>
      <c r="BM8" s="534" t="s">
        <v>301</v>
      </c>
      <c r="BN8" s="534" t="s">
        <v>302</v>
      </c>
      <c r="BO8" s="44"/>
      <c r="BP8" s="534" t="s">
        <v>134</v>
      </c>
      <c r="BQ8" s="534" t="s">
        <v>317</v>
      </c>
      <c r="BR8" s="534" t="s">
        <v>318</v>
      </c>
      <c r="BS8" s="534" t="s">
        <v>137</v>
      </c>
      <c r="BT8" s="534" t="s">
        <v>157</v>
      </c>
      <c r="BU8" s="534" t="s">
        <v>135</v>
      </c>
      <c r="BV8" s="534" t="s">
        <v>265</v>
      </c>
      <c r="BW8" s="534" t="s">
        <v>319</v>
      </c>
      <c r="BX8" s="534" t="s">
        <v>320</v>
      </c>
      <c r="BY8" s="534" t="s">
        <v>321</v>
      </c>
      <c r="BZ8" s="534" t="s">
        <v>322</v>
      </c>
      <c r="CA8" s="534" t="s">
        <v>323</v>
      </c>
      <c r="CB8" s="535" t="s">
        <v>268</v>
      </c>
      <c r="CC8" s="535" t="s">
        <v>324</v>
      </c>
      <c r="CD8" s="535" t="s">
        <v>266</v>
      </c>
      <c r="CE8" s="540" t="s">
        <v>270</v>
      </c>
      <c r="CF8" s="535" t="s">
        <v>269</v>
      </c>
      <c r="CG8" s="535" t="s">
        <v>267</v>
      </c>
      <c r="CH8" s="535" t="s">
        <v>136</v>
      </c>
      <c r="CI8" s="535"/>
      <c r="CJ8" s="534" t="s">
        <v>315</v>
      </c>
    </row>
    <row r="9" spans="2:89" s="147" customFormat="1" ht="30" hidden="1" customHeight="1">
      <c r="B9" s="221"/>
      <c r="D9" s="64"/>
      <c r="E9" s="64"/>
      <c r="F9" s="64"/>
      <c r="G9" s="214"/>
      <c r="H9" s="215"/>
      <c r="I9" s="215"/>
      <c r="J9" s="215"/>
      <c r="K9" s="215"/>
      <c r="L9" s="215"/>
      <c r="M9" s="226"/>
      <c r="N9" s="219" t="s">
        <v>227</v>
      </c>
      <c r="O9" s="219" t="s">
        <v>228</v>
      </c>
      <c r="P9" s="219" t="s">
        <v>229</v>
      </c>
      <c r="Q9" s="219" t="s">
        <v>230</v>
      </c>
      <c r="R9" s="219" t="s">
        <v>231</v>
      </c>
      <c r="S9" s="219" t="s">
        <v>232</v>
      </c>
      <c r="T9" s="219" t="s">
        <v>334</v>
      </c>
      <c r="U9" s="219" t="s">
        <v>233</v>
      </c>
      <c r="V9" s="219" t="s">
        <v>234</v>
      </c>
      <c r="W9" s="219" t="s">
        <v>235</v>
      </c>
      <c r="X9" s="219" t="s">
        <v>263</v>
      </c>
      <c r="Y9" s="219" t="s">
        <v>262</v>
      </c>
      <c r="Z9" s="219" t="s">
        <v>261</v>
      </c>
      <c r="AA9" s="219" t="s">
        <v>260</v>
      </c>
      <c r="AC9" s="199"/>
      <c r="AD9" s="216"/>
      <c r="AF9" s="217"/>
      <c r="AG9" s="217"/>
      <c r="AI9" s="420"/>
      <c r="AJ9" s="117"/>
      <c r="AK9" s="77"/>
      <c r="AL9" s="63"/>
      <c r="AM9" s="78"/>
      <c r="AN9" s="71"/>
      <c r="AO9" s="439"/>
      <c r="AP9" s="444"/>
      <c r="AQ9" s="444"/>
      <c r="AR9" s="462"/>
      <c r="AS9" s="467"/>
      <c r="AT9" s="457"/>
      <c r="AU9" s="79"/>
      <c r="AV9" s="80"/>
      <c r="AW9" s="81"/>
      <c r="AX9" s="452"/>
      <c r="AY9" s="126"/>
      <c r="AZ9" s="214"/>
      <c r="BA9" s="214"/>
      <c r="BB9" s="214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</row>
    <row r="10" spans="2:89" s="147" customFormat="1" ht="42.75" customHeight="1">
      <c r="B10" s="148"/>
      <c r="C10" s="93"/>
      <c r="D10" s="228" t="s">
        <v>138</v>
      </c>
      <c r="E10" s="64"/>
      <c r="F10" s="64"/>
      <c r="G10" s="214"/>
      <c r="H10" s="64"/>
      <c r="I10" s="64"/>
      <c r="J10" s="64"/>
      <c r="K10" s="64"/>
      <c r="L10" s="64"/>
      <c r="M10" s="228"/>
      <c r="N10" s="194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296"/>
      <c r="AC10" s="294"/>
      <c r="AD10" s="296"/>
      <c r="AF10" s="196"/>
      <c r="AG10" s="196"/>
      <c r="AH10" s="147">
        <v>1.1000000000000001</v>
      </c>
      <c r="AI10" s="420"/>
      <c r="AJ10" s="432"/>
      <c r="AK10" s="105"/>
      <c r="AL10" s="87"/>
      <c r="AM10" s="88"/>
      <c r="AN10" s="89"/>
      <c r="AO10" s="440"/>
      <c r="AP10" s="445"/>
      <c r="AQ10" s="445"/>
      <c r="AR10" s="463"/>
      <c r="AS10" s="468"/>
      <c r="AT10" s="458"/>
      <c r="AU10" s="90"/>
      <c r="AV10" s="91"/>
      <c r="AW10" s="92"/>
      <c r="AX10" s="453"/>
      <c r="AY10" s="126"/>
      <c r="AZ10" s="118"/>
      <c r="BA10" s="126"/>
      <c r="BB10" s="118"/>
      <c r="BE10" s="998"/>
      <c r="BF10" s="998"/>
      <c r="BG10" s="998"/>
      <c r="BH10" s="998"/>
      <c r="BI10" s="998"/>
      <c r="BJ10" s="998"/>
      <c r="BK10" s="998"/>
      <c r="BL10" s="998"/>
      <c r="BM10" s="998"/>
      <c r="BN10" s="998"/>
      <c r="BO10" s="998"/>
    </row>
    <row r="11" spans="2:89" s="18" customFormat="1" ht="90" customHeight="1">
      <c r="B11" s="374"/>
      <c r="C11" s="106"/>
      <c r="D11" s="242" t="s">
        <v>258</v>
      </c>
      <c r="E11" s="243">
        <v>21</v>
      </c>
      <c r="F11" s="243"/>
      <c r="G11" s="247" t="s">
        <v>266</v>
      </c>
      <c r="H11" s="270" t="s">
        <v>145</v>
      </c>
      <c r="I11" s="270" t="s">
        <v>50</v>
      </c>
      <c r="J11" s="243">
        <v>1</v>
      </c>
      <c r="K11" s="243">
        <v>0</v>
      </c>
      <c r="L11" s="243" t="s">
        <v>306</v>
      </c>
      <c r="M11" s="544">
        <v>200.61825000000002</v>
      </c>
      <c r="N11" s="165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91"/>
      <c r="Z11" s="191"/>
      <c r="AA11" s="191"/>
      <c r="AB11" s="297">
        <f>M11*N11+M11*O11+M11*P11+M11*Q11+M11*R11+M11*S11+M11*U11+M11*V11+M11*W11+M11*X11+M11*Y11+M11*Z11+M11*AA11+M11*T11</f>
        <v>0</v>
      </c>
      <c r="AC11" s="292" t="str">
        <f t="shared" ref="AC11:AC39" si="3">IF(SUM(N11:AA11)&gt;0,"Yes","No")</f>
        <v>No</v>
      </c>
      <c r="AD11" s="293" t="str">
        <f>IF(B11="New","Yes","No")</f>
        <v>No</v>
      </c>
      <c r="AF11" s="160">
        <v>1</v>
      </c>
      <c r="AG11" s="161">
        <f>AF11*N11+AF11*O11+AF11*P11+AF11*Q11+AF11*R11+AF11*S11+AF11*U11+AF11*V11+AF11*W11+AF11*X11+AF11*Y11+AF11*Z11+AF11*AA11+AF11*T11</f>
        <v>0</v>
      </c>
      <c r="AH11" s="18">
        <f>+M11*$AH$10</f>
        <v>220.68007500000004</v>
      </c>
      <c r="AI11" s="427">
        <v>5.4</v>
      </c>
      <c r="AJ11" s="385">
        <f>SUM(N11:AA11)*AI11</f>
        <v>0</v>
      </c>
      <c r="AK11" s="244">
        <f>J11*N11</f>
        <v>0</v>
      </c>
      <c r="AL11" s="321">
        <f>J11*O11</f>
        <v>0</v>
      </c>
      <c r="AM11" s="469">
        <f>J11*P11</f>
        <v>0</v>
      </c>
      <c r="AN11" s="470">
        <f>J11*Q11</f>
        <v>0</v>
      </c>
      <c r="AO11" s="471">
        <f>J11*R11</f>
        <v>0</v>
      </c>
      <c r="AP11" s="472">
        <f>J11*S11</f>
        <v>0</v>
      </c>
      <c r="AQ11" s="472">
        <f>J11*T11</f>
        <v>0</v>
      </c>
      <c r="AR11" s="473">
        <f>J11*U11</f>
        <v>0</v>
      </c>
      <c r="AS11" s="474">
        <f>J11*V11</f>
        <v>0</v>
      </c>
      <c r="AT11" s="475">
        <f>J11*W11</f>
        <v>0</v>
      </c>
      <c r="AU11" s="476">
        <f>J11*X11</f>
        <v>0</v>
      </c>
      <c r="AV11" s="477">
        <f>J11*Y11</f>
        <v>0</v>
      </c>
      <c r="AW11" s="478">
        <f>J11*Z11</f>
        <v>0</v>
      </c>
      <c r="AX11" s="479">
        <f>J11*AA11</f>
        <v>0</v>
      </c>
      <c r="AY11" s="252">
        <v>1</v>
      </c>
      <c r="AZ11" s="245">
        <v>7</v>
      </c>
      <c r="BA11" s="246"/>
      <c r="BB11" s="245"/>
      <c r="BD11" s="18">
        <f t="shared" ref="BD11:BD42" si="4">IF(I11="XS",IF(SUM(N11:AA11)&gt;0,SUM(N11:AA11),0),0)*J11</f>
        <v>0</v>
      </c>
      <c r="BE11" s="18">
        <f t="shared" ref="BE11:BE42" si="5">IF(I11="S",IF(SUM(N11:AA11)&gt;0,SUM(N11:AA11),0),0)*J11</f>
        <v>0</v>
      </c>
      <c r="BF11" s="18">
        <f t="shared" ref="BF11:BF42" si="6">IF(I11="M",IF(SUM(N11:AA11)&gt;0,SUM(N11:AA11),0),0)*J11</f>
        <v>0</v>
      </c>
      <c r="BG11" s="18">
        <f t="shared" ref="BG11:BG42" si="7">IF(I11="L",IF(SUM(N11:AA11)&gt;0,SUM(N11:AA11),0),0)*J11</f>
        <v>0</v>
      </c>
      <c r="BH11" s="18">
        <f t="shared" ref="BH11:BH42" si="8">IF(I11="XL",IF(SUM(N11:AA11)&gt;0,SUM(N11:AA11),0),0)*J11</f>
        <v>0</v>
      </c>
      <c r="BI11" s="18">
        <f t="shared" ref="BI11:BI42" si="9">IF(I11="2XL",IF(SUM(N11:AA11)&gt;0,SUM(N11:AA11),0),0)*J11</f>
        <v>0</v>
      </c>
      <c r="BJ11" s="18">
        <f t="shared" ref="BJ11:BJ42" si="10">IF(I11="3XL",IF(SUM(N11:AA11)&gt;0,SUM(N11:AA11),0),0)*J11</f>
        <v>0</v>
      </c>
      <c r="BK11" s="18">
        <f t="shared" ref="BK11:BK42" si="11">IF(I11="various",IF(SUM(N11:AA11)&gt;0,SUM(N11:AA11),0),0)*J11</f>
        <v>0</v>
      </c>
      <c r="BM11" s="147">
        <f t="shared" ref="BM11:BM42" si="12">IF(F11="",IF(SUM(N11:AA11)&gt;0,SUM(N11:AA11),0),0)*J11</f>
        <v>0</v>
      </c>
      <c r="BN11" s="147">
        <f t="shared" ref="BN11:BN42" si="13">IF(F11="Dual tex.",IF(SUM(N11:AA11)&gt;0,SUM(N11:AA11),0),0)*J11</f>
        <v>0</v>
      </c>
      <c r="BO11" s="147"/>
      <c r="BP11" s="18">
        <f t="shared" ref="BP11:BP42" si="14">IF(G11="sloper",IF(SUM(N11:AA11)&gt;0,SUM(N11:AA11),0),0)*J11</f>
        <v>0</v>
      </c>
      <c r="BQ11" s="18">
        <f t="shared" ref="BQ11:BQ42" si="15">IF(G11="footholds",IF(SUM(N11:AA11)&gt;0,SUM(N11:AA11),0),0)*J11</f>
        <v>0</v>
      </c>
      <c r="BR11" s="18">
        <f t="shared" ref="BR11:BR42" si="16">IF(G11="micros",IF(SUM(N11:AA11)&gt;0,SUM(N11:AA11),0),0)*J11</f>
        <v>0</v>
      </c>
      <c r="BS11" s="18">
        <f t="shared" ref="BS11:BS42" si="17">IF(G11="jug",IF(SUM(N11:AA11)&gt;0,SUM(N11:AA11),0),0)*J11</f>
        <v>0</v>
      </c>
      <c r="BT11" s="18">
        <f t="shared" ref="BT11:BT42" si="18">IF(G11="ledge",IF(SUM(N11:AA11)&gt;0,SUM(N11:AA11),0),0)*J11</f>
        <v>0</v>
      </c>
      <c r="BU11" s="18">
        <f t="shared" ref="BU11:BU42" si="19">IF(G11="edge",IF(SUM(N11:AA11)&gt;0,SUM(N11:AA11),0),0)*J11</f>
        <v>0</v>
      </c>
      <c r="BV11" s="18">
        <f t="shared" ref="BV11:BV42" si="20">IF(G11="crimp",IF(SUM(N11:AA11)&gt;0,SUM(N11:AA11),0),0)*J11</f>
        <v>0</v>
      </c>
      <c r="BW11" s="18">
        <f t="shared" ref="BW11:BW42" si="21">IF(G11="incut",IF(SUM(N11:AA11)&gt;0,SUM(N11:AA11),0),0)*J11</f>
        <v>0</v>
      </c>
      <c r="BX11" s="18">
        <f t="shared" ref="BX11:BX42" si="22">IF(G11="dish",IF(SUM(N11:AA11)&gt;0,SUM(N11:AA11),0),0)*J11</f>
        <v>0</v>
      </c>
      <c r="BY11" s="18">
        <f t="shared" ref="BY11:BY42" si="23">IF(G11="pinch",IF(SUM(N11:AA11)&gt;0,SUM(N11:AA11),0),0)*J11</f>
        <v>0</v>
      </c>
      <c r="BZ11" s="18">
        <f t="shared" ref="BZ11:BZ42" si="24">IF(G11="pocket",IF(SUM(N11:AA11)&gt;0,SUM(N11:AA11),0),0)*J11</f>
        <v>0</v>
      </c>
      <c r="CA11" s="18">
        <f t="shared" ref="CA11:CA42" si="25">IF(G11="insert",IF(SUM(N11:AA11)&gt;0,SUM(N11:AA11),0),0)*J11</f>
        <v>0</v>
      </c>
      <c r="CB11" s="18">
        <f t="shared" ref="CB11:CB42" si="26">IF(G11="feature",IF(SUM(N11:AA11)&gt;0,SUM(N11:AA11),0),0)*J11</f>
        <v>0</v>
      </c>
      <c r="CC11" s="18">
        <f t="shared" ref="CC11:CC42" si="27">IF(G11="scoop",IF(SUM(N11:AA11)&gt;0,SUM(N11:AA11),0),0)*J11</f>
        <v>0</v>
      </c>
      <c r="CD11" s="18">
        <f t="shared" ref="CD11:CD42" si="28">IF(G11="arete",IF(SUM(N11:AA11)&gt;0,SUM(N11:AA11),0),0)*J11</f>
        <v>0</v>
      </c>
      <c r="CE11" s="18">
        <f t="shared" ref="CE11:CE42" si="29">IF(G11="flat rectangle",IF(SUM(N11:AA11)&gt;0,SUM(N11:AA11),0),0)*J11</f>
        <v>0</v>
      </c>
      <c r="CF11" s="18">
        <f t="shared" ref="CF11:CF42" si="30">IF(G11="pentagon",IF(SUM(N11:AA11)&gt;0,SUM(N11:AA11),0),0)*J11</f>
        <v>0</v>
      </c>
      <c r="CG11" s="18">
        <f t="shared" ref="CG11:CG42" si="31">IF(G11="pyramid",IF(SUM(N11:AA11)&gt;0,SUM(N11:AA11),0),0)*J11</f>
        <v>0</v>
      </c>
      <c r="CH11" s="18">
        <f t="shared" ref="CH11:CH42" si="32">IF(L11="positive",IF(SUM(S11:AF11)&gt;0,SUM(S11:AF11),0),0)*O11</f>
        <v>0</v>
      </c>
      <c r="CJ11" s="18">
        <f t="shared" ref="CJ11:CJ42" si="33">IF(G11="various",IF(SUM(N11:AA11)&gt;0,SUM(N11:AA11),0),0)*J11</f>
        <v>0</v>
      </c>
    </row>
    <row r="12" spans="2:89" s="147" customFormat="1" ht="90" customHeight="1">
      <c r="B12" s="375"/>
      <c r="C12" s="20"/>
      <c r="D12" s="271" t="s">
        <v>259</v>
      </c>
      <c r="E12" s="272" t="s">
        <v>39</v>
      </c>
      <c r="F12" s="272"/>
      <c r="G12" s="262" t="s">
        <v>266</v>
      </c>
      <c r="H12" s="273" t="s">
        <v>146</v>
      </c>
      <c r="I12" s="273" t="s">
        <v>185</v>
      </c>
      <c r="J12" s="266">
        <v>3</v>
      </c>
      <c r="K12" s="266">
        <v>0</v>
      </c>
      <c r="L12" s="266" t="s">
        <v>306</v>
      </c>
      <c r="M12" s="545">
        <v>332.45310000000006</v>
      </c>
      <c r="N12" s="197"/>
      <c r="O12" s="198"/>
      <c r="P12" s="188"/>
      <c r="Q12" s="188"/>
      <c r="R12" s="188"/>
      <c r="S12" s="188"/>
      <c r="T12" s="188"/>
      <c r="U12" s="188"/>
      <c r="V12" s="188"/>
      <c r="W12" s="188"/>
      <c r="X12" s="188"/>
      <c r="Y12" s="189"/>
      <c r="Z12" s="189"/>
      <c r="AA12" s="189"/>
      <c r="AB12" s="313">
        <f>M12*N12+M12*O12+M12*P12+M12*Q12+M12*R12+M12*S12+M12*U12+M12*V12+M12*W12+M12*X12+M12*Y12+M12*Z12+M12*AA12+M12*T12</f>
        <v>0</v>
      </c>
      <c r="AC12" s="298" t="str">
        <f t="shared" si="3"/>
        <v>No</v>
      </c>
      <c r="AD12" s="295" t="str">
        <f>IF(B12="New","Yes","No")</f>
        <v>No</v>
      </c>
      <c r="AF12" s="170">
        <v>3</v>
      </c>
      <c r="AG12" s="171">
        <f>AF12*N12+AF12*O12+AF12*P12+AF12*Q12+AF12*R12+AF12*S12+AF12*U12+AF12*V12+AF12*W12+AF12*X12+AF12*Y12+AF12*Z12+AF12*AA12+AF12*T12</f>
        <v>0</v>
      </c>
      <c r="AH12" s="18">
        <f t="shared" ref="AH12:AH74" si="34">+M12*$AH$10</f>
        <v>365.69841000000008</v>
      </c>
      <c r="AI12" s="428">
        <f>3.3+2.1+1.5</f>
        <v>6.9</v>
      </c>
      <c r="AJ12" s="385">
        <f>SUM(N12:AA12)*AI12</f>
        <v>0</v>
      </c>
      <c r="AK12" s="244">
        <f>J12*N12</f>
        <v>0</v>
      </c>
      <c r="AL12" s="321">
        <f>J12*O12</f>
        <v>0</v>
      </c>
      <c r="AM12" s="469">
        <f>J12*P12</f>
        <v>0</v>
      </c>
      <c r="AN12" s="470">
        <f>J12*Q12</f>
        <v>0</v>
      </c>
      <c r="AO12" s="471">
        <f>J12*R12</f>
        <v>0</v>
      </c>
      <c r="AP12" s="472">
        <f>J12*S12</f>
        <v>0</v>
      </c>
      <c r="AQ12" s="472">
        <f>J12*T12</f>
        <v>0</v>
      </c>
      <c r="AR12" s="473">
        <f>J12*U12</f>
        <v>0</v>
      </c>
      <c r="AS12" s="474">
        <f>J12*V12</f>
        <v>0</v>
      </c>
      <c r="AT12" s="475">
        <f>J12*W12</f>
        <v>0</v>
      </c>
      <c r="AU12" s="476">
        <f>J12*X12</f>
        <v>0</v>
      </c>
      <c r="AV12" s="477">
        <f>J12*Y12</f>
        <v>0</v>
      </c>
      <c r="AW12" s="478">
        <f>J12*Z12</f>
        <v>0</v>
      </c>
      <c r="AX12" s="479">
        <f>J12*AA12</f>
        <v>0</v>
      </c>
      <c r="AY12" s="252">
        <v>3</v>
      </c>
      <c r="AZ12" s="260">
        <v>16</v>
      </c>
      <c r="BA12" s="261"/>
      <c r="BB12" s="260"/>
      <c r="BD12" s="18">
        <f t="shared" si="4"/>
        <v>0</v>
      </c>
      <c r="BE12" s="18">
        <f t="shared" si="5"/>
        <v>0</v>
      </c>
      <c r="BF12" s="18">
        <f t="shared" si="6"/>
        <v>0</v>
      </c>
      <c r="BG12" s="18">
        <f t="shared" si="7"/>
        <v>0</v>
      </c>
      <c r="BH12" s="18">
        <f t="shared" si="8"/>
        <v>0</v>
      </c>
      <c r="BI12" s="18">
        <f t="shared" si="9"/>
        <v>0</v>
      </c>
      <c r="BJ12" s="18">
        <f t="shared" si="10"/>
        <v>0</v>
      </c>
      <c r="BK12" s="18">
        <f t="shared" si="11"/>
        <v>0</v>
      </c>
      <c r="BL12" s="18"/>
      <c r="BM12" s="147">
        <f t="shared" si="12"/>
        <v>0</v>
      </c>
      <c r="BN12" s="147">
        <f t="shared" si="13"/>
        <v>0</v>
      </c>
      <c r="BP12" s="18">
        <f t="shared" si="14"/>
        <v>0</v>
      </c>
      <c r="BQ12" s="18">
        <f t="shared" si="15"/>
        <v>0</v>
      </c>
      <c r="BR12" s="18">
        <f t="shared" si="16"/>
        <v>0</v>
      </c>
      <c r="BS12" s="18">
        <f t="shared" si="17"/>
        <v>0</v>
      </c>
      <c r="BT12" s="18">
        <f t="shared" si="18"/>
        <v>0</v>
      </c>
      <c r="BU12" s="18">
        <f t="shared" si="19"/>
        <v>0</v>
      </c>
      <c r="BV12" s="18">
        <f t="shared" si="20"/>
        <v>0</v>
      </c>
      <c r="BW12" s="18">
        <f t="shared" si="21"/>
        <v>0</v>
      </c>
      <c r="BX12" s="18">
        <f t="shared" si="22"/>
        <v>0</v>
      </c>
      <c r="BY12" s="18">
        <f t="shared" si="23"/>
        <v>0</v>
      </c>
      <c r="BZ12" s="18">
        <f t="shared" si="24"/>
        <v>0</v>
      </c>
      <c r="CA12" s="18">
        <f t="shared" si="25"/>
        <v>0</v>
      </c>
      <c r="CB12" s="18">
        <f t="shared" si="26"/>
        <v>0</v>
      </c>
      <c r="CC12" s="18">
        <f t="shared" si="27"/>
        <v>0</v>
      </c>
      <c r="CD12" s="18">
        <f t="shared" si="28"/>
        <v>0</v>
      </c>
      <c r="CE12" s="18">
        <f t="shared" si="29"/>
        <v>0</v>
      </c>
      <c r="CF12" s="18">
        <f t="shared" si="30"/>
        <v>0</v>
      </c>
      <c r="CG12" s="18">
        <f t="shared" si="31"/>
        <v>0</v>
      </c>
      <c r="CH12" s="18">
        <f t="shared" si="32"/>
        <v>0</v>
      </c>
      <c r="CI12" s="18"/>
      <c r="CJ12" s="18">
        <f t="shared" si="33"/>
        <v>0</v>
      </c>
      <c r="CK12" s="18"/>
    </row>
    <row r="13" spans="2:89" s="147" customFormat="1" ht="43.75" customHeight="1">
      <c r="B13" s="213"/>
      <c r="C13" s="93"/>
      <c r="D13" s="228" t="s">
        <v>139</v>
      </c>
      <c r="E13" s="64"/>
      <c r="F13" s="64"/>
      <c r="G13" s="214"/>
      <c r="H13" s="64"/>
      <c r="I13" s="64"/>
      <c r="J13" s="64"/>
      <c r="K13" s="64"/>
      <c r="L13" s="64"/>
      <c r="M13" s="228"/>
      <c r="N13" s="199"/>
      <c r="Z13" s="18"/>
      <c r="AA13" s="18"/>
      <c r="AB13" s="562"/>
      <c r="AC13" s="299"/>
      <c r="AD13" s="248"/>
      <c r="AF13" s="196"/>
      <c r="AG13" s="196"/>
      <c r="AH13" s="18">
        <f t="shared" si="34"/>
        <v>0</v>
      </c>
      <c r="AI13" s="420"/>
      <c r="AJ13" s="385"/>
      <c r="AK13" s="244"/>
      <c r="AL13" s="321"/>
      <c r="AM13" s="469"/>
      <c r="AN13" s="470"/>
      <c r="AO13" s="471"/>
      <c r="AP13" s="472"/>
      <c r="AQ13" s="472"/>
      <c r="AR13" s="473"/>
      <c r="AS13" s="474"/>
      <c r="AT13" s="475"/>
      <c r="AU13" s="476"/>
      <c r="AV13" s="477"/>
      <c r="AW13" s="478"/>
      <c r="AX13" s="479"/>
      <c r="AY13" s="126"/>
      <c r="AZ13" s="118"/>
      <c r="BA13" s="126"/>
      <c r="BB13" s="118"/>
      <c r="BD13" s="18">
        <f t="shared" si="4"/>
        <v>0</v>
      </c>
      <c r="BE13" s="18">
        <f t="shared" si="5"/>
        <v>0</v>
      </c>
      <c r="BF13" s="18">
        <f t="shared" si="6"/>
        <v>0</v>
      </c>
      <c r="BG13" s="18">
        <f t="shared" si="7"/>
        <v>0</v>
      </c>
      <c r="BH13" s="18">
        <f t="shared" si="8"/>
        <v>0</v>
      </c>
      <c r="BI13" s="18">
        <f t="shared" si="9"/>
        <v>0</v>
      </c>
      <c r="BJ13" s="18">
        <f t="shared" si="10"/>
        <v>0</v>
      </c>
      <c r="BK13" s="18">
        <f t="shared" si="11"/>
        <v>0</v>
      </c>
      <c r="BL13" s="18"/>
      <c r="BM13" s="147">
        <f t="shared" si="12"/>
        <v>0</v>
      </c>
      <c r="BN13" s="147">
        <f t="shared" si="13"/>
        <v>0</v>
      </c>
      <c r="BO13" s="18"/>
      <c r="BP13" s="18">
        <f t="shared" si="14"/>
        <v>0</v>
      </c>
      <c r="BQ13" s="18">
        <f t="shared" si="15"/>
        <v>0</v>
      </c>
      <c r="BR13" s="18">
        <f t="shared" si="16"/>
        <v>0</v>
      </c>
      <c r="BS13" s="18">
        <f t="shared" si="17"/>
        <v>0</v>
      </c>
      <c r="BT13" s="18">
        <f t="shared" si="18"/>
        <v>0</v>
      </c>
      <c r="BU13" s="18">
        <f t="shared" si="19"/>
        <v>0</v>
      </c>
      <c r="BV13" s="18">
        <f t="shared" si="20"/>
        <v>0</v>
      </c>
      <c r="BW13" s="18">
        <f t="shared" si="21"/>
        <v>0</v>
      </c>
      <c r="BX13" s="18">
        <f t="shared" si="22"/>
        <v>0</v>
      </c>
      <c r="BY13" s="18">
        <f t="shared" si="23"/>
        <v>0</v>
      </c>
      <c r="BZ13" s="18">
        <f t="shared" si="24"/>
        <v>0</v>
      </c>
      <c r="CA13" s="18">
        <f t="shared" si="25"/>
        <v>0</v>
      </c>
      <c r="CB13" s="18">
        <f t="shared" si="26"/>
        <v>0</v>
      </c>
      <c r="CC13" s="18">
        <f t="shared" si="27"/>
        <v>0</v>
      </c>
      <c r="CD13" s="18">
        <f t="shared" si="28"/>
        <v>0</v>
      </c>
      <c r="CE13" s="18">
        <f t="shared" si="29"/>
        <v>0</v>
      </c>
      <c r="CF13" s="18">
        <f t="shared" si="30"/>
        <v>0</v>
      </c>
      <c r="CG13" s="18">
        <f t="shared" si="31"/>
        <v>0</v>
      </c>
      <c r="CH13" s="18">
        <f t="shared" si="32"/>
        <v>0</v>
      </c>
      <c r="CI13" s="18"/>
      <c r="CJ13" s="18">
        <f t="shared" si="33"/>
        <v>0</v>
      </c>
      <c r="CK13" s="18"/>
    </row>
    <row r="14" spans="2:89" s="18" customFormat="1" ht="90" customHeight="1">
      <c r="B14" s="374"/>
      <c r="C14" s="106"/>
      <c r="D14" s="242" t="s">
        <v>252</v>
      </c>
      <c r="E14" s="243">
        <v>33</v>
      </c>
      <c r="F14" s="243"/>
      <c r="G14" s="247" t="s">
        <v>267</v>
      </c>
      <c r="H14" s="270" t="s">
        <v>147</v>
      </c>
      <c r="I14" s="270" t="s">
        <v>50</v>
      </c>
      <c r="J14" s="243">
        <v>1</v>
      </c>
      <c r="K14" s="243">
        <v>0</v>
      </c>
      <c r="L14" s="243" t="s">
        <v>306</v>
      </c>
      <c r="M14" s="546">
        <v>240.74190000000004</v>
      </c>
      <c r="N14" s="200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  <c r="Z14" s="186"/>
      <c r="AA14" s="186"/>
      <c r="AB14" s="297">
        <f t="shared" ref="AB14:AB19" si="35">M14*N14+M14*O14+M14*P14+M14*Q14+M14*R14+M14*S14+M14*U14+M14*V14+M14*W14+M14*X14+M14*Y14+M14*Z14+M14*AA14+M14*T14</f>
        <v>0</v>
      </c>
      <c r="AC14" s="287" t="str">
        <f t="shared" si="3"/>
        <v>No</v>
      </c>
      <c r="AD14" s="288" t="str">
        <f t="shared" ref="AD14:AD19" si="36">IF(B14="New","Yes","No")</f>
        <v>No</v>
      </c>
      <c r="AF14" s="155">
        <v>1</v>
      </c>
      <c r="AG14" s="161">
        <f t="shared" ref="AG14:AG19" si="37">AF14*N14+AF14*O14+AF14*P14+AF14*Q14+AF14*R14+AF14*S14+AF14*U14+AF14*V14+AF14*W14+AF14*X14+AF14*Y14+AF14*Z14+AF14*AA14+AF14*T14</f>
        <v>0</v>
      </c>
      <c r="AH14" s="18">
        <f t="shared" si="34"/>
        <v>264.81609000000009</v>
      </c>
      <c r="AI14" s="427">
        <v>8.4</v>
      </c>
      <c r="AJ14" s="385">
        <f t="shared" ref="AJ14:AJ19" si="38">SUM(N14:AA14)*AI14</f>
        <v>0</v>
      </c>
      <c r="AK14" s="244">
        <f t="shared" ref="AK14:AK19" si="39">J14*N14</f>
        <v>0</v>
      </c>
      <c r="AL14" s="321">
        <f t="shared" ref="AL14:AL19" si="40">J14*O14</f>
        <v>0</v>
      </c>
      <c r="AM14" s="469">
        <f t="shared" ref="AM14:AM19" si="41">J14*P14</f>
        <v>0</v>
      </c>
      <c r="AN14" s="470">
        <f t="shared" ref="AN14:AN19" si="42">J14*Q14</f>
        <v>0</v>
      </c>
      <c r="AO14" s="471">
        <f t="shared" ref="AO14:AO19" si="43">J14*R14</f>
        <v>0</v>
      </c>
      <c r="AP14" s="472">
        <f t="shared" ref="AP14:AP19" si="44">J14*S14</f>
        <v>0</v>
      </c>
      <c r="AQ14" s="472">
        <f t="shared" ref="AQ14:AQ19" si="45">J14*T14</f>
        <v>0</v>
      </c>
      <c r="AR14" s="473">
        <f t="shared" ref="AR14:AR19" si="46">J14*U14</f>
        <v>0</v>
      </c>
      <c r="AS14" s="474">
        <f t="shared" ref="AS14:AS19" si="47">J14*V14</f>
        <v>0</v>
      </c>
      <c r="AT14" s="475">
        <f t="shared" ref="AT14:AT19" si="48">J14*W14</f>
        <v>0</v>
      </c>
      <c r="AU14" s="476">
        <f t="shared" ref="AU14:AU19" si="49">J14*X14</f>
        <v>0</v>
      </c>
      <c r="AV14" s="477">
        <f t="shared" ref="AV14:AV19" si="50">J14*Y14</f>
        <v>0</v>
      </c>
      <c r="AW14" s="478">
        <f t="shared" ref="AW14:AW19" si="51">J14*Z14</f>
        <v>0</v>
      </c>
      <c r="AX14" s="479">
        <f t="shared" ref="AX14:AX19" si="52">J14*AA14</f>
        <v>0</v>
      </c>
      <c r="AY14" s="252">
        <v>1</v>
      </c>
      <c r="AZ14" s="245">
        <v>8</v>
      </c>
      <c r="BA14" s="246"/>
      <c r="BB14" s="245"/>
      <c r="BD14" s="18">
        <f t="shared" si="4"/>
        <v>0</v>
      </c>
      <c r="BE14" s="18">
        <f t="shared" si="5"/>
        <v>0</v>
      </c>
      <c r="BF14" s="18">
        <f t="shared" si="6"/>
        <v>0</v>
      </c>
      <c r="BG14" s="18">
        <f t="shared" si="7"/>
        <v>0</v>
      </c>
      <c r="BH14" s="18">
        <f t="shared" si="8"/>
        <v>0</v>
      </c>
      <c r="BI14" s="18">
        <f t="shared" si="9"/>
        <v>0</v>
      </c>
      <c r="BJ14" s="18">
        <f t="shared" si="10"/>
        <v>0</v>
      </c>
      <c r="BK14" s="18">
        <f t="shared" si="11"/>
        <v>0</v>
      </c>
      <c r="BM14" s="147">
        <f t="shared" si="12"/>
        <v>0</v>
      </c>
      <c r="BN14" s="147">
        <f t="shared" si="13"/>
        <v>0</v>
      </c>
      <c r="BP14" s="18">
        <f t="shared" si="14"/>
        <v>0</v>
      </c>
      <c r="BQ14" s="18">
        <f t="shared" si="15"/>
        <v>0</v>
      </c>
      <c r="BR14" s="18">
        <f t="shared" si="16"/>
        <v>0</v>
      </c>
      <c r="BS14" s="18">
        <f t="shared" si="17"/>
        <v>0</v>
      </c>
      <c r="BT14" s="18">
        <f t="shared" si="18"/>
        <v>0</v>
      </c>
      <c r="BU14" s="18">
        <f t="shared" si="19"/>
        <v>0</v>
      </c>
      <c r="BV14" s="18">
        <f t="shared" si="20"/>
        <v>0</v>
      </c>
      <c r="BW14" s="18">
        <f t="shared" si="21"/>
        <v>0</v>
      </c>
      <c r="BX14" s="18">
        <f t="shared" si="22"/>
        <v>0</v>
      </c>
      <c r="BY14" s="18">
        <f t="shared" si="23"/>
        <v>0</v>
      </c>
      <c r="BZ14" s="18">
        <f t="shared" si="24"/>
        <v>0</v>
      </c>
      <c r="CA14" s="18">
        <f t="shared" si="25"/>
        <v>0</v>
      </c>
      <c r="CB14" s="18">
        <f t="shared" si="26"/>
        <v>0</v>
      </c>
      <c r="CC14" s="18">
        <f t="shared" si="27"/>
        <v>0</v>
      </c>
      <c r="CD14" s="18">
        <f t="shared" si="28"/>
        <v>0</v>
      </c>
      <c r="CE14" s="18">
        <f t="shared" si="29"/>
        <v>0</v>
      </c>
      <c r="CF14" s="18">
        <f t="shared" si="30"/>
        <v>0</v>
      </c>
      <c r="CG14" s="18">
        <f t="shared" si="31"/>
        <v>0</v>
      </c>
      <c r="CH14" s="18">
        <f t="shared" si="32"/>
        <v>0</v>
      </c>
      <c r="CJ14" s="18">
        <f t="shared" si="33"/>
        <v>0</v>
      </c>
    </row>
    <row r="15" spans="2:89" s="147" customFormat="1" ht="90" customHeight="1">
      <c r="B15" s="376"/>
      <c r="C15" s="18"/>
      <c r="D15" s="274" t="s">
        <v>253</v>
      </c>
      <c r="E15" s="275">
        <v>37</v>
      </c>
      <c r="F15" s="275"/>
      <c r="G15" s="253" t="s">
        <v>267</v>
      </c>
      <c r="H15" s="276" t="s">
        <v>147</v>
      </c>
      <c r="I15" s="276" t="s">
        <v>50</v>
      </c>
      <c r="J15" s="275">
        <v>1</v>
      </c>
      <c r="K15" s="275">
        <v>0</v>
      </c>
      <c r="L15" s="275" t="s">
        <v>306</v>
      </c>
      <c r="M15" s="547">
        <v>240.74190000000004</v>
      </c>
      <c r="N15" s="166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93"/>
      <c r="Z15" s="193"/>
      <c r="AA15" s="193"/>
      <c r="AB15" s="313">
        <f t="shared" si="35"/>
        <v>0</v>
      </c>
      <c r="AC15" s="299" t="str">
        <f t="shared" si="3"/>
        <v>No</v>
      </c>
      <c r="AD15" s="300" t="str">
        <f t="shared" si="36"/>
        <v>No</v>
      </c>
      <c r="AF15" s="160">
        <v>1</v>
      </c>
      <c r="AG15" s="161">
        <f t="shared" si="37"/>
        <v>0</v>
      </c>
      <c r="AH15" s="18">
        <f t="shared" si="34"/>
        <v>264.81609000000009</v>
      </c>
      <c r="AI15" s="429">
        <v>8.4</v>
      </c>
      <c r="AJ15" s="385">
        <f t="shared" si="38"/>
        <v>0</v>
      </c>
      <c r="AK15" s="244">
        <f t="shared" si="39"/>
        <v>0</v>
      </c>
      <c r="AL15" s="321">
        <f t="shared" si="40"/>
        <v>0</v>
      </c>
      <c r="AM15" s="469">
        <f t="shared" si="41"/>
        <v>0</v>
      </c>
      <c r="AN15" s="470">
        <f t="shared" si="42"/>
        <v>0</v>
      </c>
      <c r="AO15" s="471">
        <f t="shared" si="43"/>
        <v>0</v>
      </c>
      <c r="AP15" s="472">
        <f t="shared" si="44"/>
        <v>0</v>
      </c>
      <c r="AQ15" s="472">
        <f t="shared" si="45"/>
        <v>0</v>
      </c>
      <c r="AR15" s="473">
        <f t="shared" si="46"/>
        <v>0</v>
      </c>
      <c r="AS15" s="474">
        <f t="shared" si="47"/>
        <v>0</v>
      </c>
      <c r="AT15" s="475">
        <f t="shared" si="48"/>
        <v>0</v>
      </c>
      <c r="AU15" s="476">
        <f t="shared" si="49"/>
        <v>0</v>
      </c>
      <c r="AV15" s="477">
        <f t="shared" si="50"/>
        <v>0</v>
      </c>
      <c r="AW15" s="478">
        <f t="shared" si="51"/>
        <v>0</v>
      </c>
      <c r="AX15" s="479">
        <f t="shared" si="52"/>
        <v>0</v>
      </c>
      <c r="AY15" s="252">
        <v>1</v>
      </c>
      <c r="AZ15" s="251">
        <v>8</v>
      </c>
      <c r="BA15" s="252"/>
      <c r="BB15" s="251"/>
      <c r="BD15" s="18">
        <f t="shared" si="4"/>
        <v>0</v>
      </c>
      <c r="BE15" s="18">
        <f t="shared" si="5"/>
        <v>0</v>
      </c>
      <c r="BF15" s="18">
        <f t="shared" si="6"/>
        <v>0</v>
      </c>
      <c r="BG15" s="18">
        <f t="shared" si="7"/>
        <v>0</v>
      </c>
      <c r="BH15" s="18">
        <f t="shared" si="8"/>
        <v>0</v>
      </c>
      <c r="BI15" s="18">
        <f t="shared" si="9"/>
        <v>0</v>
      </c>
      <c r="BJ15" s="18">
        <f t="shared" si="10"/>
        <v>0</v>
      </c>
      <c r="BK15" s="18">
        <f t="shared" si="11"/>
        <v>0</v>
      </c>
      <c r="BL15" s="18"/>
      <c r="BM15" s="147">
        <f t="shared" si="12"/>
        <v>0</v>
      </c>
      <c r="BN15" s="147">
        <f t="shared" si="13"/>
        <v>0</v>
      </c>
      <c r="BO15" s="18"/>
      <c r="BP15" s="18">
        <f t="shared" si="14"/>
        <v>0</v>
      </c>
      <c r="BQ15" s="18">
        <f t="shared" si="15"/>
        <v>0</v>
      </c>
      <c r="BR15" s="18">
        <f t="shared" si="16"/>
        <v>0</v>
      </c>
      <c r="BS15" s="18">
        <f t="shared" si="17"/>
        <v>0</v>
      </c>
      <c r="BT15" s="18">
        <f t="shared" si="18"/>
        <v>0</v>
      </c>
      <c r="BU15" s="18">
        <f t="shared" si="19"/>
        <v>0</v>
      </c>
      <c r="BV15" s="18">
        <f t="shared" si="20"/>
        <v>0</v>
      </c>
      <c r="BW15" s="18">
        <f t="shared" si="21"/>
        <v>0</v>
      </c>
      <c r="BX15" s="18">
        <f t="shared" si="22"/>
        <v>0</v>
      </c>
      <c r="BY15" s="18">
        <f t="shared" si="23"/>
        <v>0</v>
      </c>
      <c r="BZ15" s="18">
        <f t="shared" si="24"/>
        <v>0</v>
      </c>
      <c r="CA15" s="18">
        <f t="shared" si="25"/>
        <v>0</v>
      </c>
      <c r="CB15" s="18">
        <f t="shared" si="26"/>
        <v>0</v>
      </c>
      <c r="CC15" s="18">
        <f t="shared" si="27"/>
        <v>0</v>
      </c>
      <c r="CD15" s="18">
        <f t="shared" si="28"/>
        <v>0</v>
      </c>
      <c r="CE15" s="18">
        <f t="shared" si="29"/>
        <v>0</v>
      </c>
      <c r="CF15" s="18">
        <f t="shared" si="30"/>
        <v>0</v>
      </c>
      <c r="CG15" s="18">
        <f t="shared" si="31"/>
        <v>0</v>
      </c>
      <c r="CH15" s="18">
        <f t="shared" si="32"/>
        <v>0</v>
      </c>
      <c r="CI15" s="18"/>
      <c r="CJ15" s="18">
        <f t="shared" si="33"/>
        <v>0</v>
      </c>
      <c r="CK15" s="18"/>
    </row>
    <row r="16" spans="2:89" s="18" customFormat="1" ht="90" customHeight="1">
      <c r="B16" s="376"/>
      <c r="D16" s="254" t="s">
        <v>254</v>
      </c>
      <c r="E16" s="255" t="s">
        <v>40</v>
      </c>
      <c r="F16" s="255"/>
      <c r="G16" s="256" t="s">
        <v>267</v>
      </c>
      <c r="H16" s="277" t="s">
        <v>148</v>
      </c>
      <c r="I16" s="277" t="s">
        <v>50</v>
      </c>
      <c r="J16" s="255">
        <v>2</v>
      </c>
      <c r="K16" s="255">
        <v>0</v>
      </c>
      <c r="L16" s="255" t="s">
        <v>306</v>
      </c>
      <c r="M16" s="548">
        <v>286.59750000000003</v>
      </c>
      <c r="N16" s="360"/>
      <c r="O16" s="191"/>
      <c r="P16" s="191"/>
      <c r="Q16" s="191"/>
      <c r="R16" s="191"/>
      <c r="S16" s="191"/>
      <c r="T16" s="159"/>
      <c r="U16" s="633"/>
      <c r="V16" s="633"/>
      <c r="W16" s="633"/>
      <c r="X16" s="633"/>
      <c r="Y16" s="633"/>
      <c r="Z16" s="633"/>
      <c r="AA16" s="633"/>
      <c r="AB16" s="297">
        <f t="shared" si="35"/>
        <v>0</v>
      </c>
      <c r="AC16" s="292" t="str">
        <f t="shared" si="3"/>
        <v>No</v>
      </c>
      <c r="AD16" s="293" t="str">
        <f t="shared" si="36"/>
        <v>No</v>
      </c>
      <c r="AF16" s="160">
        <v>2</v>
      </c>
      <c r="AG16" s="161">
        <f t="shared" si="37"/>
        <v>0</v>
      </c>
      <c r="AH16" s="18">
        <f t="shared" si="34"/>
        <v>315.25725000000006</v>
      </c>
      <c r="AI16" s="429">
        <f>5.7*2</f>
        <v>11.4</v>
      </c>
      <c r="AJ16" s="385">
        <f t="shared" si="38"/>
        <v>0</v>
      </c>
      <c r="AK16" s="244">
        <f t="shared" si="39"/>
        <v>0</v>
      </c>
      <c r="AL16" s="321">
        <f t="shared" si="40"/>
        <v>0</v>
      </c>
      <c r="AM16" s="469">
        <f t="shared" si="41"/>
        <v>0</v>
      </c>
      <c r="AN16" s="470">
        <f t="shared" si="42"/>
        <v>0</v>
      </c>
      <c r="AO16" s="471">
        <f t="shared" si="43"/>
        <v>0</v>
      </c>
      <c r="AP16" s="472">
        <f t="shared" si="44"/>
        <v>0</v>
      </c>
      <c r="AQ16" s="472">
        <f t="shared" si="45"/>
        <v>0</v>
      </c>
      <c r="AR16" s="473">
        <f t="shared" si="46"/>
        <v>0</v>
      </c>
      <c r="AS16" s="474">
        <f t="shared" si="47"/>
        <v>0</v>
      </c>
      <c r="AT16" s="475">
        <f t="shared" si="48"/>
        <v>0</v>
      </c>
      <c r="AU16" s="476">
        <f t="shared" si="49"/>
        <v>0</v>
      </c>
      <c r="AV16" s="477">
        <f t="shared" si="50"/>
        <v>0</v>
      </c>
      <c r="AW16" s="478">
        <f t="shared" si="51"/>
        <v>0</v>
      </c>
      <c r="AX16" s="479">
        <f t="shared" si="52"/>
        <v>0</v>
      </c>
      <c r="AY16" s="252">
        <v>2</v>
      </c>
      <c r="AZ16" s="251">
        <v>12</v>
      </c>
      <c r="BA16" s="252"/>
      <c r="BB16" s="251"/>
      <c r="BD16" s="18">
        <f t="shared" si="4"/>
        <v>0</v>
      </c>
      <c r="BE16" s="18">
        <f t="shared" si="5"/>
        <v>0</v>
      </c>
      <c r="BF16" s="18">
        <f t="shared" si="6"/>
        <v>0</v>
      </c>
      <c r="BG16" s="18">
        <f t="shared" si="7"/>
        <v>0</v>
      </c>
      <c r="BH16" s="18">
        <f t="shared" si="8"/>
        <v>0</v>
      </c>
      <c r="BI16" s="18">
        <f t="shared" si="9"/>
        <v>0</v>
      </c>
      <c r="BJ16" s="18">
        <f t="shared" si="10"/>
        <v>0</v>
      </c>
      <c r="BK16" s="18">
        <f t="shared" si="11"/>
        <v>0</v>
      </c>
      <c r="BM16" s="147">
        <f t="shared" si="12"/>
        <v>0</v>
      </c>
      <c r="BN16" s="147">
        <f t="shared" si="13"/>
        <v>0</v>
      </c>
      <c r="BP16" s="18">
        <f t="shared" si="14"/>
        <v>0</v>
      </c>
      <c r="BQ16" s="18">
        <f t="shared" si="15"/>
        <v>0</v>
      </c>
      <c r="BR16" s="18">
        <f t="shared" si="16"/>
        <v>0</v>
      </c>
      <c r="BS16" s="18">
        <f t="shared" si="17"/>
        <v>0</v>
      </c>
      <c r="BT16" s="18">
        <f t="shared" si="18"/>
        <v>0</v>
      </c>
      <c r="BU16" s="18">
        <f t="shared" si="19"/>
        <v>0</v>
      </c>
      <c r="BV16" s="18">
        <f t="shared" si="20"/>
        <v>0</v>
      </c>
      <c r="BW16" s="18">
        <f t="shared" si="21"/>
        <v>0</v>
      </c>
      <c r="BX16" s="18">
        <f t="shared" si="22"/>
        <v>0</v>
      </c>
      <c r="BY16" s="18">
        <f t="shared" si="23"/>
        <v>0</v>
      </c>
      <c r="BZ16" s="18">
        <f t="shared" si="24"/>
        <v>0</v>
      </c>
      <c r="CA16" s="18">
        <f t="shared" si="25"/>
        <v>0</v>
      </c>
      <c r="CB16" s="18">
        <f t="shared" si="26"/>
        <v>0</v>
      </c>
      <c r="CC16" s="18">
        <f t="shared" si="27"/>
        <v>0</v>
      </c>
      <c r="CD16" s="18">
        <f t="shared" si="28"/>
        <v>0</v>
      </c>
      <c r="CE16" s="18">
        <f t="shared" si="29"/>
        <v>0</v>
      </c>
      <c r="CF16" s="18">
        <f t="shared" si="30"/>
        <v>0</v>
      </c>
      <c r="CG16" s="18">
        <f t="shared" si="31"/>
        <v>0</v>
      </c>
      <c r="CH16" s="18">
        <f t="shared" si="32"/>
        <v>0</v>
      </c>
      <c r="CJ16" s="18">
        <f t="shared" si="33"/>
        <v>0</v>
      </c>
    </row>
    <row r="17" spans="2:89" s="18" customFormat="1" ht="90" customHeight="1">
      <c r="B17" s="376"/>
      <c r="D17" s="274" t="s">
        <v>255</v>
      </c>
      <c r="E17" s="278" t="s">
        <v>150</v>
      </c>
      <c r="F17" s="278"/>
      <c r="G17" s="253" t="s">
        <v>267</v>
      </c>
      <c r="H17" s="276" t="s">
        <v>329</v>
      </c>
      <c r="I17" s="537" t="s">
        <v>186</v>
      </c>
      <c r="J17" s="275">
        <v>4</v>
      </c>
      <c r="K17" s="275">
        <v>0</v>
      </c>
      <c r="L17" s="275" t="s">
        <v>306</v>
      </c>
      <c r="M17" s="547">
        <v>424.16430000000008</v>
      </c>
      <c r="N17" s="166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93"/>
      <c r="Z17" s="193"/>
      <c r="AA17" s="193"/>
      <c r="AB17" s="313">
        <f t="shared" si="35"/>
        <v>0</v>
      </c>
      <c r="AC17" s="299" t="str">
        <f t="shared" si="3"/>
        <v>No</v>
      </c>
      <c r="AD17" s="300" t="str">
        <f t="shared" si="36"/>
        <v>No</v>
      </c>
      <c r="AF17" s="160">
        <v>4</v>
      </c>
      <c r="AG17" s="161">
        <f t="shared" si="37"/>
        <v>0</v>
      </c>
      <c r="AH17" s="18">
        <f t="shared" si="34"/>
        <v>466.58073000000013</v>
      </c>
      <c r="AI17" s="429">
        <f>(1.2+2.5)*2</f>
        <v>7.4</v>
      </c>
      <c r="AJ17" s="385">
        <f t="shared" si="38"/>
        <v>0</v>
      </c>
      <c r="AK17" s="244">
        <f t="shared" si="39"/>
        <v>0</v>
      </c>
      <c r="AL17" s="321">
        <f t="shared" si="40"/>
        <v>0</v>
      </c>
      <c r="AM17" s="469">
        <f t="shared" si="41"/>
        <v>0</v>
      </c>
      <c r="AN17" s="470">
        <f t="shared" si="42"/>
        <v>0</v>
      </c>
      <c r="AO17" s="471">
        <f t="shared" si="43"/>
        <v>0</v>
      </c>
      <c r="AP17" s="472">
        <f t="shared" si="44"/>
        <v>0</v>
      </c>
      <c r="AQ17" s="472">
        <f t="shared" si="45"/>
        <v>0</v>
      </c>
      <c r="AR17" s="473">
        <f t="shared" si="46"/>
        <v>0</v>
      </c>
      <c r="AS17" s="474">
        <f t="shared" si="47"/>
        <v>0</v>
      </c>
      <c r="AT17" s="475">
        <f t="shared" si="48"/>
        <v>0</v>
      </c>
      <c r="AU17" s="476">
        <f t="shared" si="49"/>
        <v>0</v>
      </c>
      <c r="AV17" s="477">
        <f t="shared" si="50"/>
        <v>0</v>
      </c>
      <c r="AW17" s="478">
        <f t="shared" si="51"/>
        <v>0</v>
      </c>
      <c r="AX17" s="479">
        <f t="shared" si="52"/>
        <v>0</v>
      </c>
      <c r="AY17" s="252">
        <v>4</v>
      </c>
      <c r="AZ17" s="251">
        <v>18</v>
      </c>
      <c r="BA17" s="252"/>
      <c r="BB17" s="251"/>
      <c r="BD17" s="18">
        <f t="shared" si="4"/>
        <v>0</v>
      </c>
      <c r="BE17" s="18">
        <f t="shared" si="5"/>
        <v>0</v>
      </c>
      <c r="BF17" s="18">
        <f t="shared" si="6"/>
        <v>0</v>
      </c>
      <c r="BG17" s="18">
        <f t="shared" si="7"/>
        <v>0</v>
      </c>
      <c r="BH17" s="18">
        <f t="shared" si="8"/>
        <v>0</v>
      </c>
      <c r="BI17" s="18">
        <f t="shared" si="9"/>
        <v>0</v>
      </c>
      <c r="BJ17" s="18">
        <f t="shared" si="10"/>
        <v>0</v>
      </c>
      <c r="BK17" s="18">
        <f t="shared" si="11"/>
        <v>0</v>
      </c>
      <c r="BM17" s="147">
        <f t="shared" si="12"/>
        <v>0</v>
      </c>
      <c r="BN17" s="147">
        <f t="shared" si="13"/>
        <v>0</v>
      </c>
      <c r="BP17" s="18">
        <f t="shared" si="14"/>
        <v>0</v>
      </c>
      <c r="BQ17" s="18">
        <f t="shared" si="15"/>
        <v>0</v>
      </c>
      <c r="BR17" s="18">
        <f t="shared" si="16"/>
        <v>0</v>
      </c>
      <c r="BS17" s="18">
        <f t="shared" si="17"/>
        <v>0</v>
      </c>
      <c r="BT17" s="18">
        <f t="shared" si="18"/>
        <v>0</v>
      </c>
      <c r="BU17" s="18">
        <f t="shared" si="19"/>
        <v>0</v>
      </c>
      <c r="BV17" s="18">
        <f t="shared" si="20"/>
        <v>0</v>
      </c>
      <c r="BW17" s="18">
        <f t="shared" si="21"/>
        <v>0</v>
      </c>
      <c r="BX17" s="18">
        <f t="shared" si="22"/>
        <v>0</v>
      </c>
      <c r="BY17" s="18">
        <f t="shared" si="23"/>
        <v>0</v>
      </c>
      <c r="BZ17" s="18">
        <f t="shared" si="24"/>
        <v>0</v>
      </c>
      <c r="CA17" s="18">
        <f t="shared" si="25"/>
        <v>0</v>
      </c>
      <c r="CB17" s="18">
        <f t="shared" si="26"/>
        <v>0</v>
      </c>
      <c r="CC17" s="18">
        <f t="shared" si="27"/>
        <v>0</v>
      </c>
      <c r="CD17" s="18">
        <f t="shared" si="28"/>
        <v>0</v>
      </c>
      <c r="CE17" s="18">
        <f t="shared" si="29"/>
        <v>0</v>
      </c>
      <c r="CF17" s="18">
        <f t="shared" si="30"/>
        <v>0</v>
      </c>
      <c r="CG17" s="18">
        <f t="shared" si="31"/>
        <v>0</v>
      </c>
      <c r="CH17" s="18">
        <f t="shared" si="32"/>
        <v>0</v>
      </c>
      <c r="CJ17" s="18">
        <f t="shared" si="33"/>
        <v>0</v>
      </c>
    </row>
    <row r="18" spans="2:89" s="18" customFormat="1" ht="90" customHeight="1">
      <c r="B18" s="376"/>
      <c r="D18" s="254" t="s">
        <v>256</v>
      </c>
      <c r="E18" s="255"/>
      <c r="F18" s="255"/>
      <c r="G18" s="256" t="s">
        <v>268</v>
      </c>
      <c r="H18" s="277" t="s">
        <v>149</v>
      </c>
      <c r="I18" s="538" t="s">
        <v>132</v>
      </c>
      <c r="J18" s="255">
        <v>2</v>
      </c>
      <c r="K18" s="255">
        <v>0</v>
      </c>
      <c r="L18" s="255" t="s">
        <v>306</v>
      </c>
      <c r="M18" s="548">
        <v>561.73109999999997</v>
      </c>
      <c r="N18" s="360"/>
      <c r="O18" s="191"/>
      <c r="P18" s="191"/>
      <c r="Q18" s="191"/>
      <c r="R18" s="191"/>
      <c r="S18" s="191"/>
      <c r="T18" s="159"/>
      <c r="U18" s="633"/>
      <c r="V18" s="633"/>
      <c r="W18" s="633"/>
      <c r="X18" s="633"/>
      <c r="Y18" s="633"/>
      <c r="Z18" s="633"/>
      <c r="AA18" s="633"/>
      <c r="AB18" s="297">
        <f t="shared" si="35"/>
        <v>0</v>
      </c>
      <c r="AC18" s="292" t="str">
        <f t="shared" si="3"/>
        <v>No</v>
      </c>
      <c r="AD18" s="293" t="str">
        <f t="shared" si="36"/>
        <v>No</v>
      </c>
      <c r="AF18" s="160">
        <v>2</v>
      </c>
      <c r="AG18" s="161">
        <f t="shared" si="37"/>
        <v>0</v>
      </c>
      <c r="AH18" s="18">
        <f t="shared" si="34"/>
        <v>617.90421000000003</v>
      </c>
      <c r="AI18" s="429">
        <v>23.5</v>
      </c>
      <c r="AJ18" s="385">
        <f t="shared" si="38"/>
        <v>0</v>
      </c>
      <c r="AK18" s="244">
        <f t="shared" si="39"/>
        <v>0</v>
      </c>
      <c r="AL18" s="321">
        <f t="shared" si="40"/>
        <v>0</v>
      </c>
      <c r="AM18" s="469">
        <f t="shared" si="41"/>
        <v>0</v>
      </c>
      <c r="AN18" s="470">
        <f t="shared" si="42"/>
        <v>0</v>
      </c>
      <c r="AO18" s="471">
        <f t="shared" si="43"/>
        <v>0</v>
      </c>
      <c r="AP18" s="472">
        <f t="shared" si="44"/>
        <v>0</v>
      </c>
      <c r="AQ18" s="472">
        <f t="shared" si="45"/>
        <v>0</v>
      </c>
      <c r="AR18" s="473">
        <f t="shared" si="46"/>
        <v>0</v>
      </c>
      <c r="AS18" s="474">
        <f t="shared" si="47"/>
        <v>0</v>
      </c>
      <c r="AT18" s="475">
        <f t="shared" si="48"/>
        <v>0</v>
      </c>
      <c r="AU18" s="476">
        <f t="shared" si="49"/>
        <v>0</v>
      </c>
      <c r="AV18" s="477">
        <f t="shared" si="50"/>
        <v>0</v>
      </c>
      <c r="AW18" s="478">
        <f t="shared" si="51"/>
        <v>0</v>
      </c>
      <c r="AX18" s="479">
        <f t="shared" si="52"/>
        <v>0</v>
      </c>
      <c r="AY18" s="252">
        <v>2</v>
      </c>
      <c r="AZ18" s="251">
        <v>22</v>
      </c>
      <c r="BA18" s="252"/>
      <c r="BB18" s="251"/>
      <c r="BD18" s="18">
        <f t="shared" si="4"/>
        <v>0</v>
      </c>
      <c r="BE18" s="18">
        <f t="shared" si="5"/>
        <v>0</v>
      </c>
      <c r="BF18" s="18">
        <f t="shared" si="6"/>
        <v>0</v>
      </c>
      <c r="BG18" s="18">
        <f t="shared" si="7"/>
        <v>0</v>
      </c>
      <c r="BH18" s="18">
        <f t="shared" si="8"/>
        <v>0</v>
      </c>
      <c r="BI18" s="18">
        <f t="shared" si="9"/>
        <v>0</v>
      </c>
      <c r="BJ18" s="18">
        <f t="shared" si="10"/>
        <v>0</v>
      </c>
      <c r="BK18" s="18">
        <f t="shared" si="11"/>
        <v>0</v>
      </c>
      <c r="BM18" s="147">
        <f t="shared" si="12"/>
        <v>0</v>
      </c>
      <c r="BN18" s="147">
        <f t="shared" si="13"/>
        <v>0</v>
      </c>
      <c r="BP18" s="18">
        <f t="shared" si="14"/>
        <v>0</v>
      </c>
      <c r="BQ18" s="18">
        <f t="shared" si="15"/>
        <v>0</v>
      </c>
      <c r="BR18" s="18">
        <f t="shared" si="16"/>
        <v>0</v>
      </c>
      <c r="BS18" s="18">
        <f t="shared" si="17"/>
        <v>0</v>
      </c>
      <c r="BT18" s="18">
        <f t="shared" si="18"/>
        <v>0</v>
      </c>
      <c r="BU18" s="18">
        <f t="shared" si="19"/>
        <v>0</v>
      </c>
      <c r="BV18" s="18">
        <f t="shared" si="20"/>
        <v>0</v>
      </c>
      <c r="BW18" s="18">
        <f t="shared" si="21"/>
        <v>0</v>
      </c>
      <c r="BX18" s="18">
        <f t="shared" si="22"/>
        <v>0</v>
      </c>
      <c r="BY18" s="18">
        <f t="shared" si="23"/>
        <v>0</v>
      </c>
      <c r="BZ18" s="18">
        <f t="shared" si="24"/>
        <v>0</v>
      </c>
      <c r="CA18" s="18">
        <f t="shared" si="25"/>
        <v>0</v>
      </c>
      <c r="CB18" s="18">
        <f t="shared" si="26"/>
        <v>0</v>
      </c>
      <c r="CC18" s="18">
        <f t="shared" si="27"/>
        <v>0</v>
      </c>
      <c r="CD18" s="18">
        <f t="shared" si="28"/>
        <v>0</v>
      </c>
      <c r="CE18" s="18">
        <f t="shared" si="29"/>
        <v>0</v>
      </c>
      <c r="CF18" s="18">
        <f t="shared" si="30"/>
        <v>0</v>
      </c>
      <c r="CG18" s="18">
        <f t="shared" si="31"/>
        <v>0</v>
      </c>
      <c r="CH18" s="18">
        <f t="shared" si="32"/>
        <v>0</v>
      </c>
      <c r="CJ18" s="18">
        <f t="shared" si="33"/>
        <v>0</v>
      </c>
    </row>
    <row r="19" spans="2:89" s="18" customFormat="1" ht="90" customHeight="1">
      <c r="B19" s="375"/>
      <c r="C19" s="20"/>
      <c r="D19" s="271" t="s">
        <v>257</v>
      </c>
      <c r="E19" s="272"/>
      <c r="F19" s="272"/>
      <c r="G19" s="262" t="s">
        <v>268</v>
      </c>
      <c r="H19" s="273" t="s">
        <v>151</v>
      </c>
      <c r="I19" s="273" t="s">
        <v>131</v>
      </c>
      <c r="J19" s="266">
        <v>2</v>
      </c>
      <c r="K19" s="266">
        <v>0</v>
      </c>
      <c r="L19" s="266" t="s">
        <v>306</v>
      </c>
      <c r="M19" s="549">
        <v>619.05060000000003</v>
      </c>
      <c r="N19" s="187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9"/>
      <c r="Z19" s="189"/>
      <c r="AA19" s="188"/>
      <c r="AB19" s="313">
        <f t="shared" si="35"/>
        <v>0</v>
      </c>
      <c r="AC19" s="298" t="str">
        <f t="shared" si="3"/>
        <v>No</v>
      </c>
      <c r="AD19" s="301" t="str">
        <f t="shared" si="36"/>
        <v>No</v>
      </c>
      <c r="AF19" s="170">
        <v>2</v>
      </c>
      <c r="AG19" s="171">
        <f t="shared" si="37"/>
        <v>0</v>
      </c>
      <c r="AH19" s="18">
        <f t="shared" si="34"/>
        <v>680.95566000000008</v>
      </c>
      <c r="AI19" s="428">
        <v>26.9</v>
      </c>
      <c r="AJ19" s="385">
        <f t="shared" si="38"/>
        <v>0</v>
      </c>
      <c r="AK19" s="244">
        <f t="shared" si="39"/>
        <v>0</v>
      </c>
      <c r="AL19" s="321">
        <f t="shared" si="40"/>
        <v>0</v>
      </c>
      <c r="AM19" s="469">
        <f t="shared" si="41"/>
        <v>0</v>
      </c>
      <c r="AN19" s="470">
        <f t="shared" si="42"/>
        <v>0</v>
      </c>
      <c r="AO19" s="471">
        <f t="shared" si="43"/>
        <v>0</v>
      </c>
      <c r="AP19" s="472">
        <f t="shared" si="44"/>
        <v>0</v>
      </c>
      <c r="AQ19" s="472">
        <f t="shared" si="45"/>
        <v>0</v>
      </c>
      <c r="AR19" s="473">
        <f t="shared" si="46"/>
        <v>0</v>
      </c>
      <c r="AS19" s="474">
        <f t="shared" si="47"/>
        <v>0</v>
      </c>
      <c r="AT19" s="475">
        <f t="shared" si="48"/>
        <v>0</v>
      </c>
      <c r="AU19" s="476">
        <f t="shared" si="49"/>
        <v>0</v>
      </c>
      <c r="AV19" s="477">
        <f t="shared" si="50"/>
        <v>0</v>
      </c>
      <c r="AW19" s="478">
        <f t="shared" si="51"/>
        <v>0</v>
      </c>
      <c r="AX19" s="479">
        <f t="shared" si="52"/>
        <v>0</v>
      </c>
      <c r="AY19" s="252">
        <v>2</v>
      </c>
      <c r="AZ19" s="260">
        <v>21</v>
      </c>
      <c r="BA19" s="261"/>
      <c r="BB19" s="260"/>
      <c r="BD19" s="18">
        <f t="shared" si="4"/>
        <v>0</v>
      </c>
      <c r="BE19" s="18">
        <f t="shared" si="5"/>
        <v>0</v>
      </c>
      <c r="BF19" s="18">
        <f t="shared" si="6"/>
        <v>0</v>
      </c>
      <c r="BG19" s="18">
        <f t="shared" si="7"/>
        <v>0</v>
      </c>
      <c r="BH19" s="18">
        <f t="shared" si="8"/>
        <v>0</v>
      </c>
      <c r="BI19" s="18">
        <f t="shared" si="9"/>
        <v>0</v>
      </c>
      <c r="BJ19" s="18">
        <f t="shared" si="10"/>
        <v>0</v>
      </c>
      <c r="BK19" s="18">
        <f t="shared" si="11"/>
        <v>0</v>
      </c>
      <c r="BM19" s="147">
        <f t="shared" si="12"/>
        <v>0</v>
      </c>
      <c r="BN19" s="147">
        <f t="shared" si="13"/>
        <v>0</v>
      </c>
      <c r="BP19" s="18">
        <f t="shared" si="14"/>
        <v>0</v>
      </c>
      <c r="BQ19" s="18">
        <f t="shared" si="15"/>
        <v>0</v>
      </c>
      <c r="BR19" s="18">
        <f t="shared" si="16"/>
        <v>0</v>
      </c>
      <c r="BS19" s="18">
        <f t="shared" si="17"/>
        <v>0</v>
      </c>
      <c r="BT19" s="18">
        <f t="shared" si="18"/>
        <v>0</v>
      </c>
      <c r="BU19" s="18">
        <f t="shared" si="19"/>
        <v>0</v>
      </c>
      <c r="BV19" s="18">
        <f t="shared" si="20"/>
        <v>0</v>
      </c>
      <c r="BW19" s="18">
        <f t="shared" si="21"/>
        <v>0</v>
      </c>
      <c r="BX19" s="18">
        <f t="shared" si="22"/>
        <v>0</v>
      </c>
      <c r="BY19" s="18">
        <f t="shared" si="23"/>
        <v>0</v>
      </c>
      <c r="BZ19" s="18">
        <f t="shared" si="24"/>
        <v>0</v>
      </c>
      <c r="CA19" s="18">
        <f t="shared" si="25"/>
        <v>0</v>
      </c>
      <c r="CB19" s="18">
        <f t="shared" si="26"/>
        <v>0</v>
      </c>
      <c r="CC19" s="18">
        <f t="shared" si="27"/>
        <v>0</v>
      </c>
      <c r="CD19" s="18">
        <f t="shared" si="28"/>
        <v>0</v>
      </c>
      <c r="CE19" s="18">
        <f t="shared" si="29"/>
        <v>0</v>
      </c>
      <c r="CF19" s="18">
        <f t="shared" si="30"/>
        <v>0</v>
      </c>
      <c r="CG19" s="18">
        <f t="shared" si="31"/>
        <v>0</v>
      </c>
      <c r="CH19" s="18">
        <f t="shared" si="32"/>
        <v>0</v>
      </c>
      <c r="CJ19" s="18">
        <f t="shared" si="33"/>
        <v>0</v>
      </c>
    </row>
    <row r="20" spans="2:89" s="147" customFormat="1" ht="50.25" customHeight="1">
      <c r="B20" s="213"/>
      <c r="C20" s="93"/>
      <c r="D20" s="228" t="s">
        <v>140</v>
      </c>
      <c r="E20" s="64"/>
      <c r="F20" s="64"/>
      <c r="G20" s="214"/>
      <c r="H20" s="64"/>
      <c r="I20" s="64"/>
      <c r="J20" s="64"/>
      <c r="K20" s="64"/>
      <c r="L20" s="64"/>
      <c r="M20" s="228"/>
      <c r="N20" s="199"/>
      <c r="AB20" s="562"/>
      <c r="AC20" s="299"/>
      <c r="AD20" s="248"/>
      <c r="AF20" s="196"/>
      <c r="AG20" s="196"/>
      <c r="AH20" s="18">
        <f t="shared" si="34"/>
        <v>0</v>
      </c>
      <c r="AI20" s="420"/>
      <c r="AJ20" s="385"/>
      <c r="AK20" s="244"/>
      <c r="AL20" s="321"/>
      <c r="AM20" s="469"/>
      <c r="AN20" s="470"/>
      <c r="AO20" s="471"/>
      <c r="AP20" s="472"/>
      <c r="AQ20" s="472"/>
      <c r="AR20" s="473"/>
      <c r="AS20" s="474"/>
      <c r="AT20" s="475"/>
      <c r="AU20" s="476"/>
      <c r="AV20" s="477"/>
      <c r="AW20" s="478"/>
      <c r="AX20" s="479"/>
      <c r="AY20" s="126"/>
      <c r="AZ20" s="118"/>
      <c r="BA20" s="126"/>
      <c r="BB20" s="118"/>
      <c r="BD20" s="18">
        <f t="shared" si="4"/>
        <v>0</v>
      </c>
      <c r="BE20" s="18">
        <f t="shared" si="5"/>
        <v>0</v>
      </c>
      <c r="BF20" s="18">
        <f t="shared" si="6"/>
        <v>0</v>
      </c>
      <c r="BG20" s="18">
        <f t="shared" si="7"/>
        <v>0</v>
      </c>
      <c r="BH20" s="18">
        <f t="shared" si="8"/>
        <v>0</v>
      </c>
      <c r="BI20" s="18">
        <f t="shared" si="9"/>
        <v>0</v>
      </c>
      <c r="BJ20" s="18">
        <f t="shared" si="10"/>
        <v>0</v>
      </c>
      <c r="BK20" s="18">
        <f t="shared" si="11"/>
        <v>0</v>
      </c>
      <c r="BL20" s="18"/>
      <c r="BM20" s="147">
        <f t="shared" si="12"/>
        <v>0</v>
      </c>
      <c r="BN20" s="147">
        <f t="shared" si="13"/>
        <v>0</v>
      </c>
      <c r="BO20" s="18"/>
      <c r="BP20" s="18">
        <f t="shared" si="14"/>
        <v>0</v>
      </c>
      <c r="BQ20" s="18">
        <f t="shared" si="15"/>
        <v>0</v>
      </c>
      <c r="BR20" s="18">
        <f t="shared" si="16"/>
        <v>0</v>
      </c>
      <c r="BS20" s="18">
        <f t="shared" si="17"/>
        <v>0</v>
      </c>
      <c r="BT20" s="18">
        <f t="shared" si="18"/>
        <v>0</v>
      </c>
      <c r="BU20" s="18">
        <f t="shared" si="19"/>
        <v>0</v>
      </c>
      <c r="BV20" s="18">
        <f t="shared" si="20"/>
        <v>0</v>
      </c>
      <c r="BW20" s="18">
        <f t="shared" si="21"/>
        <v>0</v>
      </c>
      <c r="BX20" s="18">
        <f t="shared" si="22"/>
        <v>0</v>
      </c>
      <c r="BY20" s="18">
        <f t="shared" si="23"/>
        <v>0</v>
      </c>
      <c r="BZ20" s="18">
        <f t="shared" si="24"/>
        <v>0</v>
      </c>
      <c r="CA20" s="18">
        <f t="shared" si="25"/>
        <v>0</v>
      </c>
      <c r="CB20" s="18">
        <f t="shared" si="26"/>
        <v>0</v>
      </c>
      <c r="CC20" s="18">
        <f t="shared" si="27"/>
        <v>0</v>
      </c>
      <c r="CD20" s="18">
        <f t="shared" si="28"/>
        <v>0</v>
      </c>
      <c r="CE20" s="18">
        <f t="shared" si="29"/>
        <v>0</v>
      </c>
      <c r="CF20" s="18">
        <f t="shared" si="30"/>
        <v>0</v>
      </c>
      <c r="CG20" s="18">
        <f t="shared" si="31"/>
        <v>0</v>
      </c>
      <c r="CH20" s="18">
        <f t="shared" si="32"/>
        <v>0</v>
      </c>
      <c r="CI20" s="18"/>
      <c r="CJ20" s="18">
        <f t="shared" si="33"/>
        <v>0</v>
      </c>
      <c r="CK20" s="18"/>
    </row>
    <row r="21" spans="2:89" s="18" customFormat="1" ht="100" customHeight="1">
      <c r="B21" s="374"/>
      <c r="C21" s="106"/>
      <c r="D21" s="242" t="s">
        <v>248</v>
      </c>
      <c r="E21" s="243">
        <v>41</v>
      </c>
      <c r="F21" s="243"/>
      <c r="G21" s="247" t="s">
        <v>267</v>
      </c>
      <c r="H21" s="270" t="s">
        <v>29</v>
      </c>
      <c r="I21" s="270" t="s">
        <v>50</v>
      </c>
      <c r="J21" s="243">
        <v>1</v>
      </c>
      <c r="K21" s="243">
        <v>0</v>
      </c>
      <c r="L21" s="243" t="s">
        <v>306</v>
      </c>
      <c r="M21" s="550">
        <v>171.95850000000002</v>
      </c>
      <c r="N21" s="755"/>
      <c r="O21" s="186"/>
      <c r="P21" s="186"/>
      <c r="Q21" s="186"/>
      <c r="R21" s="186"/>
      <c r="S21" s="186"/>
      <c r="T21" s="185"/>
      <c r="U21" s="184"/>
      <c r="V21" s="184"/>
      <c r="W21" s="184"/>
      <c r="X21" s="184"/>
      <c r="Y21" s="184"/>
      <c r="Z21" s="184"/>
      <c r="AA21" s="184"/>
      <c r="AB21" s="291">
        <f>M21*N21+M21*O21+M21*P21+M21*Q21+M21*R21+M21*S21+M21*U21+M21*V21+M21*W21+M21*X21+M21*Y21+M21*Z21+M21*AA21+M21*T21</f>
        <v>0</v>
      </c>
      <c r="AC21" s="287" t="str">
        <f t="shared" si="3"/>
        <v>No</v>
      </c>
      <c r="AD21" s="288" t="str">
        <f>IF(B21="New","Yes","No")</f>
        <v>No</v>
      </c>
      <c r="AF21" s="155">
        <v>1</v>
      </c>
      <c r="AG21" s="161">
        <f>AF21*N21+AF21*O21+AF21*P21+AF21*Q21+AF21*R21+AF21*S21+AF21*U21+AF21*V21+AF21*W21+AF21*X21+AF21*Y21+AF21*Z21+AF21*AA21+AF21*T21</f>
        <v>0</v>
      </c>
      <c r="AH21" s="18">
        <f t="shared" si="34"/>
        <v>189.15435000000002</v>
      </c>
      <c r="AI21" s="427">
        <v>4.2</v>
      </c>
      <c r="AJ21" s="385">
        <f>SUM(N21:AA21)*AI21</f>
        <v>0</v>
      </c>
      <c r="AK21" s="244">
        <f>J21*N21</f>
        <v>0</v>
      </c>
      <c r="AL21" s="321">
        <f>J21*O21</f>
        <v>0</v>
      </c>
      <c r="AM21" s="469">
        <f>J21*P21</f>
        <v>0</v>
      </c>
      <c r="AN21" s="470">
        <f>J21*Q21</f>
        <v>0</v>
      </c>
      <c r="AO21" s="471">
        <f>J21*R21</f>
        <v>0</v>
      </c>
      <c r="AP21" s="472">
        <f>J21*S21</f>
        <v>0</v>
      </c>
      <c r="AQ21" s="472">
        <f>J21*T21</f>
        <v>0</v>
      </c>
      <c r="AR21" s="473">
        <f>J21*U21</f>
        <v>0</v>
      </c>
      <c r="AS21" s="474">
        <f>J21*V21</f>
        <v>0</v>
      </c>
      <c r="AT21" s="475">
        <f>J21*W21</f>
        <v>0</v>
      </c>
      <c r="AU21" s="476">
        <f>J21*X21</f>
        <v>0</v>
      </c>
      <c r="AV21" s="477">
        <f>J21*Y21</f>
        <v>0</v>
      </c>
      <c r="AW21" s="478">
        <f>J21*Z21</f>
        <v>0</v>
      </c>
      <c r="AX21" s="479">
        <f>J21*AA21</f>
        <v>0</v>
      </c>
      <c r="AY21" s="252">
        <v>1</v>
      </c>
      <c r="AZ21" s="245">
        <v>6</v>
      </c>
      <c r="BA21" s="246"/>
      <c r="BB21" s="245"/>
      <c r="BD21" s="18">
        <f t="shared" si="4"/>
        <v>0</v>
      </c>
      <c r="BE21" s="18">
        <f t="shared" si="5"/>
        <v>0</v>
      </c>
      <c r="BF21" s="18">
        <f t="shared" si="6"/>
        <v>0</v>
      </c>
      <c r="BG21" s="18">
        <f t="shared" si="7"/>
        <v>0</v>
      </c>
      <c r="BH21" s="18">
        <f t="shared" si="8"/>
        <v>0</v>
      </c>
      <c r="BI21" s="18">
        <f t="shared" si="9"/>
        <v>0</v>
      </c>
      <c r="BJ21" s="18">
        <f t="shared" si="10"/>
        <v>0</v>
      </c>
      <c r="BK21" s="18">
        <f t="shared" si="11"/>
        <v>0</v>
      </c>
      <c r="BM21" s="147">
        <f t="shared" si="12"/>
        <v>0</v>
      </c>
      <c r="BN21" s="147">
        <f t="shared" si="13"/>
        <v>0</v>
      </c>
      <c r="BP21" s="18">
        <f t="shared" si="14"/>
        <v>0</v>
      </c>
      <c r="BQ21" s="18">
        <f t="shared" si="15"/>
        <v>0</v>
      </c>
      <c r="BR21" s="18">
        <f t="shared" si="16"/>
        <v>0</v>
      </c>
      <c r="BS21" s="18">
        <f t="shared" si="17"/>
        <v>0</v>
      </c>
      <c r="BT21" s="18">
        <f t="shared" si="18"/>
        <v>0</v>
      </c>
      <c r="BU21" s="18">
        <f t="shared" si="19"/>
        <v>0</v>
      </c>
      <c r="BV21" s="18">
        <f t="shared" si="20"/>
        <v>0</v>
      </c>
      <c r="BW21" s="18">
        <f t="shared" si="21"/>
        <v>0</v>
      </c>
      <c r="BX21" s="18">
        <f t="shared" si="22"/>
        <v>0</v>
      </c>
      <c r="BY21" s="18">
        <f t="shared" si="23"/>
        <v>0</v>
      </c>
      <c r="BZ21" s="18">
        <f t="shared" si="24"/>
        <v>0</v>
      </c>
      <c r="CA21" s="18">
        <f t="shared" si="25"/>
        <v>0</v>
      </c>
      <c r="CB21" s="18">
        <f t="shared" si="26"/>
        <v>0</v>
      </c>
      <c r="CC21" s="18">
        <f t="shared" si="27"/>
        <v>0</v>
      </c>
      <c r="CD21" s="18">
        <f t="shared" si="28"/>
        <v>0</v>
      </c>
      <c r="CE21" s="18">
        <f t="shared" si="29"/>
        <v>0</v>
      </c>
      <c r="CF21" s="18">
        <f t="shared" si="30"/>
        <v>0</v>
      </c>
      <c r="CG21" s="18">
        <f t="shared" si="31"/>
        <v>0</v>
      </c>
      <c r="CH21" s="18">
        <f t="shared" si="32"/>
        <v>0</v>
      </c>
      <c r="CJ21" s="18">
        <f t="shared" si="33"/>
        <v>0</v>
      </c>
    </row>
    <row r="22" spans="2:89" s="147" customFormat="1" ht="100" customHeight="1">
      <c r="B22" s="376"/>
      <c r="C22" s="18"/>
      <c r="D22" s="274" t="s">
        <v>249</v>
      </c>
      <c r="E22" s="275">
        <v>46</v>
      </c>
      <c r="F22" s="275"/>
      <c r="G22" s="253" t="s">
        <v>267</v>
      </c>
      <c r="H22" s="276" t="s">
        <v>29</v>
      </c>
      <c r="I22" s="276" t="s">
        <v>50</v>
      </c>
      <c r="J22" s="275">
        <v>1</v>
      </c>
      <c r="K22" s="275">
        <v>0</v>
      </c>
      <c r="L22" s="275" t="s">
        <v>306</v>
      </c>
      <c r="M22" s="751">
        <v>171.95850000000002</v>
      </c>
      <c r="N22" s="355"/>
      <c r="O22" s="193"/>
      <c r="P22" s="193"/>
      <c r="Q22" s="193"/>
      <c r="R22" s="193"/>
      <c r="S22" s="193"/>
      <c r="T22" s="164"/>
      <c r="U22" s="632"/>
      <c r="V22" s="632"/>
      <c r="W22" s="632"/>
      <c r="X22" s="632"/>
      <c r="Y22" s="632"/>
      <c r="Z22" s="632"/>
      <c r="AA22" s="632"/>
      <c r="AB22" s="753">
        <f>M22*N22+M22*O22+M22*P22+M22*Q22+M22*R22+M22*S22+M22*U22+M22*V22+M22*W22+M22*X22+M22*Y22+M22*Z22+M22*AA22+M22*T22</f>
        <v>0</v>
      </c>
      <c r="AC22" s="299" t="str">
        <f t="shared" si="3"/>
        <v>No</v>
      </c>
      <c r="AD22" s="300" t="str">
        <f>IF(B22="New","Yes","No")</f>
        <v>No</v>
      </c>
      <c r="AF22" s="160">
        <v>1</v>
      </c>
      <c r="AG22" s="161">
        <f>AF22*N22+AF22*O22+AF22*P22+AF22*Q22+AF22*R22+AF22*S22+AF22*U22+AF22*V22+AF22*W22+AF22*X22+AF22*Y22+AF22*Z22+AF22*AA22+AF22*T22</f>
        <v>0</v>
      </c>
      <c r="AH22" s="18">
        <f t="shared" si="34"/>
        <v>189.15435000000002</v>
      </c>
      <c r="AI22" s="429">
        <v>4.2</v>
      </c>
      <c r="AJ22" s="385">
        <f>SUM(N22:AA22)*AI22</f>
        <v>0</v>
      </c>
      <c r="AK22" s="244">
        <f>J22*N22</f>
        <v>0</v>
      </c>
      <c r="AL22" s="321">
        <f>J22*O22</f>
        <v>0</v>
      </c>
      <c r="AM22" s="469">
        <f>J22*P22</f>
        <v>0</v>
      </c>
      <c r="AN22" s="470">
        <f>J22*Q22</f>
        <v>0</v>
      </c>
      <c r="AO22" s="471">
        <f>J22*R22</f>
        <v>0</v>
      </c>
      <c r="AP22" s="472">
        <f>J22*S22</f>
        <v>0</v>
      </c>
      <c r="AQ22" s="472">
        <f>J22*T22</f>
        <v>0</v>
      </c>
      <c r="AR22" s="473">
        <f>J22*U22</f>
        <v>0</v>
      </c>
      <c r="AS22" s="474">
        <f>J22*V22</f>
        <v>0</v>
      </c>
      <c r="AT22" s="475">
        <f>J22*W22</f>
        <v>0</v>
      </c>
      <c r="AU22" s="476">
        <f>J22*X22</f>
        <v>0</v>
      </c>
      <c r="AV22" s="477">
        <f>J22*Y22</f>
        <v>0</v>
      </c>
      <c r="AW22" s="478">
        <f>J22*Z22</f>
        <v>0</v>
      </c>
      <c r="AX22" s="479">
        <f>J22*AA22</f>
        <v>0</v>
      </c>
      <c r="AY22" s="252">
        <v>1</v>
      </c>
      <c r="AZ22" s="251">
        <v>6</v>
      </c>
      <c r="BA22" s="252"/>
      <c r="BB22" s="251"/>
      <c r="BD22" s="18">
        <f t="shared" si="4"/>
        <v>0</v>
      </c>
      <c r="BE22" s="18">
        <f t="shared" si="5"/>
        <v>0</v>
      </c>
      <c r="BF22" s="18">
        <f t="shared" si="6"/>
        <v>0</v>
      </c>
      <c r="BG22" s="18">
        <f t="shared" si="7"/>
        <v>0</v>
      </c>
      <c r="BH22" s="18">
        <f t="shared" si="8"/>
        <v>0</v>
      </c>
      <c r="BI22" s="18">
        <f t="shared" si="9"/>
        <v>0</v>
      </c>
      <c r="BJ22" s="18">
        <f t="shared" si="10"/>
        <v>0</v>
      </c>
      <c r="BK22" s="18">
        <f t="shared" si="11"/>
        <v>0</v>
      </c>
      <c r="BL22" s="18"/>
      <c r="BM22" s="147">
        <f t="shared" si="12"/>
        <v>0</v>
      </c>
      <c r="BN22" s="147">
        <f t="shared" si="13"/>
        <v>0</v>
      </c>
      <c r="BO22" s="18"/>
      <c r="BP22" s="18">
        <f t="shared" si="14"/>
        <v>0</v>
      </c>
      <c r="BQ22" s="18">
        <f t="shared" si="15"/>
        <v>0</v>
      </c>
      <c r="BR22" s="18">
        <f t="shared" si="16"/>
        <v>0</v>
      </c>
      <c r="BS22" s="18">
        <f t="shared" si="17"/>
        <v>0</v>
      </c>
      <c r="BT22" s="18">
        <f t="shared" si="18"/>
        <v>0</v>
      </c>
      <c r="BU22" s="18">
        <f t="shared" si="19"/>
        <v>0</v>
      </c>
      <c r="BV22" s="18">
        <f t="shared" si="20"/>
        <v>0</v>
      </c>
      <c r="BW22" s="18">
        <f t="shared" si="21"/>
        <v>0</v>
      </c>
      <c r="BX22" s="18">
        <f t="shared" si="22"/>
        <v>0</v>
      </c>
      <c r="BY22" s="18">
        <f t="shared" si="23"/>
        <v>0</v>
      </c>
      <c r="BZ22" s="18">
        <f t="shared" si="24"/>
        <v>0</v>
      </c>
      <c r="CA22" s="18">
        <f t="shared" si="25"/>
        <v>0</v>
      </c>
      <c r="CB22" s="18">
        <f t="shared" si="26"/>
        <v>0</v>
      </c>
      <c r="CC22" s="18">
        <f t="shared" si="27"/>
        <v>0</v>
      </c>
      <c r="CD22" s="18">
        <f t="shared" si="28"/>
        <v>0</v>
      </c>
      <c r="CE22" s="18">
        <f t="shared" si="29"/>
        <v>0</v>
      </c>
      <c r="CF22" s="18">
        <f t="shared" si="30"/>
        <v>0</v>
      </c>
      <c r="CG22" s="18">
        <f t="shared" si="31"/>
        <v>0</v>
      </c>
      <c r="CH22" s="18">
        <f t="shared" si="32"/>
        <v>0</v>
      </c>
      <c r="CI22" s="18"/>
      <c r="CJ22" s="18">
        <f t="shared" si="33"/>
        <v>0</v>
      </c>
      <c r="CK22" s="18"/>
    </row>
    <row r="23" spans="2:89" s="18" customFormat="1" ht="100" customHeight="1">
      <c r="B23" s="376"/>
      <c r="D23" s="254" t="s">
        <v>250</v>
      </c>
      <c r="E23" s="279" t="s">
        <v>41</v>
      </c>
      <c r="F23" s="279"/>
      <c r="G23" s="256" t="s">
        <v>267</v>
      </c>
      <c r="H23" s="277" t="s">
        <v>152</v>
      </c>
      <c r="I23" s="277" t="s">
        <v>185</v>
      </c>
      <c r="J23" s="255">
        <v>2</v>
      </c>
      <c r="K23" s="255">
        <v>0</v>
      </c>
      <c r="L23" s="255" t="s">
        <v>306</v>
      </c>
      <c r="M23" s="752">
        <v>217.81410000000002</v>
      </c>
      <c r="N23" s="360"/>
      <c r="O23" s="191"/>
      <c r="P23" s="191"/>
      <c r="Q23" s="191"/>
      <c r="R23" s="191"/>
      <c r="S23" s="191"/>
      <c r="T23" s="159"/>
      <c r="U23" s="633"/>
      <c r="V23" s="633"/>
      <c r="W23" s="633"/>
      <c r="X23" s="633"/>
      <c r="Y23" s="633"/>
      <c r="Z23" s="633"/>
      <c r="AA23" s="633"/>
      <c r="AB23" s="291">
        <f>M23*N23+M23*O23+M23*P23+M23*Q23+M23*R23+M23*S23+M23*U23+M23*V23+M23*W23+M23*X23+M23*Y23+M23*Z23+M23*AA23+M23*T23</f>
        <v>0</v>
      </c>
      <c r="AC23" s="292" t="str">
        <f t="shared" si="3"/>
        <v>No</v>
      </c>
      <c r="AD23" s="293" t="str">
        <f>IF(B23="New","Yes","No")</f>
        <v>No</v>
      </c>
      <c r="AF23" s="160">
        <v>2</v>
      </c>
      <c r="AG23" s="161">
        <f>AF23*N23+AF23*O23+AF23*P23+AF23*Q23+AF23*R23+AF23*S23+AF23*U23+AF23*V23+AF23*W23+AF23*X23+AF23*Y23+AF23*Z23+AF23*AA23+AF23*T23</f>
        <v>0</v>
      </c>
      <c r="AH23" s="18">
        <f t="shared" si="34"/>
        <v>239.59551000000005</v>
      </c>
      <c r="AI23" s="429">
        <f>1.8*2</f>
        <v>3.6</v>
      </c>
      <c r="AJ23" s="385">
        <f>SUM(N23:AA23)*AI23</f>
        <v>0</v>
      </c>
      <c r="AK23" s="244">
        <f>J23*N23</f>
        <v>0</v>
      </c>
      <c r="AL23" s="321">
        <f>J23*O23</f>
        <v>0</v>
      </c>
      <c r="AM23" s="469">
        <f>J23*P23</f>
        <v>0</v>
      </c>
      <c r="AN23" s="470">
        <f>J23*Q23</f>
        <v>0</v>
      </c>
      <c r="AO23" s="471">
        <f>J23*R23</f>
        <v>0</v>
      </c>
      <c r="AP23" s="472">
        <f>J23*S23</f>
        <v>0</v>
      </c>
      <c r="AQ23" s="472">
        <f>J23*T23</f>
        <v>0</v>
      </c>
      <c r="AR23" s="473">
        <f>J23*U23</f>
        <v>0</v>
      </c>
      <c r="AS23" s="474">
        <f>J23*V23</f>
        <v>0</v>
      </c>
      <c r="AT23" s="475">
        <f>J23*W23</f>
        <v>0</v>
      </c>
      <c r="AU23" s="476">
        <f>J23*X23</f>
        <v>0</v>
      </c>
      <c r="AV23" s="477">
        <f>J23*Y23</f>
        <v>0</v>
      </c>
      <c r="AW23" s="478">
        <f>J23*Z23</f>
        <v>0</v>
      </c>
      <c r="AX23" s="479">
        <f>J23*AA23</f>
        <v>0</v>
      </c>
      <c r="AY23" s="252">
        <v>2</v>
      </c>
      <c r="AZ23" s="251">
        <v>8</v>
      </c>
      <c r="BA23" s="252"/>
      <c r="BB23" s="251"/>
      <c r="BD23" s="18">
        <f t="shared" si="4"/>
        <v>0</v>
      </c>
      <c r="BE23" s="18">
        <f t="shared" si="5"/>
        <v>0</v>
      </c>
      <c r="BF23" s="18">
        <f t="shared" si="6"/>
        <v>0</v>
      </c>
      <c r="BG23" s="18">
        <f t="shared" si="7"/>
        <v>0</v>
      </c>
      <c r="BH23" s="18">
        <f t="shared" si="8"/>
        <v>0</v>
      </c>
      <c r="BI23" s="18">
        <f t="shared" si="9"/>
        <v>0</v>
      </c>
      <c r="BJ23" s="18">
        <f t="shared" si="10"/>
        <v>0</v>
      </c>
      <c r="BK23" s="18">
        <f t="shared" si="11"/>
        <v>0</v>
      </c>
      <c r="BM23" s="147">
        <f t="shared" si="12"/>
        <v>0</v>
      </c>
      <c r="BN23" s="147">
        <f t="shared" si="13"/>
        <v>0</v>
      </c>
      <c r="BP23" s="18">
        <f t="shared" si="14"/>
        <v>0</v>
      </c>
      <c r="BQ23" s="18">
        <f t="shared" si="15"/>
        <v>0</v>
      </c>
      <c r="BR23" s="18">
        <f t="shared" si="16"/>
        <v>0</v>
      </c>
      <c r="BS23" s="18">
        <f t="shared" si="17"/>
        <v>0</v>
      </c>
      <c r="BT23" s="18">
        <f t="shared" si="18"/>
        <v>0</v>
      </c>
      <c r="BU23" s="18">
        <f t="shared" si="19"/>
        <v>0</v>
      </c>
      <c r="BV23" s="18">
        <f t="shared" si="20"/>
        <v>0</v>
      </c>
      <c r="BW23" s="18">
        <f t="shared" si="21"/>
        <v>0</v>
      </c>
      <c r="BX23" s="18">
        <f t="shared" si="22"/>
        <v>0</v>
      </c>
      <c r="BY23" s="18">
        <f t="shared" si="23"/>
        <v>0</v>
      </c>
      <c r="BZ23" s="18">
        <f t="shared" si="24"/>
        <v>0</v>
      </c>
      <c r="CA23" s="18">
        <f t="shared" si="25"/>
        <v>0</v>
      </c>
      <c r="CB23" s="18">
        <f t="shared" si="26"/>
        <v>0</v>
      </c>
      <c r="CC23" s="18">
        <f t="shared" si="27"/>
        <v>0</v>
      </c>
      <c r="CD23" s="18">
        <f t="shared" si="28"/>
        <v>0</v>
      </c>
      <c r="CE23" s="18">
        <f t="shared" si="29"/>
        <v>0</v>
      </c>
      <c r="CF23" s="18">
        <f t="shared" si="30"/>
        <v>0</v>
      </c>
      <c r="CG23" s="18">
        <f t="shared" si="31"/>
        <v>0</v>
      </c>
      <c r="CH23" s="18">
        <f t="shared" si="32"/>
        <v>0</v>
      </c>
      <c r="CJ23" s="18">
        <f t="shared" si="33"/>
        <v>0</v>
      </c>
    </row>
    <row r="24" spans="2:89" s="18" customFormat="1" ht="100" customHeight="1">
      <c r="B24" s="375"/>
      <c r="C24" s="20"/>
      <c r="D24" s="271" t="s">
        <v>251</v>
      </c>
      <c r="E24" s="272" t="s">
        <v>42</v>
      </c>
      <c r="F24" s="272"/>
      <c r="G24" s="262" t="s">
        <v>267</v>
      </c>
      <c r="H24" s="273" t="s">
        <v>305</v>
      </c>
      <c r="I24" s="539" t="s">
        <v>186</v>
      </c>
      <c r="J24" s="266">
        <v>4</v>
      </c>
      <c r="K24" s="266">
        <v>0</v>
      </c>
      <c r="L24" s="266" t="s">
        <v>306</v>
      </c>
      <c r="M24" s="553">
        <v>263.66970000000003</v>
      </c>
      <c r="N24" s="757"/>
      <c r="O24" s="189"/>
      <c r="P24" s="189"/>
      <c r="Q24" s="189"/>
      <c r="R24" s="189"/>
      <c r="S24" s="189"/>
      <c r="T24" s="188"/>
      <c r="U24" s="758"/>
      <c r="V24" s="758"/>
      <c r="W24" s="758"/>
      <c r="X24" s="758"/>
      <c r="Y24" s="758"/>
      <c r="Z24" s="758"/>
      <c r="AA24" s="758"/>
      <c r="AB24" s="753">
        <f>M24*N24+M24*O24+M24*P24+M24*Q24+M24*R24+M24*S24+M24*U24+M24*V24+M24*W24+M24*X24+M24*Y24+M24*Z24+M24*AA24+M24*T24</f>
        <v>0</v>
      </c>
      <c r="AC24" s="298" t="str">
        <f t="shared" si="3"/>
        <v>No</v>
      </c>
      <c r="AD24" s="301" t="str">
        <f>IF(B24="New","Yes","No")</f>
        <v>No</v>
      </c>
      <c r="AF24" s="170">
        <v>4</v>
      </c>
      <c r="AG24" s="171">
        <f>AF24*N24+AF24*O24+AF24*P24+AF24*Q24+AF24*R24+AF24*S24+AF24*U24+AF24*V24+AF24*W24+AF24*X24+AF24*Y24+AF24*Z24+AF24*AA24+AF24*T24</f>
        <v>0</v>
      </c>
      <c r="AH24" s="18">
        <f t="shared" si="34"/>
        <v>290.03667000000007</v>
      </c>
      <c r="AI24" s="428">
        <f>0.9*2+0.4*2</f>
        <v>2.6</v>
      </c>
      <c r="AJ24" s="385">
        <f>SUM(N24:AA24)*AI24</f>
        <v>0</v>
      </c>
      <c r="AK24" s="244">
        <f>J24*N24</f>
        <v>0</v>
      </c>
      <c r="AL24" s="321">
        <f>J24*O24</f>
        <v>0</v>
      </c>
      <c r="AM24" s="469">
        <f>J24*P24</f>
        <v>0</v>
      </c>
      <c r="AN24" s="470">
        <f>J24*Q24</f>
        <v>0</v>
      </c>
      <c r="AO24" s="471">
        <f>J24*R24</f>
        <v>0</v>
      </c>
      <c r="AP24" s="472">
        <f>J24*S24</f>
        <v>0</v>
      </c>
      <c r="AQ24" s="472">
        <f>J24*T24</f>
        <v>0</v>
      </c>
      <c r="AR24" s="473">
        <f>J24*U24</f>
        <v>0</v>
      </c>
      <c r="AS24" s="474">
        <f>J24*V24</f>
        <v>0</v>
      </c>
      <c r="AT24" s="475">
        <f>J24*W24</f>
        <v>0</v>
      </c>
      <c r="AU24" s="476">
        <f>J24*X24</f>
        <v>0</v>
      </c>
      <c r="AV24" s="477">
        <f>J24*Y24</f>
        <v>0</v>
      </c>
      <c r="AW24" s="478">
        <f>J24*Z24</f>
        <v>0</v>
      </c>
      <c r="AX24" s="479">
        <f>J24*AA24</f>
        <v>0</v>
      </c>
      <c r="AY24" s="252">
        <v>4</v>
      </c>
      <c r="AZ24" s="260">
        <v>14</v>
      </c>
      <c r="BA24" s="261"/>
      <c r="BB24" s="260"/>
      <c r="BD24" s="18">
        <f t="shared" si="4"/>
        <v>0</v>
      </c>
      <c r="BE24" s="18">
        <f t="shared" si="5"/>
        <v>0</v>
      </c>
      <c r="BF24" s="18">
        <f t="shared" si="6"/>
        <v>0</v>
      </c>
      <c r="BG24" s="18">
        <f t="shared" si="7"/>
        <v>0</v>
      </c>
      <c r="BH24" s="18">
        <f t="shared" si="8"/>
        <v>0</v>
      </c>
      <c r="BI24" s="18">
        <f t="shared" si="9"/>
        <v>0</v>
      </c>
      <c r="BJ24" s="18">
        <f t="shared" si="10"/>
        <v>0</v>
      </c>
      <c r="BK24" s="18">
        <f t="shared" si="11"/>
        <v>0</v>
      </c>
      <c r="BM24" s="147">
        <f t="shared" si="12"/>
        <v>0</v>
      </c>
      <c r="BN24" s="147">
        <f t="shared" si="13"/>
        <v>0</v>
      </c>
      <c r="BP24" s="18">
        <f t="shared" si="14"/>
        <v>0</v>
      </c>
      <c r="BQ24" s="18">
        <f t="shared" si="15"/>
        <v>0</v>
      </c>
      <c r="BR24" s="18">
        <f t="shared" si="16"/>
        <v>0</v>
      </c>
      <c r="BS24" s="18">
        <f t="shared" si="17"/>
        <v>0</v>
      </c>
      <c r="BT24" s="18">
        <f t="shared" si="18"/>
        <v>0</v>
      </c>
      <c r="BU24" s="18">
        <f t="shared" si="19"/>
        <v>0</v>
      </c>
      <c r="BV24" s="18">
        <f t="shared" si="20"/>
        <v>0</v>
      </c>
      <c r="BW24" s="18">
        <f t="shared" si="21"/>
        <v>0</v>
      </c>
      <c r="BX24" s="18">
        <f t="shared" si="22"/>
        <v>0</v>
      </c>
      <c r="BY24" s="18">
        <f t="shared" si="23"/>
        <v>0</v>
      </c>
      <c r="BZ24" s="18">
        <f t="shared" si="24"/>
        <v>0</v>
      </c>
      <c r="CA24" s="18">
        <f t="shared" si="25"/>
        <v>0</v>
      </c>
      <c r="CB24" s="18">
        <f t="shared" si="26"/>
        <v>0</v>
      </c>
      <c r="CC24" s="18">
        <f t="shared" si="27"/>
        <v>0</v>
      </c>
      <c r="CD24" s="18">
        <f t="shared" si="28"/>
        <v>0</v>
      </c>
      <c r="CE24" s="18">
        <f t="shared" si="29"/>
        <v>0</v>
      </c>
      <c r="CF24" s="18">
        <f t="shared" si="30"/>
        <v>0</v>
      </c>
      <c r="CG24" s="18">
        <f t="shared" si="31"/>
        <v>0</v>
      </c>
      <c r="CH24" s="18">
        <f t="shared" si="32"/>
        <v>0</v>
      </c>
      <c r="CJ24" s="18">
        <f t="shared" si="33"/>
        <v>0</v>
      </c>
    </row>
    <row r="25" spans="2:89" s="147" customFormat="1" ht="50.25" customHeight="1">
      <c r="B25" s="213"/>
      <c r="C25" s="93"/>
      <c r="D25" s="228" t="s">
        <v>141</v>
      </c>
      <c r="E25" s="64"/>
      <c r="F25" s="64"/>
      <c r="G25" s="214"/>
      <c r="H25" s="64"/>
      <c r="I25" s="64"/>
      <c r="J25" s="64"/>
      <c r="K25" s="64"/>
      <c r="L25" s="64"/>
      <c r="M25" s="228"/>
      <c r="N25" s="199"/>
      <c r="AB25" s="562"/>
      <c r="AC25" s="299"/>
      <c r="AD25" s="248"/>
      <c r="AF25" s="196"/>
      <c r="AG25" s="196"/>
      <c r="AH25" s="18">
        <f t="shared" si="34"/>
        <v>0</v>
      </c>
      <c r="AI25" s="420"/>
      <c r="AJ25" s="385"/>
      <c r="AK25" s="244"/>
      <c r="AL25" s="321"/>
      <c r="AM25" s="469"/>
      <c r="AN25" s="470"/>
      <c r="AO25" s="471"/>
      <c r="AP25" s="472"/>
      <c r="AQ25" s="472"/>
      <c r="AR25" s="473"/>
      <c r="AS25" s="474"/>
      <c r="AT25" s="475"/>
      <c r="AU25" s="476"/>
      <c r="AV25" s="477"/>
      <c r="AW25" s="478"/>
      <c r="AX25" s="479"/>
      <c r="AY25" s="126"/>
      <c r="AZ25" s="118"/>
      <c r="BA25" s="126"/>
      <c r="BB25" s="118"/>
      <c r="BD25" s="18">
        <f t="shared" si="4"/>
        <v>0</v>
      </c>
      <c r="BE25" s="18">
        <f t="shared" si="5"/>
        <v>0</v>
      </c>
      <c r="BF25" s="18">
        <f t="shared" si="6"/>
        <v>0</v>
      </c>
      <c r="BG25" s="18">
        <f t="shared" si="7"/>
        <v>0</v>
      </c>
      <c r="BH25" s="18">
        <f t="shared" si="8"/>
        <v>0</v>
      </c>
      <c r="BI25" s="18">
        <f t="shared" si="9"/>
        <v>0</v>
      </c>
      <c r="BJ25" s="18">
        <f t="shared" si="10"/>
        <v>0</v>
      </c>
      <c r="BK25" s="18">
        <f t="shared" si="11"/>
        <v>0</v>
      </c>
      <c r="BL25" s="18"/>
      <c r="BM25" s="147">
        <f t="shared" si="12"/>
        <v>0</v>
      </c>
      <c r="BN25" s="147">
        <f t="shared" si="13"/>
        <v>0</v>
      </c>
      <c r="BO25" s="18"/>
      <c r="BP25" s="18">
        <f t="shared" si="14"/>
        <v>0</v>
      </c>
      <c r="BQ25" s="18">
        <f t="shared" si="15"/>
        <v>0</v>
      </c>
      <c r="BR25" s="18">
        <f t="shared" si="16"/>
        <v>0</v>
      </c>
      <c r="BS25" s="18">
        <f t="shared" si="17"/>
        <v>0</v>
      </c>
      <c r="BT25" s="18">
        <f t="shared" si="18"/>
        <v>0</v>
      </c>
      <c r="BU25" s="18">
        <f t="shared" si="19"/>
        <v>0</v>
      </c>
      <c r="BV25" s="18">
        <f t="shared" si="20"/>
        <v>0</v>
      </c>
      <c r="BW25" s="18">
        <f t="shared" si="21"/>
        <v>0</v>
      </c>
      <c r="BX25" s="18">
        <f t="shared" si="22"/>
        <v>0</v>
      </c>
      <c r="BY25" s="18">
        <f t="shared" si="23"/>
        <v>0</v>
      </c>
      <c r="BZ25" s="18">
        <f t="shared" si="24"/>
        <v>0</v>
      </c>
      <c r="CA25" s="18">
        <f t="shared" si="25"/>
        <v>0</v>
      </c>
      <c r="CB25" s="18">
        <f t="shared" si="26"/>
        <v>0</v>
      </c>
      <c r="CC25" s="18">
        <f t="shared" si="27"/>
        <v>0</v>
      </c>
      <c r="CD25" s="18">
        <f t="shared" si="28"/>
        <v>0</v>
      </c>
      <c r="CE25" s="18">
        <f t="shared" si="29"/>
        <v>0</v>
      </c>
      <c r="CF25" s="18">
        <f t="shared" si="30"/>
        <v>0</v>
      </c>
      <c r="CG25" s="18">
        <f t="shared" si="31"/>
        <v>0</v>
      </c>
      <c r="CH25" s="18">
        <f t="shared" si="32"/>
        <v>0</v>
      </c>
      <c r="CI25" s="18"/>
      <c r="CJ25" s="18">
        <f t="shared" si="33"/>
        <v>0</v>
      </c>
      <c r="CK25" s="18"/>
    </row>
    <row r="26" spans="2:89" s="18" customFormat="1" ht="100" customHeight="1">
      <c r="B26" s="374"/>
      <c r="C26" s="106"/>
      <c r="D26" s="242" t="s">
        <v>244</v>
      </c>
      <c r="E26" s="243">
        <v>42</v>
      </c>
      <c r="F26" s="243"/>
      <c r="G26" s="247" t="s">
        <v>267</v>
      </c>
      <c r="H26" s="270" t="s">
        <v>30</v>
      </c>
      <c r="I26" s="270" t="s">
        <v>50</v>
      </c>
      <c r="J26" s="243">
        <v>1</v>
      </c>
      <c r="K26" s="243">
        <v>0</v>
      </c>
      <c r="L26" s="243" t="s">
        <v>306</v>
      </c>
      <c r="M26" s="550">
        <v>171.95850000000002</v>
      </c>
      <c r="N26" s="183"/>
      <c r="O26" s="185"/>
      <c r="P26" s="186"/>
      <c r="Q26" s="185"/>
      <c r="R26" s="184"/>
      <c r="S26" s="756"/>
      <c r="T26" s="186"/>
      <c r="U26" s="186"/>
      <c r="V26" s="186"/>
      <c r="W26" s="185"/>
      <c r="X26" s="184"/>
      <c r="Y26" s="756"/>
      <c r="Z26" s="185"/>
      <c r="AA26" s="184"/>
      <c r="AB26" s="291">
        <f>M26*N26+M26*O26+M26*P26+M26*Q26+M26*R26+M26*S26+M26*U26+M26*V26+M26*W26+M26*X26+M26*Y26+M26*Z26+M26*AA26+M26*T26</f>
        <v>0</v>
      </c>
      <c r="AC26" s="287" t="str">
        <f t="shared" si="3"/>
        <v>No</v>
      </c>
      <c r="AD26" s="288" t="str">
        <f>IF(B26="New","Yes","No")</f>
        <v>No</v>
      </c>
      <c r="AF26" s="155">
        <v>1</v>
      </c>
      <c r="AG26" s="161">
        <f>AF26*N26+AF26*O26+AF26*P26+AF26*Q26+AF26*R26+AF26*S26+AF26*U26+AF26*V26+AF26*W26+AF26*X26+AF26*Y26+AF26*Z26+AF26*AA26+AF26*T26</f>
        <v>0</v>
      </c>
      <c r="AH26" s="18">
        <f t="shared" si="34"/>
        <v>189.15435000000002</v>
      </c>
      <c r="AI26" s="427">
        <v>4.8</v>
      </c>
      <c r="AJ26" s="385">
        <f>SUM(N26:AA26)*AI26</f>
        <v>0</v>
      </c>
      <c r="AK26" s="244">
        <f>J26*N26</f>
        <v>0</v>
      </c>
      <c r="AL26" s="321">
        <f>J26*O26</f>
        <v>0</v>
      </c>
      <c r="AM26" s="469">
        <f>J26*P26</f>
        <v>0</v>
      </c>
      <c r="AN26" s="470">
        <f>J26*Q26</f>
        <v>0</v>
      </c>
      <c r="AO26" s="471">
        <f>J26*R26</f>
        <v>0</v>
      </c>
      <c r="AP26" s="472">
        <f>J26*S26</f>
        <v>0</v>
      </c>
      <c r="AQ26" s="472">
        <f>J26*T26</f>
        <v>0</v>
      </c>
      <c r="AR26" s="473">
        <f>J26*U26</f>
        <v>0</v>
      </c>
      <c r="AS26" s="474">
        <f>J26*V26</f>
        <v>0</v>
      </c>
      <c r="AT26" s="475">
        <f>J26*W26</f>
        <v>0</v>
      </c>
      <c r="AU26" s="476">
        <f>J26*X26</f>
        <v>0</v>
      </c>
      <c r="AV26" s="477">
        <f>J26*Y26</f>
        <v>0</v>
      </c>
      <c r="AW26" s="478">
        <f>J26*Z26</f>
        <v>0</v>
      </c>
      <c r="AX26" s="479">
        <f>J26*AA26</f>
        <v>0</v>
      </c>
      <c r="AY26" s="252">
        <v>1</v>
      </c>
      <c r="AZ26" s="245">
        <v>5</v>
      </c>
      <c r="BA26" s="246"/>
      <c r="BB26" s="245"/>
      <c r="BD26" s="18">
        <f t="shared" si="4"/>
        <v>0</v>
      </c>
      <c r="BE26" s="18">
        <f t="shared" si="5"/>
        <v>0</v>
      </c>
      <c r="BF26" s="18">
        <f t="shared" si="6"/>
        <v>0</v>
      </c>
      <c r="BG26" s="18">
        <f t="shared" si="7"/>
        <v>0</v>
      </c>
      <c r="BH26" s="18">
        <f t="shared" si="8"/>
        <v>0</v>
      </c>
      <c r="BI26" s="18">
        <f t="shared" si="9"/>
        <v>0</v>
      </c>
      <c r="BJ26" s="18">
        <f t="shared" si="10"/>
        <v>0</v>
      </c>
      <c r="BK26" s="18">
        <f t="shared" si="11"/>
        <v>0</v>
      </c>
      <c r="BM26" s="147">
        <f t="shared" si="12"/>
        <v>0</v>
      </c>
      <c r="BN26" s="147">
        <f t="shared" si="13"/>
        <v>0</v>
      </c>
      <c r="BP26" s="18">
        <f t="shared" si="14"/>
        <v>0</v>
      </c>
      <c r="BQ26" s="18">
        <f t="shared" si="15"/>
        <v>0</v>
      </c>
      <c r="BR26" s="18">
        <f t="shared" si="16"/>
        <v>0</v>
      </c>
      <c r="BS26" s="18">
        <f t="shared" si="17"/>
        <v>0</v>
      </c>
      <c r="BT26" s="18">
        <f t="shared" si="18"/>
        <v>0</v>
      </c>
      <c r="BU26" s="18">
        <f t="shared" si="19"/>
        <v>0</v>
      </c>
      <c r="BV26" s="18">
        <f t="shared" si="20"/>
        <v>0</v>
      </c>
      <c r="BW26" s="18">
        <f t="shared" si="21"/>
        <v>0</v>
      </c>
      <c r="BX26" s="18">
        <f t="shared" si="22"/>
        <v>0</v>
      </c>
      <c r="BY26" s="18">
        <f t="shared" si="23"/>
        <v>0</v>
      </c>
      <c r="BZ26" s="18">
        <f t="shared" si="24"/>
        <v>0</v>
      </c>
      <c r="CA26" s="18">
        <f t="shared" si="25"/>
        <v>0</v>
      </c>
      <c r="CB26" s="18">
        <f t="shared" si="26"/>
        <v>0</v>
      </c>
      <c r="CC26" s="18">
        <f t="shared" si="27"/>
        <v>0</v>
      </c>
      <c r="CD26" s="18">
        <f t="shared" si="28"/>
        <v>0</v>
      </c>
      <c r="CE26" s="18">
        <f t="shared" si="29"/>
        <v>0</v>
      </c>
      <c r="CF26" s="18">
        <f t="shared" si="30"/>
        <v>0</v>
      </c>
      <c r="CG26" s="18">
        <f t="shared" si="31"/>
        <v>0</v>
      </c>
      <c r="CH26" s="18">
        <f t="shared" si="32"/>
        <v>0</v>
      </c>
      <c r="CJ26" s="18">
        <f t="shared" si="33"/>
        <v>0</v>
      </c>
    </row>
    <row r="27" spans="2:89" s="147" customFormat="1" ht="100" customHeight="1">
      <c r="B27" s="376"/>
      <c r="C27" s="18"/>
      <c r="D27" s="274" t="s">
        <v>245</v>
      </c>
      <c r="E27" s="275">
        <v>45</v>
      </c>
      <c r="F27" s="275"/>
      <c r="G27" s="253" t="s">
        <v>267</v>
      </c>
      <c r="H27" s="276" t="s">
        <v>30</v>
      </c>
      <c r="I27" s="276" t="s">
        <v>50</v>
      </c>
      <c r="J27" s="275">
        <v>1</v>
      </c>
      <c r="K27" s="275">
        <v>0</v>
      </c>
      <c r="L27" s="275" t="s">
        <v>306</v>
      </c>
      <c r="M27" s="751">
        <v>171.95850000000002</v>
      </c>
      <c r="N27" s="162"/>
      <c r="O27" s="164"/>
      <c r="P27" s="193"/>
      <c r="Q27" s="164"/>
      <c r="R27" s="632"/>
      <c r="S27" s="163"/>
      <c r="T27" s="164"/>
      <c r="U27" s="163"/>
      <c r="V27" s="193"/>
      <c r="W27" s="164"/>
      <c r="X27" s="163"/>
      <c r="Y27" s="193"/>
      <c r="Z27" s="193"/>
      <c r="AA27" s="164"/>
      <c r="AB27" s="753">
        <f>M27*N27+M27*O27+M27*P27+M27*Q27+M27*R27+M27*S27+M27*U27+M27*V27+M27*W27+M27*X27+M27*Y27+M27*Z27+M27*AA27+M27*T27</f>
        <v>0</v>
      </c>
      <c r="AC27" s="299" t="str">
        <f t="shared" si="3"/>
        <v>No</v>
      </c>
      <c r="AD27" s="300" t="str">
        <f>IF(B27="New","Yes","No")</f>
        <v>No</v>
      </c>
      <c r="AF27" s="160">
        <v>1</v>
      </c>
      <c r="AG27" s="161">
        <f>AF27*N27+AF27*O27+AF27*P27+AF27*Q27+AF27*R27+AF27*S27+AF27*U27+AF27*V27+AF27*W27+AF27*X27+AF27*Y27+AF27*Z27+AF27*AA27+AF27*T27</f>
        <v>0</v>
      </c>
      <c r="AH27" s="18">
        <f t="shared" si="34"/>
        <v>189.15435000000002</v>
      </c>
      <c r="AI27" s="429">
        <v>4.8</v>
      </c>
      <c r="AJ27" s="385">
        <f>SUM(N27:AA27)*AI27</f>
        <v>0</v>
      </c>
      <c r="AK27" s="244">
        <f>J27*N27</f>
        <v>0</v>
      </c>
      <c r="AL27" s="321">
        <f>J27*O27</f>
        <v>0</v>
      </c>
      <c r="AM27" s="469">
        <f>J27*P27</f>
        <v>0</v>
      </c>
      <c r="AN27" s="470">
        <f>J27*Q27</f>
        <v>0</v>
      </c>
      <c r="AO27" s="471">
        <f>J27*R27</f>
        <v>0</v>
      </c>
      <c r="AP27" s="472">
        <f>J27*S27</f>
        <v>0</v>
      </c>
      <c r="AQ27" s="472">
        <f>J27*T27</f>
        <v>0</v>
      </c>
      <c r="AR27" s="473">
        <f>J27*U27</f>
        <v>0</v>
      </c>
      <c r="AS27" s="474">
        <f>J27*V27</f>
        <v>0</v>
      </c>
      <c r="AT27" s="475">
        <f>J27*W27</f>
        <v>0</v>
      </c>
      <c r="AU27" s="476">
        <f>J27*X27</f>
        <v>0</v>
      </c>
      <c r="AV27" s="477">
        <f>J27*Y27</f>
        <v>0</v>
      </c>
      <c r="AW27" s="478">
        <f>J27*Z27</f>
        <v>0</v>
      </c>
      <c r="AX27" s="479">
        <f>J27*AA27</f>
        <v>0</v>
      </c>
      <c r="AY27" s="252">
        <v>1</v>
      </c>
      <c r="AZ27" s="251">
        <v>6</v>
      </c>
      <c r="BA27" s="252"/>
      <c r="BB27" s="251"/>
      <c r="BD27" s="18">
        <f t="shared" si="4"/>
        <v>0</v>
      </c>
      <c r="BE27" s="18">
        <f t="shared" si="5"/>
        <v>0</v>
      </c>
      <c r="BF27" s="18">
        <f t="shared" si="6"/>
        <v>0</v>
      </c>
      <c r="BG27" s="18">
        <f t="shared" si="7"/>
        <v>0</v>
      </c>
      <c r="BH27" s="18">
        <f t="shared" si="8"/>
        <v>0</v>
      </c>
      <c r="BI27" s="18">
        <f t="shared" si="9"/>
        <v>0</v>
      </c>
      <c r="BJ27" s="18">
        <f t="shared" si="10"/>
        <v>0</v>
      </c>
      <c r="BK27" s="18">
        <f t="shared" si="11"/>
        <v>0</v>
      </c>
      <c r="BL27" s="18"/>
      <c r="BM27" s="147">
        <f t="shared" si="12"/>
        <v>0</v>
      </c>
      <c r="BN27" s="147">
        <f t="shared" si="13"/>
        <v>0</v>
      </c>
      <c r="BO27" s="18"/>
      <c r="BP27" s="18">
        <f t="shared" si="14"/>
        <v>0</v>
      </c>
      <c r="BQ27" s="18">
        <f t="shared" si="15"/>
        <v>0</v>
      </c>
      <c r="BR27" s="18">
        <f t="shared" si="16"/>
        <v>0</v>
      </c>
      <c r="BS27" s="18">
        <f t="shared" si="17"/>
        <v>0</v>
      </c>
      <c r="BT27" s="18">
        <f t="shared" si="18"/>
        <v>0</v>
      </c>
      <c r="BU27" s="18">
        <f t="shared" si="19"/>
        <v>0</v>
      </c>
      <c r="BV27" s="18">
        <f t="shared" si="20"/>
        <v>0</v>
      </c>
      <c r="BW27" s="18">
        <f t="shared" si="21"/>
        <v>0</v>
      </c>
      <c r="BX27" s="18">
        <f t="shared" si="22"/>
        <v>0</v>
      </c>
      <c r="BY27" s="18">
        <f t="shared" si="23"/>
        <v>0</v>
      </c>
      <c r="BZ27" s="18">
        <f t="shared" si="24"/>
        <v>0</v>
      </c>
      <c r="CA27" s="18">
        <f t="shared" si="25"/>
        <v>0</v>
      </c>
      <c r="CB27" s="18">
        <f t="shared" si="26"/>
        <v>0</v>
      </c>
      <c r="CC27" s="18">
        <f t="shared" si="27"/>
        <v>0</v>
      </c>
      <c r="CD27" s="18">
        <f t="shared" si="28"/>
        <v>0</v>
      </c>
      <c r="CE27" s="18">
        <f t="shared" si="29"/>
        <v>0</v>
      </c>
      <c r="CF27" s="18">
        <f t="shared" si="30"/>
        <v>0</v>
      </c>
      <c r="CG27" s="18">
        <f t="shared" si="31"/>
        <v>0</v>
      </c>
      <c r="CH27" s="18">
        <f t="shared" si="32"/>
        <v>0</v>
      </c>
      <c r="CI27" s="18"/>
      <c r="CJ27" s="18">
        <f t="shared" si="33"/>
        <v>0</v>
      </c>
      <c r="CK27" s="18"/>
    </row>
    <row r="28" spans="2:89" s="18" customFormat="1" ht="100" customHeight="1">
      <c r="B28" s="376"/>
      <c r="D28" s="254" t="s">
        <v>246</v>
      </c>
      <c r="E28" s="279" t="s">
        <v>43</v>
      </c>
      <c r="F28" s="279"/>
      <c r="G28" s="256" t="s">
        <v>267</v>
      </c>
      <c r="H28" s="277" t="s">
        <v>153</v>
      </c>
      <c r="I28" s="277" t="s">
        <v>185</v>
      </c>
      <c r="J28" s="255">
        <v>2</v>
      </c>
      <c r="K28" s="255">
        <v>0</v>
      </c>
      <c r="L28" s="255" t="s">
        <v>306</v>
      </c>
      <c r="M28" s="752">
        <v>217.81410000000002</v>
      </c>
      <c r="N28" s="157"/>
      <c r="O28" s="159"/>
      <c r="P28" s="191"/>
      <c r="Q28" s="159"/>
      <c r="R28" s="158"/>
      <c r="S28" s="191"/>
      <c r="T28" s="159"/>
      <c r="U28" s="159"/>
      <c r="V28" s="191"/>
      <c r="W28" s="159"/>
      <c r="X28" s="633"/>
      <c r="Y28" s="159"/>
      <c r="Z28" s="159"/>
      <c r="AA28" s="633"/>
      <c r="AB28" s="291">
        <f>M28*N28+M28*O28+M28*P28+M28*Q28+M28*R28+M28*S28+M28*U28+M28*V28+M28*W28+M28*X28+M28*Y28+M28*Z28+M28*AA28+M28*T28</f>
        <v>0</v>
      </c>
      <c r="AC28" s="292" t="str">
        <f t="shared" si="3"/>
        <v>No</v>
      </c>
      <c r="AD28" s="293" t="str">
        <f>IF(B28="New","Yes","No")</f>
        <v>No</v>
      </c>
      <c r="AF28" s="160">
        <v>2</v>
      </c>
      <c r="AG28" s="161">
        <f>AF28*N28+AF28*O28+AF28*P28+AF28*Q28+AF28*R28+AF28*S28+AF28*U28+AF28*V28+AF28*W28+AF28*X28+AF28*Y28+AF28*Z28+AF28*AA28+AF28*T28</f>
        <v>0</v>
      </c>
      <c r="AH28" s="18">
        <f t="shared" si="34"/>
        <v>239.59551000000005</v>
      </c>
      <c r="AI28" s="429">
        <f>2*2</f>
        <v>4</v>
      </c>
      <c r="AJ28" s="385">
        <f>SUM(N28:AA28)*AI28</f>
        <v>0</v>
      </c>
      <c r="AK28" s="244">
        <f>J28*N28</f>
        <v>0</v>
      </c>
      <c r="AL28" s="321">
        <f>J28*O28</f>
        <v>0</v>
      </c>
      <c r="AM28" s="469">
        <f>J28*P28</f>
        <v>0</v>
      </c>
      <c r="AN28" s="470">
        <f>J28*Q28</f>
        <v>0</v>
      </c>
      <c r="AO28" s="471">
        <f>J28*R28</f>
        <v>0</v>
      </c>
      <c r="AP28" s="472">
        <f>J28*S28</f>
        <v>0</v>
      </c>
      <c r="AQ28" s="472">
        <f>J28*T28</f>
        <v>0</v>
      </c>
      <c r="AR28" s="473">
        <f>J28*U28</f>
        <v>0</v>
      </c>
      <c r="AS28" s="474">
        <f>J28*V28</f>
        <v>0</v>
      </c>
      <c r="AT28" s="475">
        <f>J28*W28</f>
        <v>0</v>
      </c>
      <c r="AU28" s="476">
        <f>J28*X28</f>
        <v>0</v>
      </c>
      <c r="AV28" s="477">
        <f>J28*Y28</f>
        <v>0</v>
      </c>
      <c r="AW28" s="478">
        <f>J28*Z28</f>
        <v>0</v>
      </c>
      <c r="AX28" s="479">
        <f>J28*AA28</f>
        <v>0</v>
      </c>
      <c r="AY28" s="252">
        <v>2</v>
      </c>
      <c r="AZ28" s="251">
        <v>8</v>
      </c>
      <c r="BA28" s="252"/>
      <c r="BB28" s="251"/>
      <c r="BD28" s="18">
        <f t="shared" si="4"/>
        <v>0</v>
      </c>
      <c r="BE28" s="18">
        <f t="shared" si="5"/>
        <v>0</v>
      </c>
      <c r="BF28" s="18">
        <f t="shared" si="6"/>
        <v>0</v>
      </c>
      <c r="BG28" s="18">
        <f t="shared" si="7"/>
        <v>0</v>
      </c>
      <c r="BH28" s="18">
        <f t="shared" si="8"/>
        <v>0</v>
      </c>
      <c r="BI28" s="18">
        <f t="shared" si="9"/>
        <v>0</v>
      </c>
      <c r="BJ28" s="18">
        <f t="shared" si="10"/>
        <v>0</v>
      </c>
      <c r="BK28" s="18">
        <f t="shared" si="11"/>
        <v>0</v>
      </c>
      <c r="BM28" s="147">
        <f t="shared" si="12"/>
        <v>0</v>
      </c>
      <c r="BN28" s="147">
        <f t="shared" si="13"/>
        <v>0</v>
      </c>
      <c r="BP28" s="18">
        <f t="shared" si="14"/>
        <v>0</v>
      </c>
      <c r="BQ28" s="18">
        <f t="shared" si="15"/>
        <v>0</v>
      </c>
      <c r="BR28" s="18">
        <f t="shared" si="16"/>
        <v>0</v>
      </c>
      <c r="BS28" s="18">
        <f t="shared" si="17"/>
        <v>0</v>
      </c>
      <c r="BT28" s="18">
        <f t="shared" si="18"/>
        <v>0</v>
      </c>
      <c r="BU28" s="18">
        <f t="shared" si="19"/>
        <v>0</v>
      </c>
      <c r="BV28" s="18">
        <f t="shared" si="20"/>
        <v>0</v>
      </c>
      <c r="BW28" s="18">
        <f t="shared" si="21"/>
        <v>0</v>
      </c>
      <c r="BX28" s="18">
        <f t="shared" si="22"/>
        <v>0</v>
      </c>
      <c r="BY28" s="18">
        <f t="shared" si="23"/>
        <v>0</v>
      </c>
      <c r="BZ28" s="18">
        <f t="shared" si="24"/>
        <v>0</v>
      </c>
      <c r="CA28" s="18">
        <f t="shared" si="25"/>
        <v>0</v>
      </c>
      <c r="CB28" s="18">
        <f t="shared" si="26"/>
        <v>0</v>
      </c>
      <c r="CC28" s="18">
        <f t="shared" si="27"/>
        <v>0</v>
      </c>
      <c r="CD28" s="18">
        <f t="shared" si="28"/>
        <v>0</v>
      </c>
      <c r="CE28" s="18">
        <f t="shared" si="29"/>
        <v>0</v>
      </c>
      <c r="CF28" s="18">
        <f t="shared" si="30"/>
        <v>0</v>
      </c>
      <c r="CG28" s="18">
        <f t="shared" si="31"/>
        <v>0</v>
      </c>
      <c r="CH28" s="18">
        <f t="shared" si="32"/>
        <v>0</v>
      </c>
      <c r="CJ28" s="18">
        <f t="shared" si="33"/>
        <v>0</v>
      </c>
    </row>
    <row r="29" spans="2:89" s="18" customFormat="1" ht="100" customHeight="1">
      <c r="B29" s="375"/>
      <c r="C29" s="20"/>
      <c r="D29" s="271" t="s">
        <v>247</v>
      </c>
      <c r="E29" s="272" t="s">
        <v>44</v>
      </c>
      <c r="F29" s="272"/>
      <c r="G29" s="262" t="s">
        <v>267</v>
      </c>
      <c r="H29" s="273" t="s">
        <v>330</v>
      </c>
      <c r="I29" s="539" t="s">
        <v>186</v>
      </c>
      <c r="J29" s="266">
        <v>4</v>
      </c>
      <c r="K29" s="266">
        <v>0</v>
      </c>
      <c r="L29" s="266" t="s">
        <v>306</v>
      </c>
      <c r="M29" s="553">
        <v>263.66970000000003</v>
      </c>
      <c r="N29" s="187"/>
      <c r="O29" s="188"/>
      <c r="P29" s="189"/>
      <c r="Q29" s="188"/>
      <c r="R29" s="190"/>
      <c r="S29" s="188"/>
      <c r="T29" s="189"/>
      <c r="U29" s="189"/>
      <c r="V29" s="189"/>
      <c r="W29" s="188"/>
      <c r="X29" s="190"/>
      <c r="Y29" s="189"/>
      <c r="Z29" s="189"/>
      <c r="AA29" s="188"/>
      <c r="AB29" s="753">
        <f>M29*N29+M29*O29+M29*P29+M29*Q29+M29*R29+M29*S29+M29*U29+M29*V29+M29*W29+M29*X29+M29*Y29+M29*Z29+M29*AA29+M29*T29</f>
        <v>0</v>
      </c>
      <c r="AC29" s="298" t="str">
        <f t="shared" si="3"/>
        <v>No</v>
      </c>
      <c r="AD29" s="301" t="str">
        <f>IF(B29="New","Yes","No")</f>
        <v>No</v>
      </c>
      <c r="AF29" s="170">
        <v>4</v>
      </c>
      <c r="AG29" s="171">
        <f>AF29*N29+AF29*O29+AF29*P29+AF29*Q29+AF29*R29+AF29*S29+AF29*U29+AF29*V29+AF29*W29+AF29*X29+AF29*Y29+AF29*Z29+AF29*AA29+AF29*T29</f>
        <v>0</v>
      </c>
      <c r="AH29" s="18">
        <f t="shared" si="34"/>
        <v>290.03667000000007</v>
      </c>
      <c r="AI29" s="428">
        <f>1.1*2 + 0.5*2</f>
        <v>3.2</v>
      </c>
      <c r="AJ29" s="385">
        <f>SUM(N29:AA29)*AI29</f>
        <v>0</v>
      </c>
      <c r="AK29" s="244">
        <f>J29*N29</f>
        <v>0</v>
      </c>
      <c r="AL29" s="321">
        <f>J29*O29</f>
        <v>0</v>
      </c>
      <c r="AM29" s="469">
        <f>J29*P29</f>
        <v>0</v>
      </c>
      <c r="AN29" s="470">
        <f>J29*Q29</f>
        <v>0</v>
      </c>
      <c r="AO29" s="471">
        <f>J29*R29</f>
        <v>0</v>
      </c>
      <c r="AP29" s="472">
        <f>J29*S29</f>
        <v>0</v>
      </c>
      <c r="AQ29" s="472">
        <f>J29*T29</f>
        <v>0</v>
      </c>
      <c r="AR29" s="473">
        <f>J29*U29</f>
        <v>0</v>
      </c>
      <c r="AS29" s="474">
        <f>J29*V29</f>
        <v>0</v>
      </c>
      <c r="AT29" s="475">
        <f>J29*W29</f>
        <v>0</v>
      </c>
      <c r="AU29" s="476">
        <f>J29*X29</f>
        <v>0</v>
      </c>
      <c r="AV29" s="477">
        <f>J29*Y29</f>
        <v>0</v>
      </c>
      <c r="AW29" s="478">
        <f>J29*Z29</f>
        <v>0</v>
      </c>
      <c r="AX29" s="479">
        <f>J29*AA29</f>
        <v>0</v>
      </c>
      <c r="AY29" s="252">
        <v>4</v>
      </c>
      <c r="AZ29" s="260">
        <v>14</v>
      </c>
      <c r="BA29" s="261"/>
      <c r="BB29" s="260"/>
      <c r="BD29" s="18">
        <f t="shared" si="4"/>
        <v>0</v>
      </c>
      <c r="BE29" s="18">
        <f t="shared" si="5"/>
        <v>0</v>
      </c>
      <c r="BF29" s="18">
        <f t="shared" si="6"/>
        <v>0</v>
      </c>
      <c r="BG29" s="18">
        <f t="shared" si="7"/>
        <v>0</v>
      </c>
      <c r="BH29" s="18">
        <f t="shared" si="8"/>
        <v>0</v>
      </c>
      <c r="BI29" s="18">
        <f t="shared" si="9"/>
        <v>0</v>
      </c>
      <c r="BJ29" s="18">
        <f t="shared" si="10"/>
        <v>0</v>
      </c>
      <c r="BK29" s="18">
        <f t="shared" si="11"/>
        <v>0</v>
      </c>
      <c r="BM29" s="147">
        <f t="shared" si="12"/>
        <v>0</v>
      </c>
      <c r="BN29" s="147">
        <f t="shared" si="13"/>
        <v>0</v>
      </c>
      <c r="BP29" s="18">
        <f t="shared" si="14"/>
        <v>0</v>
      </c>
      <c r="BQ29" s="18">
        <f t="shared" si="15"/>
        <v>0</v>
      </c>
      <c r="BR29" s="18">
        <f t="shared" si="16"/>
        <v>0</v>
      </c>
      <c r="BS29" s="18">
        <f t="shared" si="17"/>
        <v>0</v>
      </c>
      <c r="BT29" s="18">
        <f t="shared" si="18"/>
        <v>0</v>
      </c>
      <c r="BU29" s="18">
        <f t="shared" si="19"/>
        <v>0</v>
      </c>
      <c r="BV29" s="18">
        <f t="shared" si="20"/>
        <v>0</v>
      </c>
      <c r="BW29" s="18">
        <f t="shared" si="21"/>
        <v>0</v>
      </c>
      <c r="BX29" s="18">
        <f t="shared" si="22"/>
        <v>0</v>
      </c>
      <c r="BY29" s="18">
        <f t="shared" si="23"/>
        <v>0</v>
      </c>
      <c r="BZ29" s="18">
        <f t="shared" si="24"/>
        <v>0</v>
      </c>
      <c r="CA29" s="18">
        <f t="shared" si="25"/>
        <v>0</v>
      </c>
      <c r="CB29" s="18">
        <f t="shared" si="26"/>
        <v>0</v>
      </c>
      <c r="CC29" s="18">
        <f t="shared" si="27"/>
        <v>0</v>
      </c>
      <c r="CD29" s="18">
        <f t="shared" si="28"/>
        <v>0</v>
      </c>
      <c r="CE29" s="18">
        <f t="shared" si="29"/>
        <v>0</v>
      </c>
      <c r="CF29" s="18">
        <f t="shared" si="30"/>
        <v>0</v>
      </c>
      <c r="CG29" s="18">
        <f t="shared" si="31"/>
        <v>0</v>
      </c>
      <c r="CH29" s="18">
        <f t="shared" si="32"/>
        <v>0</v>
      </c>
      <c r="CJ29" s="18">
        <f t="shared" si="33"/>
        <v>0</v>
      </c>
    </row>
    <row r="30" spans="2:89" s="147" customFormat="1" ht="50.25" customHeight="1">
      <c r="B30" s="213"/>
      <c r="C30" s="93"/>
      <c r="D30" s="228" t="s">
        <v>142</v>
      </c>
      <c r="E30" s="64"/>
      <c r="F30" s="64"/>
      <c r="G30" s="214"/>
      <c r="H30" s="64"/>
      <c r="I30" s="64"/>
      <c r="J30" s="64"/>
      <c r="K30" s="64"/>
      <c r="L30" s="64"/>
      <c r="M30" s="228"/>
      <c r="N30" s="199"/>
      <c r="AA30" s="18"/>
      <c r="AB30" s="562"/>
      <c r="AC30" s="299"/>
      <c r="AD30" s="248"/>
      <c r="AF30" s="196"/>
      <c r="AG30" s="196"/>
      <c r="AH30" s="18">
        <f t="shared" si="34"/>
        <v>0</v>
      </c>
      <c r="AI30" s="420"/>
      <c r="AJ30" s="385"/>
      <c r="AK30" s="244"/>
      <c r="AL30" s="321"/>
      <c r="AM30" s="469"/>
      <c r="AN30" s="470"/>
      <c r="AO30" s="471"/>
      <c r="AP30" s="472"/>
      <c r="AQ30" s="472"/>
      <c r="AR30" s="473"/>
      <c r="AS30" s="474"/>
      <c r="AT30" s="475"/>
      <c r="AU30" s="476"/>
      <c r="AV30" s="477"/>
      <c r="AW30" s="478"/>
      <c r="AX30" s="479"/>
      <c r="AY30" s="126"/>
      <c r="AZ30" s="118"/>
      <c r="BA30" s="126"/>
      <c r="BB30" s="118"/>
      <c r="BD30" s="18">
        <f t="shared" si="4"/>
        <v>0</v>
      </c>
      <c r="BE30" s="18">
        <f t="shared" si="5"/>
        <v>0</v>
      </c>
      <c r="BF30" s="18">
        <f t="shared" si="6"/>
        <v>0</v>
      </c>
      <c r="BG30" s="18">
        <f t="shared" si="7"/>
        <v>0</v>
      </c>
      <c r="BH30" s="18">
        <f t="shared" si="8"/>
        <v>0</v>
      </c>
      <c r="BI30" s="18">
        <f t="shared" si="9"/>
        <v>0</v>
      </c>
      <c r="BJ30" s="18">
        <f t="shared" si="10"/>
        <v>0</v>
      </c>
      <c r="BK30" s="18">
        <f t="shared" si="11"/>
        <v>0</v>
      </c>
      <c r="BL30" s="18"/>
      <c r="BM30" s="147">
        <f t="shared" si="12"/>
        <v>0</v>
      </c>
      <c r="BN30" s="147">
        <f t="shared" si="13"/>
        <v>0</v>
      </c>
      <c r="BO30" s="18"/>
      <c r="BP30" s="18">
        <f t="shared" si="14"/>
        <v>0</v>
      </c>
      <c r="BQ30" s="18">
        <f t="shared" si="15"/>
        <v>0</v>
      </c>
      <c r="BR30" s="18">
        <f t="shared" si="16"/>
        <v>0</v>
      </c>
      <c r="BS30" s="18">
        <f t="shared" si="17"/>
        <v>0</v>
      </c>
      <c r="BT30" s="18">
        <f t="shared" si="18"/>
        <v>0</v>
      </c>
      <c r="BU30" s="18">
        <f t="shared" si="19"/>
        <v>0</v>
      </c>
      <c r="BV30" s="18">
        <f t="shared" si="20"/>
        <v>0</v>
      </c>
      <c r="BW30" s="18">
        <f t="shared" si="21"/>
        <v>0</v>
      </c>
      <c r="BX30" s="18">
        <f t="shared" si="22"/>
        <v>0</v>
      </c>
      <c r="BY30" s="18">
        <f t="shared" si="23"/>
        <v>0</v>
      </c>
      <c r="BZ30" s="18">
        <f t="shared" si="24"/>
        <v>0</v>
      </c>
      <c r="CA30" s="18">
        <f t="shared" si="25"/>
        <v>0</v>
      </c>
      <c r="CB30" s="18">
        <f t="shared" si="26"/>
        <v>0</v>
      </c>
      <c r="CC30" s="18">
        <f t="shared" si="27"/>
        <v>0</v>
      </c>
      <c r="CD30" s="18">
        <f t="shared" si="28"/>
        <v>0</v>
      </c>
      <c r="CE30" s="18">
        <f t="shared" si="29"/>
        <v>0</v>
      </c>
      <c r="CF30" s="18">
        <f t="shared" si="30"/>
        <v>0</v>
      </c>
      <c r="CG30" s="18">
        <f t="shared" si="31"/>
        <v>0</v>
      </c>
      <c r="CH30" s="18">
        <f t="shared" si="32"/>
        <v>0</v>
      </c>
      <c r="CI30" s="18"/>
      <c r="CJ30" s="18">
        <f t="shared" si="33"/>
        <v>0</v>
      </c>
      <c r="CK30" s="18"/>
    </row>
    <row r="31" spans="2:89" s="18" customFormat="1" ht="100" customHeight="1">
      <c r="B31" s="374"/>
      <c r="C31" s="106"/>
      <c r="D31" s="242" t="s">
        <v>240</v>
      </c>
      <c r="E31" s="243">
        <v>43</v>
      </c>
      <c r="F31" s="243"/>
      <c r="G31" s="247" t="s">
        <v>267</v>
      </c>
      <c r="H31" s="270" t="s">
        <v>31</v>
      </c>
      <c r="I31" s="270" t="s">
        <v>50</v>
      </c>
      <c r="J31" s="243">
        <v>1</v>
      </c>
      <c r="K31" s="243">
        <v>0</v>
      </c>
      <c r="L31" s="243" t="s">
        <v>306</v>
      </c>
      <c r="M31" s="550">
        <v>183.42240000000004</v>
      </c>
      <c r="N31" s="755"/>
      <c r="O31" s="186"/>
      <c r="P31" s="186"/>
      <c r="Q31" s="186"/>
      <c r="R31" s="186"/>
      <c r="S31" s="186"/>
      <c r="T31" s="185"/>
      <c r="U31" s="184"/>
      <c r="V31" s="184"/>
      <c r="W31" s="184"/>
      <c r="X31" s="184"/>
      <c r="Y31" s="184"/>
      <c r="Z31" s="184"/>
      <c r="AA31" s="184"/>
      <c r="AB31" s="291">
        <f>M31*N31+M31*O31+M31*P31+M31*Q31+M31*R31+M31*S31+M31*U31+M31*V31+M31*W31+M31*X31+M31*Y31+M31*Z31+M31*AA31+M31*T31</f>
        <v>0</v>
      </c>
      <c r="AC31" s="287" t="str">
        <f t="shared" si="3"/>
        <v>No</v>
      </c>
      <c r="AD31" s="288" t="str">
        <f>IF(B31="New","Yes","No")</f>
        <v>No</v>
      </c>
      <c r="AF31" s="155">
        <v>1</v>
      </c>
      <c r="AG31" s="161">
        <f>AF31*N31+AF31*O31+AF31*P31+AF31*Q31+AF31*R31+AF31*S31+AF31*U31+AF31*V31+AF31*W31+AF31*X31+AF31*Y31+AF31*Z31+AF31*AA31+AF31*T31</f>
        <v>0</v>
      </c>
      <c r="AH31" s="18">
        <f t="shared" si="34"/>
        <v>201.76464000000007</v>
      </c>
      <c r="AI31" s="427">
        <v>5.7</v>
      </c>
      <c r="AJ31" s="385">
        <f>SUM(N31:AA31)*AI31</f>
        <v>0</v>
      </c>
      <c r="AK31" s="244">
        <f>J31*N31</f>
        <v>0</v>
      </c>
      <c r="AL31" s="321">
        <f>J31*O31</f>
        <v>0</v>
      </c>
      <c r="AM31" s="469">
        <f>J31*P31</f>
        <v>0</v>
      </c>
      <c r="AN31" s="470">
        <f>J31*Q31</f>
        <v>0</v>
      </c>
      <c r="AO31" s="471">
        <f>J31*R31</f>
        <v>0</v>
      </c>
      <c r="AP31" s="472">
        <f>J31*S31</f>
        <v>0</v>
      </c>
      <c r="AQ31" s="472">
        <f>J31*T31</f>
        <v>0</v>
      </c>
      <c r="AR31" s="473">
        <f>J31*U31</f>
        <v>0</v>
      </c>
      <c r="AS31" s="474">
        <f>J31*V31</f>
        <v>0</v>
      </c>
      <c r="AT31" s="475">
        <f>J31*W31</f>
        <v>0</v>
      </c>
      <c r="AU31" s="476">
        <f>J31*X31</f>
        <v>0</v>
      </c>
      <c r="AV31" s="477">
        <f>J31*Y31</f>
        <v>0</v>
      </c>
      <c r="AW31" s="478">
        <f>J31*Z31</f>
        <v>0</v>
      </c>
      <c r="AX31" s="479">
        <f>J31*AA31</f>
        <v>0</v>
      </c>
      <c r="AY31" s="252">
        <v>1</v>
      </c>
      <c r="AZ31" s="245">
        <v>5</v>
      </c>
      <c r="BA31" s="246"/>
      <c r="BB31" s="245"/>
      <c r="BD31" s="18">
        <f t="shared" si="4"/>
        <v>0</v>
      </c>
      <c r="BE31" s="18">
        <f t="shared" si="5"/>
        <v>0</v>
      </c>
      <c r="BF31" s="18">
        <f t="shared" si="6"/>
        <v>0</v>
      </c>
      <c r="BG31" s="18">
        <f t="shared" si="7"/>
        <v>0</v>
      </c>
      <c r="BH31" s="18">
        <f t="shared" si="8"/>
        <v>0</v>
      </c>
      <c r="BI31" s="18">
        <f t="shared" si="9"/>
        <v>0</v>
      </c>
      <c r="BJ31" s="18">
        <f t="shared" si="10"/>
        <v>0</v>
      </c>
      <c r="BK31" s="18">
        <f t="shared" si="11"/>
        <v>0</v>
      </c>
      <c r="BM31" s="147">
        <f t="shared" si="12"/>
        <v>0</v>
      </c>
      <c r="BN31" s="147">
        <f t="shared" si="13"/>
        <v>0</v>
      </c>
      <c r="BP31" s="18">
        <f t="shared" si="14"/>
        <v>0</v>
      </c>
      <c r="BQ31" s="18">
        <f t="shared" si="15"/>
        <v>0</v>
      </c>
      <c r="BR31" s="18">
        <f t="shared" si="16"/>
        <v>0</v>
      </c>
      <c r="BS31" s="18">
        <f t="shared" si="17"/>
        <v>0</v>
      </c>
      <c r="BT31" s="18">
        <f t="shared" si="18"/>
        <v>0</v>
      </c>
      <c r="BU31" s="18">
        <f t="shared" si="19"/>
        <v>0</v>
      </c>
      <c r="BV31" s="18">
        <f t="shared" si="20"/>
        <v>0</v>
      </c>
      <c r="BW31" s="18">
        <f t="shared" si="21"/>
        <v>0</v>
      </c>
      <c r="BX31" s="18">
        <f t="shared" si="22"/>
        <v>0</v>
      </c>
      <c r="BY31" s="18">
        <f t="shared" si="23"/>
        <v>0</v>
      </c>
      <c r="BZ31" s="18">
        <f t="shared" si="24"/>
        <v>0</v>
      </c>
      <c r="CA31" s="18">
        <f t="shared" si="25"/>
        <v>0</v>
      </c>
      <c r="CB31" s="18">
        <f t="shared" si="26"/>
        <v>0</v>
      </c>
      <c r="CC31" s="18">
        <f t="shared" si="27"/>
        <v>0</v>
      </c>
      <c r="CD31" s="18">
        <f t="shared" si="28"/>
        <v>0</v>
      </c>
      <c r="CE31" s="18">
        <f t="shared" si="29"/>
        <v>0</v>
      </c>
      <c r="CF31" s="18">
        <f t="shared" si="30"/>
        <v>0</v>
      </c>
      <c r="CG31" s="18">
        <f t="shared" si="31"/>
        <v>0</v>
      </c>
      <c r="CH31" s="18">
        <f t="shared" si="32"/>
        <v>0</v>
      </c>
      <c r="CJ31" s="18">
        <f t="shared" si="33"/>
        <v>0</v>
      </c>
    </row>
    <row r="32" spans="2:89" s="147" customFormat="1" ht="100" customHeight="1">
      <c r="B32" s="376"/>
      <c r="C32" s="18"/>
      <c r="D32" s="274" t="s">
        <v>241</v>
      </c>
      <c r="E32" s="275">
        <v>44</v>
      </c>
      <c r="F32" s="275"/>
      <c r="G32" s="253" t="s">
        <v>267</v>
      </c>
      <c r="H32" s="276" t="s">
        <v>31</v>
      </c>
      <c r="I32" s="276" t="s">
        <v>50</v>
      </c>
      <c r="J32" s="275">
        <v>1</v>
      </c>
      <c r="K32" s="275">
        <v>0</v>
      </c>
      <c r="L32" s="275" t="s">
        <v>306</v>
      </c>
      <c r="M32" s="751">
        <v>183.42240000000004</v>
      </c>
      <c r="N32" s="355"/>
      <c r="O32" s="193"/>
      <c r="P32" s="193"/>
      <c r="Q32" s="193"/>
      <c r="R32" s="193"/>
      <c r="S32" s="193"/>
      <c r="T32" s="164"/>
      <c r="U32" s="632"/>
      <c r="V32" s="632"/>
      <c r="W32" s="632"/>
      <c r="X32" s="632"/>
      <c r="Y32" s="632"/>
      <c r="Z32" s="632"/>
      <c r="AA32" s="632"/>
      <c r="AB32" s="753">
        <f>M32*N32+M32*O32+M32*P32+M32*Q32+M32*R32+M32*S32+M32*U32+M32*V32+M32*W32+M32*X32+M32*Y32+M32*Z32+M32*AA32+M32*T32</f>
        <v>0</v>
      </c>
      <c r="AC32" s="299" t="str">
        <f t="shared" si="3"/>
        <v>No</v>
      </c>
      <c r="AD32" s="290" t="str">
        <f>IF(B32="New","Yes","No")</f>
        <v>No</v>
      </c>
      <c r="AF32" s="160">
        <v>1</v>
      </c>
      <c r="AG32" s="161">
        <f>AF32*N32+AF32*O32+AF32*P32+AF32*Q32+AF32*R32+AF32*S32+AF32*U32+AF32*V32+AF32*W32+AF32*X32+AF32*Y32+AF32*Z32+AF32*AA32+AF32*T32</f>
        <v>0</v>
      </c>
      <c r="AH32" s="18">
        <f t="shared" si="34"/>
        <v>201.76464000000007</v>
      </c>
      <c r="AI32" s="429">
        <v>5.7</v>
      </c>
      <c r="AJ32" s="385">
        <f>SUM(N32:AA32)*AI32</f>
        <v>0</v>
      </c>
      <c r="AK32" s="244">
        <f>J32*N32</f>
        <v>0</v>
      </c>
      <c r="AL32" s="321">
        <f>J32*O32</f>
        <v>0</v>
      </c>
      <c r="AM32" s="469">
        <f>J32*P32</f>
        <v>0</v>
      </c>
      <c r="AN32" s="470">
        <f>J32*Q32</f>
        <v>0</v>
      </c>
      <c r="AO32" s="471">
        <f>J32*R32</f>
        <v>0</v>
      </c>
      <c r="AP32" s="472">
        <f>J32*S32</f>
        <v>0</v>
      </c>
      <c r="AQ32" s="472">
        <f>J32*T32</f>
        <v>0</v>
      </c>
      <c r="AR32" s="473">
        <f>J32*U32</f>
        <v>0</v>
      </c>
      <c r="AS32" s="474">
        <f>J32*V32</f>
        <v>0</v>
      </c>
      <c r="AT32" s="475">
        <f>J32*W32</f>
        <v>0</v>
      </c>
      <c r="AU32" s="476">
        <f>J32*X32</f>
        <v>0</v>
      </c>
      <c r="AV32" s="477">
        <f>J32*Y32</f>
        <v>0</v>
      </c>
      <c r="AW32" s="478">
        <f>J32*Z32</f>
        <v>0</v>
      </c>
      <c r="AX32" s="479">
        <f>J32*AA32</f>
        <v>0</v>
      </c>
      <c r="AY32" s="252">
        <v>1</v>
      </c>
      <c r="AZ32" s="251">
        <v>5</v>
      </c>
      <c r="BA32" s="252"/>
      <c r="BB32" s="251"/>
      <c r="BD32" s="18">
        <f t="shared" si="4"/>
        <v>0</v>
      </c>
      <c r="BE32" s="18">
        <f t="shared" si="5"/>
        <v>0</v>
      </c>
      <c r="BF32" s="18">
        <f t="shared" si="6"/>
        <v>0</v>
      </c>
      <c r="BG32" s="18">
        <f t="shared" si="7"/>
        <v>0</v>
      </c>
      <c r="BH32" s="18">
        <f t="shared" si="8"/>
        <v>0</v>
      </c>
      <c r="BI32" s="18">
        <f t="shared" si="9"/>
        <v>0</v>
      </c>
      <c r="BJ32" s="18">
        <f t="shared" si="10"/>
        <v>0</v>
      </c>
      <c r="BK32" s="18">
        <f t="shared" si="11"/>
        <v>0</v>
      </c>
      <c r="BL32" s="18"/>
      <c r="BM32" s="147">
        <f t="shared" si="12"/>
        <v>0</v>
      </c>
      <c r="BN32" s="147">
        <f t="shared" si="13"/>
        <v>0</v>
      </c>
      <c r="BO32" s="18"/>
      <c r="BP32" s="18">
        <f t="shared" si="14"/>
        <v>0</v>
      </c>
      <c r="BQ32" s="18">
        <f t="shared" si="15"/>
        <v>0</v>
      </c>
      <c r="BR32" s="18">
        <f t="shared" si="16"/>
        <v>0</v>
      </c>
      <c r="BS32" s="18">
        <f t="shared" si="17"/>
        <v>0</v>
      </c>
      <c r="BT32" s="18">
        <f t="shared" si="18"/>
        <v>0</v>
      </c>
      <c r="BU32" s="18">
        <f t="shared" si="19"/>
        <v>0</v>
      </c>
      <c r="BV32" s="18">
        <f t="shared" si="20"/>
        <v>0</v>
      </c>
      <c r="BW32" s="18">
        <f t="shared" si="21"/>
        <v>0</v>
      </c>
      <c r="BX32" s="18">
        <f t="shared" si="22"/>
        <v>0</v>
      </c>
      <c r="BY32" s="18">
        <f t="shared" si="23"/>
        <v>0</v>
      </c>
      <c r="BZ32" s="18">
        <f t="shared" si="24"/>
        <v>0</v>
      </c>
      <c r="CA32" s="18">
        <f t="shared" si="25"/>
        <v>0</v>
      </c>
      <c r="CB32" s="18">
        <f t="shared" si="26"/>
        <v>0</v>
      </c>
      <c r="CC32" s="18">
        <f t="shared" si="27"/>
        <v>0</v>
      </c>
      <c r="CD32" s="18">
        <f t="shared" si="28"/>
        <v>0</v>
      </c>
      <c r="CE32" s="18">
        <f t="shared" si="29"/>
        <v>0</v>
      </c>
      <c r="CF32" s="18">
        <f t="shared" si="30"/>
        <v>0</v>
      </c>
      <c r="CG32" s="18">
        <f t="shared" si="31"/>
        <v>0</v>
      </c>
      <c r="CH32" s="18">
        <f t="shared" si="32"/>
        <v>0</v>
      </c>
      <c r="CI32" s="18"/>
      <c r="CJ32" s="18">
        <f t="shared" si="33"/>
        <v>0</v>
      </c>
      <c r="CK32" s="18"/>
    </row>
    <row r="33" spans="2:89" s="18" customFormat="1" ht="100" customHeight="1">
      <c r="B33" s="376"/>
      <c r="D33" s="254" t="s">
        <v>242</v>
      </c>
      <c r="E33" s="279" t="s">
        <v>45</v>
      </c>
      <c r="F33" s="279"/>
      <c r="G33" s="256" t="s">
        <v>267</v>
      </c>
      <c r="H33" s="277" t="s">
        <v>154</v>
      </c>
      <c r="I33" s="277" t="s">
        <v>185</v>
      </c>
      <c r="J33" s="255">
        <v>2</v>
      </c>
      <c r="K33" s="255">
        <v>0</v>
      </c>
      <c r="L33" s="255" t="s">
        <v>306</v>
      </c>
      <c r="M33" s="752">
        <v>223.54605000000004</v>
      </c>
      <c r="N33" s="360"/>
      <c r="O33" s="191"/>
      <c r="P33" s="191"/>
      <c r="Q33" s="191"/>
      <c r="R33" s="191"/>
      <c r="S33" s="191"/>
      <c r="T33" s="159"/>
      <c r="U33" s="633"/>
      <c r="V33" s="633"/>
      <c r="W33" s="633"/>
      <c r="X33" s="633"/>
      <c r="Y33" s="633"/>
      <c r="Z33" s="633"/>
      <c r="AA33" s="633"/>
      <c r="AB33" s="291">
        <f>M33*N33+M33*O33+M33*P33+M33*Q33+M33*R33+M33*S33+M33*U33+M33*V33+M33*W33+M33*X33+M33*Y33+M33*Z33+M33*AA33+M33*T33</f>
        <v>0</v>
      </c>
      <c r="AC33" s="292" t="str">
        <f t="shared" si="3"/>
        <v>No</v>
      </c>
      <c r="AD33" s="293" t="str">
        <f>IF(B33="New","Yes","No")</f>
        <v>No</v>
      </c>
      <c r="AF33" s="160">
        <v>2</v>
      </c>
      <c r="AG33" s="161">
        <f>AF33*N33+AF33*O33+AF33*P33+AF33*Q33+AF33*R33+AF33*S33+AF33*U33+AF33*V33+AF33*W33+AF33*X33+AF33*Y33+AF33*Z33+AF33*AA33+AF33*T33</f>
        <v>0</v>
      </c>
      <c r="AH33" s="18">
        <f t="shared" si="34"/>
        <v>245.90065500000006</v>
      </c>
      <c r="AI33" s="429">
        <f>2.5*2</f>
        <v>5</v>
      </c>
      <c r="AJ33" s="385">
        <f>SUM(N33:AA33)*AI33</f>
        <v>0</v>
      </c>
      <c r="AK33" s="244">
        <f>J33*N33</f>
        <v>0</v>
      </c>
      <c r="AL33" s="321">
        <f>J33*O33</f>
        <v>0</v>
      </c>
      <c r="AM33" s="469">
        <f>J33*P33</f>
        <v>0</v>
      </c>
      <c r="AN33" s="470">
        <f>J33*Q33</f>
        <v>0</v>
      </c>
      <c r="AO33" s="471">
        <f>J33*R33</f>
        <v>0</v>
      </c>
      <c r="AP33" s="472">
        <f>J33*S33</f>
        <v>0</v>
      </c>
      <c r="AQ33" s="472">
        <f>J33*T33</f>
        <v>0</v>
      </c>
      <c r="AR33" s="473">
        <f>J33*U33</f>
        <v>0</v>
      </c>
      <c r="AS33" s="474">
        <f>J33*V33</f>
        <v>0</v>
      </c>
      <c r="AT33" s="475">
        <f>J33*W33</f>
        <v>0</v>
      </c>
      <c r="AU33" s="476">
        <f>J33*X33</f>
        <v>0</v>
      </c>
      <c r="AV33" s="477">
        <f>J33*Y33</f>
        <v>0</v>
      </c>
      <c r="AW33" s="478">
        <f>J33*Z33</f>
        <v>0</v>
      </c>
      <c r="AX33" s="479">
        <f>J33*AA33</f>
        <v>0</v>
      </c>
      <c r="AY33" s="252">
        <v>2</v>
      </c>
      <c r="AZ33" s="251">
        <v>8</v>
      </c>
      <c r="BA33" s="252"/>
      <c r="BB33" s="251"/>
      <c r="BD33" s="18">
        <f t="shared" si="4"/>
        <v>0</v>
      </c>
      <c r="BE33" s="18">
        <f t="shared" si="5"/>
        <v>0</v>
      </c>
      <c r="BF33" s="18">
        <f t="shared" si="6"/>
        <v>0</v>
      </c>
      <c r="BG33" s="18">
        <f t="shared" si="7"/>
        <v>0</v>
      </c>
      <c r="BH33" s="18">
        <f t="shared" si="8"/>
        <v>0</v>
      </c>
      <c r="BI33" s="18">
        <f t="shared" si="9"/>
        <v>0</v>
      </c>
      <c r="BJ33" s="18">
        <f t="shared" si="10"/>
        <v>0</v>
      </c>
      <c r="BK33" s="18">
        <f t="shared" si="11"/>
        <v>0</v>
      </c>
      <c r="BM33" s="147">
        <f t="shared" si="12"/>
        <v>0</v>
      </c>
      <c r="BN33" s="147">
        <f t="shared" si="13"/>
        <v>0</v>
      </c>
      <c r="BP33" s="18">
        <f t="shared" si="14"/>
        <v>0</v>
      </c>
      <c r="BQ33" s="18">
        <f t="shared" si="15"/>
        <v>0</v>
      </c>
      <c r="BR33" s="18">
        <f t="shared" si="16"/>
        <v>0</v>
      </c>
      <c r="BS33" s="18">
        <f t="shared" si="17"/>
        <v>0</v>
      </c>
      <c r="BT33" s="18">
        <f t="shared" si="18"/>
        <v>0</v>
      </c>
      <c r="BU33" s="18">
        <f t="shared" si="19"/>
        <v>0</v>
      </c>
      <c r="BV33" s="18">
        <f t="shared" si="20"/>
        <v>0</v>
      </c>
      <c r="BW33" s="18">
        <f t="shared" si="21"/>
        <v>0</v>
      </c>
      <c r="BX33" s="18">
        <f t="shared" si="22"/>
        <v>0</v>
      </c>
      <c r="BY33" s="18">
        <f t="shared" si="23"/>
        <v>0</v>
      </c>
      <c r="BZ33" s="18">
        <f t="shared" si="24"/>
        <v>0</v>
      </c>
      <c r="CA33" s="18">
        <f t="shared" si="25"/>
        <v>0</v>
      </c>
      <c r="CB33" s="18">
        <f t="shared" si="26"/>
        <v>0</v>
      </c>
      <c r="CC33" s="18">
        <f t="shared" si="27"/>
        <v>0</v>
      </c>
      <c r="CD33" s="18">
        <f t="shared" si="28"/>
        <v>0</v>
      </c>
      <c r="CE33" s="18">
        <f t="shared" si="29"/>
        <v>0</v>
      </c>
      <c r="CF33" s="18">
        <f t="shared" si="30"/>
        <v>0</v>
      </c>
      <c r="CG33" s="18">
        <f t="shared" si="31"/>
        <v>0</v>
      </c>
      <c r="CH33" s="18">
        <f t="shared" si="32"/>
        <v>0</v>
      </c>
      <c r="CJ33" s="18">
        <f t="shared" si="33"/>
        <v>0</v>
      </c>
    </row>
    <row r="34" spans="2:89" s="18" customFormat="1" ht="100" customHeight="1">
      <c r="B34" s="375"/>
      <c r="C34" s="20"/>
      <c r="D34" s="271" t="s">
        <v>243</v>
      </c>
      <c r="E34" s="272" t="s">
        <v>46</v>
      </c>
      <c r="F34" s="272"/>
      <c r="G34" s="262" t="s">
        <v>267</v>
      </c>
      <c r="H34" s="273" t="s">
        <v>331</v>
      </c>
      <c r="I34" s="539" t="s">
        <v>186</v>
      </c>
      <c r="J34" s="266">
        <v>4</v>
      </c>
      <c r="K34" s="266">
        <v>0</v>
      </c>
      <c r="L34" s="266" t="s">
        <v>306</v>
      </c>
      <c r="M34" s="553">
        <v>275.1336</v>
      </c>
      <c r="N34" s="757"/>
      <c r="O34" s="189"/>
      <c r="P34" s="189"/>
      <c r="Q34" s="189"/>
      <c r="R34" s="189"/>
      <c r="S34" s="189"/>
      <c r="T34" s="188"/>
      <c r="U34" s="758"/>
      <c r="V34" s="758"/>
      <c r="W34" s="758"/>
      <c r="X34" s="758"/>
      <c r="Y34" s="758"/>
      <c r="Z34" s="758"/>
      <c r="AA34" s="758"/>
      <c r="AB34" s="753">
        <f>M34*N34+M34*O34+M34*P34+M34*Q34+M34*R34+M34*S34+M34*U34+M34*V34+M34*W34+M34*X34+M34*Y34+M34*Z34+M34*AA34+M34*T34</f>
        <v>0</v>
      </c>
      <c r="AC34" s="298" t="str">
        <f t="shared" si="3"/>
        <v>No</v>
      </c>
      <c r="AD34" s="295" t="str">
        <f>IF(B34="New","Yes","No")</f>
        <v>No</v>
      </c>
      <c r="AF34" s="170">
        <v>4</v>
      </c>
      <c r="AG34" s="171">
        <f>AF34*N34+AF34*O34+AF34*P34+AF34*Q34+AF34*R34+AF34*S34+AF34*U34+AF34*V34+AF34*W34+AF34*X34+AF34*Y34+AF34*Z34+AF34*AA34+AF34*T34</f>
        <v>0</v>
      </c>
      <c r="AH34" s="18">
        <f t="shared" si="34"/>
        <v>302.64696000000004</v>
      </c>
      <c r="AI34" s="428">
        <f>(1.3+0.5)*2</f>
        <v>3.6</v>
      </c>
      <c r="AJ34" s="385">
        <f>SUM(N34:AA34)*AI34</f>
        <v>0</v>
      </c>
      <c r="AK34" s="244">
        <f>J34*N34</f>
        <v>0</v>
      </c>
      <c r="AL34" s="321">
        <f>J34*O34</f>
        <v>0</v>
      </c>
      <c r="AM34" s="469">
        <f>J34*P34</f>
        <v>0</v>
      </c>
      <c r="AN34" s="470">
        <f>J34*Q34</f>
        <v>0</v>
      </c>
      <c r="AO34" s="471">
        <f>J34*R34</f>
        <v>0</v>
      </c>
      <c r="AP34" s="472">
        <f>J34*S34</f>
        <v>0</v>
      </c>
      <c r="AQ34" s="472">
        <f>J34*T34</f>
        <v>0</v>
      </c>
      <c r="AR34" s="473">
        <f>J34*U34</f>
        <v>0</v>
      </c>
      <c r="AS34" s="474">
        <f>J34*V34</f>
        <v>0</v>
      </c>
      <c r="AT34" s="475">
        <f>J34*W34</f>
        <v>0</v>
      </c>
      <c r="AU34" s="476">
        <f>J34*X34</f>
        <v>0</v>
      </c>
      <c r="AV34" s="477">
        <f>J34*Y34</f>
        <v>0</v>
      </c>
      <c r="AW34" s="478">
        <f>J34*Z34</f>
        <v>0</v>
      </c>
      <c r="AX34" s="479">
        <f>J34*AA34</f>
        <v>0</v>
      </c>
      <c r="AY34" s="252">
        <v>4</v>
      </c>
      <c r="AZ34" s="260">
        <v>14</v>
      </c>
      <c r="BA34" s="261"/>
      <c r="BB34" s="260"/>
      <c r="BD34" s="18">
        <f t="shared" si="4"/>
        <v>0</v>
      </c>
      <c r="BE34" s="18">
        <f t="shared" si="5"/>
        <v>0</v>
      </c>
      <c r="BF34" s="18">
        <f t="shared" si="6"/>
        <v>0</v>
      </c>
      <c r="BG34" s="18">
        <f t="shared" si="7"/>
        <v>0</v>
      </c>
      <c r="BH34" s="18">
        <f t="shared" si="8"/>
        <v>0</v>
      </c>
      <c r="BI34" s="18">
        <f t="shared" si="9"/>
        <v>0</v>
      </c>
      <c r="BJ34" s="18">
        <f t="shared" si="10"/>
        <v>0</v>
      </c>
      <c r="BK34" s="18">
        <f t="shared" si="11"/>
        <v>0</v>
      </c>
      <c r="BM34" s="147">
        <f t="shared" si="12"/>
        <v>0</v>
      </c>
      <c r="BN34" s="147">
        <f t="shared" si="13"/>
        <v>0</v>
      </c>
      <c r="BP34" s="18">
        <f t="shared" si="14"/>
        <v>0</v>
      </c>
      <c r="BQ34" s="18">
        <f t="shared" si="15"/>
        <v>0</v>
      </c>
      <c r="BR34" s="18">
        <f t="shared" si="16"/>
        <v>0</v>
      </c>
      <c r="BS34" s="18">
        <f t="shared" si="17"/>
        <v>0</v>
      </c>
      <c r="BT34" s="18">
        <f t="shared" si="18"/>
        <v>0</v>
      </c>
      <c r="BU34" s="18">
        <f t="shared" si="19"/>
        <v>0</v>
      </c>
      <c r="BV34" s="18">
        <f t="shared" si="20"/>
        <v>0</v>
      </c>
      <c r="BW34" s="18">
        <f t="shared" si="21"/>
        <v>0</v>
      </c>
      <c r="BX34" s="18">
        <f t="shared" si="22"/>
        <v>0</v>
      </c>
      <c r="BY34" s="18">
        <f t="shared" si="23"/>
        <v>0</v>
      </c>
      <c r="BZ34" s="18">
        <f t="shared" si="24"/>
        <v>0</v>
      </c>
      <c r="CA34" s="18">
        <f t="shared" si="25"/>
        <v>0</v>
      </c>
      <c r="CB34" s="18">
        <f t="shared" si="26"/>
        <v>0</v>
      </c>
      <c r="CC34" s="18">
        <f t="shared" si="27"/>
        <v>0</v>
      </c>
      <c r="CD34" s="18">
        <f t="shared" si="28"/>
        <v>0</v>
      </c>
      <c r="CE34" s="18">
        <f t="shared" si="29"/>
        <v>0</v>
      </c>
      <c r="CF34" s="18">
        <f t="shared" si="30"/>
        <v>0</v>
      </c>
      <c r="CG34" s="18">
        <f t="shared" si="31"/>
        <v>0</v>
      </c>
      <c r="CH34" s="18">
        <f t="shared" si="32"/>
        <v>0</v>
      </c>
      <c r="CJ34" s="18">
        <f t="shared" si="33"/>
        <v>0</v>
      </c>
      <c r="CK34" s="147"/>
    </row>
    <row r="35" spans="2:89" s="147" customFormat="1" ht="50.25" customHeight="1">
      <c r="B35" s="213"/>
      <c r="C35" s="93"/>
      <c r="D35" s="228" t="s">
        <v>143</v>
      </c>
      <c r="E35" s="64"/>
      <c r="F35" s="64"/>
      <c r="G35" s="214"/>
      <c r="H35" s="64"/>
      <c r="I35" s="64"/>
      <c r="J35" s="64"/>
      <c r="K35" s="64"/>
      <c r="L35" s="64"/>
      <c r="M35" s="228"/>
      <c r="N35" s="199"/>
      <c r="Z35" s="18"/>
      <c r="AA35" s="18"/>
      <c r="AB35" s="562"/>
      <c r="AC35" s="299"/>
      <c r="AD35" s="248"/>
      <c r="AE35" s="18"/>
      <c r="AF35" s="196"/>
      <c r="AG35" s="196"/>
      <c r="AH35" s="18">
        <f t="shared" si="34"/>
        <v>0</v>
      </c>
      <c r="AI35" s="420"/>
      <c r="AJ35" s="385"/>
      <c r="AK35" s="244"/>
      <c r="AL35" s="321"/>
      <c r="AM35" s="469"/>
      <c r="AN35" s="470"/>
      <c r="AO35" s="471"/>
      <c r="AP35" s="472"/>
      <c r="AQ35" s="472"/>
      <c r="AR35" s="473"/>
      <c r="AS35" s="474"/>
      <c r="AT35" s="475"/>
      <c r="AU35" s="476"/>
      <c r="AV35" s="477"/>
      <c r="AW35" s="478"/>
      <c r="AX35" s="479"/>
      <c r="AY35" s="126"/>
      <c r="AZ35" s="118"/>
      <c r="BA35" s="126"/>
      <c r="BB35" s="118"/>
      <c r="BD35" s="18">
        <f t="shared" si="4"/>
        <v>0</v>
      </c>
      <c r="BE35" s="18">
        <f t="shared" si="5"/>
        <v>0</v>
      </c>
      <c r="BF35" s="18">
        <f t="shared" si="6"/>
        <v>0</v>
      </c>
      <c r="BG35" s="18">
        <f t="shared" si="7"/>
        <v>0</v>
      </c>
      <c r="BH35" s="18">
        <f t="shared" si="8"/>
        <v>0</v>
      </c>
      <c r="BI35" s="18">
        <f t="shared" si="9"/>
        <v>0</v>
      </c>
      <c r="BJ35" s="18">
        <f t="shared" si="10"/>
        <v>0</v>
      </c>
      <c r="BK35" s="18">
        <f t="shared" si="11"/>
        <v>0</v>
      </c>
      <c r="BL35" s="18"/>
      <c r="BM35" s="147">
        <f t="shared" si="12"/>
        <v>0</v>
      </c>
      <c r="BN35" s="147">
        <f t="shared" si="13"/>
        <v>0</v>
      </c>
      <c r="BO35" s="18"/>
      <c r="BP35" s="18">
        <f t="shared" si="14"/>
        <v>0</v>
      </c>
      <c r="BQ35" s="18">
        <f t="shared" si="15"/>
        <v>0</v>
      </c>
      <c r="BR35" s="18">
        <f t="shared" si="16"/>
        <v>0</v>
      </c>
      <c r="BS35" s="18">
        <f t="shared" si="17"/>
        <v>0</v>
      </c>
      <c r="BT35" s="18">
        <f t="shared" si="18"/>
        <v>0</v>
      </c>
      <c r="BU35" s="18">
        <f t="shared" si="19"/>
        <v>0</v>
      </c>
      <c r="BV35" s="18">
        <f t="shared" si="20"/>
        <v>0</v>
      </c>
      <c r="BW35" s="18">
        <f t="shared" si="21"/>
        <v>0</v>
      </c>
      <c r="BX35" s="18">
        <f t="shared" si="22"/>
        <v>0</v>
      </c>
      <c r="BY35" s="18">
        <f t="shared" si="23"/>
        <v>0</v>
      </c>
      <c r="BZ35" s="18">
        <f t="shared" si="24"/>
        <v>0</v>
      </c>
      <c r="CA35" s="18">
        <f t="shared" si="25"/>
        <v>0</v>
      </c>
      <c r="CB35" s="18">
        <f t="shared" si="26"/>
        <v>0</v>
      </c>
      <c r="CC35" s="18">
        <f t="shared" si="27"/>
        <v>0</v>
      </c>
      <c r="CD35" s="18">
        <f t="shared" si="28"/>
        <v>0</v>
      </c>
      <c r="CE35" s="18">
        <f t="shared" si="29"/>
        <v>0</v>
      </c>
      <c r="CF35" s="18">
        <f t="shared" si="30"/>
        <v>0</v>
      </c>
      <c r="CG35" s="18">
        <f t="shared" si="31"/>
        <v>0</v>
      </c>
      <c r="CH35" s="18">
        <f t="shared" si="32"/>
        <v>0</v>
      </c>
      <c r="CI35" s="18"/>
      <c r="CJ35" s="18">
        <f t="shared" si="33"/>
        <v>0</v>
      </c>
    </row>
    <row r="36" spans="2:89" s="18" customFormat="1" ht="100" customHeight="1">
      <c r="B36" s="374"/>
      <c r="C36" s="106"/>
      <c r="D36" s="242" t="s">
        <v>236</v>
      </c>
      <c r="E36" s="243"/>
      <c r="F36" s="243"/>
      <c r="G36" s="247" t="s">
        <v>270</v>
      </c>
      <c r="H36" s="270" t="s">
        <v>51</v>
      </c>
      <c r="I36" s="270" t="s">
        <v>132</v>
      </c>
      <c r="J36" s="243">
        <v>1</v>
      </c>
      <c r="K36" s="243">
        <v>0</v>
      </c>
      <c r="L36" s="243" t="s">
        <v>306</v>
      </c>
      <c r="M36" s="550">
        <v>275.1336</v>
      </c>
      <c r="N36" s="755"/>
      <c r="O36" s="186"/>
      <c r="P36" s="186"/>
      <c r="Q36" s="186"/>
      <c r="R36" s="186"/>
      <c r="S36" s="186"/>
      <c r="T36" s="186"/>
      <c r="U36" s="185"/>
      <c r="V36" s="184"/>
      <c r="W36" s="184"/>
      <c r="X36" s="184"/>
      <c r="Y36" s="184"/>
      <c r="Z36" s="184"/>
      <c r="AA36" s="184"/>
      <c r="AB36" s="291">
        <f>M36*N36+M36*O36+M36*P36+M36*Q36+M36*R36+M36*S36+M36*U36+M36*V36+M36*W36+M36*X36+M36*Y36+M36*Z36+M36*AA36+M36*T36</f>
        <v>0</v>
      </c>
      <c r="AC36" s="287" t="str">
        <f t="shared" si="3"/>
        <v>No</v>
      </c>
      <c r="AD36" s="288" t="str">
        <f>IF(B36="New","Yes","No")</f>
        <v>No</v>
      </c>
      <c r="AF36" s="155">
        <v>1</v>
      </c>
      <c r="AG36" s="161">
        <f>AF36*N36+AF36*O36+AF36*P36+AF36*Q36+AF36*R36+AF36*S36+AF36*U36+AF36*V36+AF36*W36+AF36*X36+AF36*Y36+AF36*Z36+AF36*AA36+AF36*T36</f>
        <v>0</v>
      </c>
      <c r="AH36" s="18">
        <f t="shared" si="34"/>
        <v>302.64696000000004</v>
      </c>
      <c r="AI36" s="427">
        <v>19.5</v>
      </c>
      <c r="AJ36" s="385">
        <f>SUM(N36:AA36)*AI36</f>
        <v>0</v>
      </c>
      <c r="AK36" s="244">
        <f>J36*N36</f>
        <v>0</v>
      </c>
      <c r="AL36" s="321">
        <f>J36*O36</f>
        <v>0</v>
      </c>
      <c r="AM36" s="469">
        <f>J36*P36</f>
        <v>0</v>
      </c>
      <c r="AN36" s="470">
        <f>J36*Q36</f>
        <v>0</v>
      </c>
      <c r="AO36" s="471">
        <f>J36*R36</f>
        <v>0</v>
      </c>
      <c r="AP36" s="472">
        <f>J36*S36</f>
        <v>0</v>
      </c>
      <c r="AQ36" s="472">
        <f>J36*T36</f>
        <v>0</v>
      </c>
      <c r="AR36" s="473">
        <f>J36*U36</f>
        <v>0</v>
      </c>
      <c r="AS36" s="474">
        <f>J36*V36</f>
        <v>0</v>
      </c>
      <c r="AT36" s="475">
        <f>J36*W36</f>
        <v>0</v>
      </c>
      <c r="AU36" s="476">
        <f>J36*X36</f>
        <v>0</v>
      </c>
      <c r="AV36" s="477">
        <f>J36*Y36</f>
        <v>0</v>
      </c>
      <c r="AW36" s="478">
        <f>J36*Z36</f>
        <v>0</v>
      </c>
      <c r="AX36" s="479">
        <f>J36*AA36</f>
        <v>0</v>
      </c>
      <c r="AY36" s="252">
        <v>1</v>
      </c>
      <c r="AZ36" s="245">
        <v>14</v>
      </c>
      <c r="BA36" s="246"/>
      <c r="BB36" s="245"/>
      <c r="BD36" s="18">
        <f t="shared" si="4"/>
        <v>0</v>
      </c>
      <c r="BE36" s="18">
        <f t="shared" si="5"/>
        <v>0</v>
      </c>
      <c r="BF36" s="18">
        <f t="shared" si="6"/>
        <v>0</v>
      </c>
      <c r="BG36" s="18">
        <f t="shared" si="7"/>
        <v>0</v>
      </c>
      <c r="BH36" s="18">
        <f t="shared" si="8"/>
        <v>0</v>
      </c>
      <c r="BI36" s="18">
        <f t="shared" si="9"/>
        <v>0</v>
      </c>
      <c r="BJ36" s="18">
        <f t="shared" si="10"/>
        <v>0</v>
      </c>
      <c r="BK36" s="18">
        <f t="shared" si="11"/>
        <v>0</v>
      </c>
      <c r="BM36" s="147">
        <f t="shared" si="12"/>
        <v>0</v>
      </c>
      <c r="BN36" s="147">
        <f t="shared" si="13"/>
        <v>0</v>
      </c>
      <c r="BP36" s="18">
        <f t="shared" si="14"/>
        <v>0</v>
      </c>
      <c r="BQ36" s="18">
        <f t="shared" si="15"/>
        <v>0</v>
      </c>
      <c r="BR36" s="18">
        <f t="shared" si="16"/>
        <v>0</v>
      </c>
      <c r="BS36" s="18">
        <f t="shared" si="17"/>
        <v>0</v>
      </c>
      <c r="BT36" s="18">
        <f t="shared" si="18"/>
        <v>0</v>
      </c>
      <c r="BU36" s="18">
        <f t="shared" si="19"/>
        <v>0</v>
      </c>
      <c r="BV36" s="18">
        <f t="shared" si="20"/>
        <v>0</v>
      </c>
      <c r="BW36" s="18">
        <f t="shared" si="21"/>
        <v>0</v>
      </c>
      <c r="BX36" s="18">
        <f t="shared" si="22"/>
        <v>0</v>
      </c>
      <c r="BY36" s="18">
        <f t="shared" si="23"/>
        <v>0</v>
      </c>
      <c r="BZ36" s="18">
        <f t="shared" si="24"/>
        <v>0</v>
      </c>
      <c r="CA36" s="18">
        <f t="shared" si="25"/>
        <v>0</v>
      </c>
      <c r="CB36" s="18">
        <f t="shared" si="26"/>
        <v>0</v>
      </c>
      <c r="CC36" s="18">
        <f t="shared" si="27"/>
        <v>0</v>
      </c>
      <c r="CD36" s="18">
        <f t="shared" si="28"/>
        <v>0</v>
      </c>
      <c r="CE36" s="18">
        <f t="shared" si="29"/>
        <v>0</v>
      </c>
      <c r="CF36" s="18">
        <f t="shared" si="30"/>
        <v>0</v>
      </c>
      <c r="CG36" s="18">
        <f t="shared" si="31"/>
        <v>0</v>
      </c>
      <c r="CH36" s="18">
        <f t="shared" si="32"/>
        <v>0</v>
      </c>
      <c r="CJ36" s="18">
        <f t="shared" si="33"/>
        <v>0</v>
      </c>
    </row>
    <row r="37" spans="2:89" s="147" customFormat="1" ht="100" customHeight="1">
      <c r="B37" s="376"/>
      <c r="C37" s="18"/>
      <c r="D37" s="274" t="s">
        <v>237</v>
      </c>
      <c r="E37" s="275"/>
      <c r="F37" s="275"/>
      <c r="G37" s="253" t="s">
        <v>270</v>
      </c>
      <c r="H37" s="276" t="s">
        <v>51</v>
      </c>
      <c r="I37" s="276" t="s">
        <v>132</v>
      </c>
      <c r="J37" s="275">
        <v>1</v>
      </c>
      <c r="K37" s="275">
        <v>0</v>
      </c>
      <c r="L37" s="275" t="s">
        <v>306</v>
      </c>
      <c r="M37" s="751">
        <v>275.1336</v>
      </c>
      <c r="N37" s="355"/>
      <c r="O37" s="193"/>
      <c r="P37" s="193"/>
      <c r="Q37" s="193"/>
      <c r="R37" s="193"/>
      <c r="S37" s="193"/>
      <c r="T37" s="193"/>
      <c r="U37" s="164"/>
      <c r="V37" s="632"/>
      <c r="W37" s="632"/>
      <c r="X37" s="632"/>
      <c r="Y37" s="632"/>
      <c r="Z37" s="632"/>
      <c r="AA37" s="632"/>
      <c r="AB37" s="753">
        <f>M37*N37+M37*O37+M37*P37+M37*Q37+M37*R37+M37*S37+M37*U37+M37*V37+M37*W37+M37*X37+M37*Y37+M37*Z37+M37*AA37+M37*T37</f>
        <v>0</v>
      </c>
      <c r="AC37" s="299" t="str">
        <f t="shared" si="3"/>
        <v>No</v>
      </c>
      <c r="AD37" s="290" t="str">
        <f>IF(B37="New","Yes","No")</f>
        <v>No</v>
      </c>
      <c r="AF37" s="160">
        <v>1</v>
      </c>
      <c r="AG37" s="161">
        <f>AF37*N37+AF37*O37+AF37*P37+AF37*Q37+AF37*R37+AF37*S37+AF37*U37+AF37*V37+AF37*W37+AF37*X37+AF37*Y37+AF37*Z37+AF37*AA37+AF37*T37</f>
        <v>0</v>
      </c>
      <c r="AH37" s="18">
        <f t="shared" si="34"/>
        <v>302.64696000000004</v>
      </c>
      <c r="AI37" s="429">
        <v>19.5</v>
      </c>
      <c r="AJ37" s="385">
        <f>SUM(N37:AA37)*AI37</f>
        <v>0</v>
      </c>
      <c r="AK37" s="244">
        <f>J37*N37</f>
        <v>0</v>
      </c>
      <c r="AL37" s="321">
        <f>J37*O37</f>
        <v>0</v>
      </c>
      <c r="AM37" s="469">
        <f>J37*P37</f>
        <v>0</v>
      </c>
      <c r="AN37" s="470">
        <f>J37*Q37</f>
        <v>0</v>
      </c>
      <c r="AO37" s="471">
        <f>J37*R37</f>
        <v>0</v>
      </c>
      <c r="AP37" s="472">
        <f>J37*S37</f>
        <v>0</v>
      </c>
      <c r="AQ37" s="472">
        <f>J37*T37</f>
        <v>0</v>
      </c>
      <c r="AR37" s="473">
        <f>J37*U37</f>
        <v>0</v>
      </c>
      <c r="AS37" s="474">
        <f>J37*V37</f>
        <v>0</v>
      </c>
      <c r="AT37" s="475">
        <f>J37*W37</f>
        <v>0</v>
      </c>
      <c r="AU37" s="476">
        <f>J37*X37</f>
        <v>0</v>
      </c>
      <c r="AV37" s="477">
        <f>J37*Y37</f>
        <v>0</v>
      </c>
      <c r="AW37" s="478">
        <f>J37*Z37</f>
        <v>0</v>
      </c>
      <c r="AX37" s="479">
        <f>J37*AA37</f>
        <v>0</v>
      </c>
      <c r="AY37" s="252">
        <v>1</v>
      </c>
      <c r="AZ37" s="251">
        <v>14</v>
      </c>
      <c r="BA37" s="252"/>
      <c r="BB37" s="251"/>
      <c r="BD37" s="18">
        <f t="shared" si="4"/>
        <v>0</v>
      </c>
      <c r="BE37" s="18">
        <f t="shared" si="5"/>
        <v>0</v>
      </c>
      <c r="BF37" s="18">
        <f t="shared" si="6"/>
        <v>0</v>
      </c>
      <c r="BG37" s="18">
        <f t="shared" si="7"/>
        <v>0</v>
      </c>
      <c r="BH37" s="18">
        <f t="shared" si="8"/>
        <v>0</v>
      </c>
      <c r="BI37" s="18">
        <f t="shared" si="9"/>
        <v>0</v>
      </c>
      <c r="BJ37" s="18">
        <f t="shared" si="10"/>
        <v>0</v>
      </c>
      <c r="BK37" s="18">
        <f t="shared" si="11"/>
        <v>0</v>
      </c>
      <c r="BL37" s="18"/>
      <c r="BM37" s="147">
        <f t="shared" si="12"/>
        <v>0</v>
      </c>
      <c r="BN37" s="147">
        <f t="shared" si="13"/>
        <v>0</v>
      </c>
      <c r="BO37" s="18"/>
      <c r="BP37" s="18">
        <f t="shared" si="14"/>
        <v>0</v>
      </c>
      <c r="BQ37" s="18">
        <f t="shared" si="15"/>
        <v>0</v>
      </c>
      <c r="BR37" s="18">
        <f t="shared" si="16"/>
        <v>0</v>
      </c>
      <c r="BS37" s="18">
        <f t="shared" si="17"/>
        <v>0</v>
      </c>
      <c r="BT37" s="18">
        <f t="shared" si="18"/>
        <v>0</v>
      </c>
      <c r="BU37" s="18">
        <f t="shared" si="19"/>
        <v>0</v>
      </c>
      <c r="BV37" s="18">
        <f t="shared" si="20"/>
        <v>0</v>
      </c>
      <c r="BW37" s="18">
        <f t="shared" si="21"/>
        <v>0</v>
      </c>
      <c r="BX37" s="18">
        <f t="shared" si="22"/>
        <v>0</v>
      </c>
      <c r="BY37" s="18">
        <f t="shared" si="23"/>
        <v>0</v>
      </c>
      <c r="BZ37" s="18">
        <f t="shared" si="24"/>
        <v>0</v>
      </c>
      <c r="CA37" s="18">
        <f t="shared" si="25"/>
        <v>0</v>
      </c>
      <c r="CB37" s="18">
        <f t="shared" si="26"/>
        <v>0</v>
      </c>
      <c r="CC37" s="18">
        <f t="shared" si="27"/>
        <v>0</v>
      </c>
      <c r="CD37" s="18">
        <f t="shared" si="28"/>
        <v>0</v>
      </c>
      <c r="CE37" s="18">
        <f t="shared" si="29"/>
        <v>0</v>
      </c>
      <c r="CF37" s="18">
        <f t="shared" si="30"/>
        <v>0</v>
      </c>
      <c r="CG37" s="18">
        <f t="shared" si="31"/>
        <v>0</v>
      </c>
      <c r="CH37" s="18">
        <f t="shared" si="32"/>
        <v>0</v>
      </c>
      <c r="CI37" s="18"/>
      <c r="CJ37" s="18">
        <f t="shared" si="33"/>
        <v>0</v>
      </c>
      <c r="CK37" s="18"/>
    </row>
    <row r="38" spans="2:89" s="18" customFormat="1" ht="100" customHeight="1">
      <c r="B38" s="376"/>
      <c r="D38" s="254" t="s">
        <v>238</v>
      </c>
      <c r="E38" s="279"/>
      <c r="F38" s="279"/>
      <c r="G38" s="256" t="s">
        <v>270</v>
      </c>
      <c r="H38" s="277" t="s">
        <v>155</v>
      </c>
      <c r="I38" s="277" t="s">
        <v>50</v>
      </c>
      <c r="J38" s="255">
        <v>2</v>
      </c>
      <c r="K38" s="255">
        <v>0</v>
      </c>
      <c r="L38" s="255" t="s">
        <v>306</v>
      </c>
      <c r="M38" s="752">
        <v>298.06140000000005</v>
      </c>
      <c r="N38" s="360"/>
      <c r="O38" s="191"/>
      <c r="P38" s="191"/>
      <c r="Q38" s="191"/>
      <c r="R38" s="191"/>
      <c r="S38" s="191"/>
      <c r="T38" s="191"/>
      <c r="U38" s="159"/>
      <c r="V38" s="633"/>
      <c r="W38" s="633"/>
      <c r="X38" s="633"/>
      <c r="Y38" s="633"/>
      <c r="Z38" s="633"/>
      <c r="AA38" s="633"/>
      <c r="AB38" s="291">
        <f>M38*N38+M38*O38+M38*P38+M38*Q38+M38*R38+M38*S38+M38*U38+M38*V38+M38*W38+M38*X38+M38*Y38+M38*Z38+M38*AA38+M38*T38</f>
        <v>0</v>
      </c>
      <c r="AC38" s="292" t="str">
        <f t="shared" si="3"/>
        <v>No</v>
      </c>
      <c r="AD38" s="293" t="str">
        <f>IF(B38="New","Yes","No")</f>
        <v>No</v>
      </c>
      <c r="AF38" s="160">
        <v>2</v>
      </c>
      <c r="AG38" s="161">
        <f>AF38*N38+AF38*O38+AF38*P38+AF38*Q38+AF38*R38+AF38*S38+AF38*U38+AF38*V38+AF38*W38+AF38*X38+AF38*Y38+AF38*Z38+AF38*AA38+AF38*T38</f>
        <v>0</v>
      </c>
      <c r="AH38" s="18">
        <f t="shared" si="34"/>
        <v>327.86754000000008</v>
      </c>
      <c r="AI38" s="429">
        <v>7.2</v>
      </c>
      <c r="AJ38" s="385">
        <f>SUM(N38:AA38)*AI38</f>
        <v>0</v>
      </c>
      <c r="AK38" s="244">
        <f>J38*N38</f>
        <v>0</v>
      </c>
      <c r="AL38" s="321">
        <f>J38*O38</f>
        <v>0</v>
      </c>
      <c r="AM38" s="469">
        <f>J38*P38</f>
        <v>0</v>
      </c>
      <c r="AN38" s="470">
        <f>J38*Q38</f>
        <v>0</v>
      </c>
      <c r="AO38" s="471">
        <f>J38*R38</f>
        <v>0</v>
      </c>
      <c r="AP38" s="472">
        <f>J38*S38</f>
        <v>0</v>
      </c>
      <c r="AQ38" s="472">
        <f>J38*T38</f>
        <v>0</v>
      </c>
      <c r="AR38" s="473">
        <f>J38*U38</f>
        <v>0</v>
      </c>
      <c r="AS38" s="474">
        <f>J38*V38</f>
        <v>0</v>
      </c>
      <c r="AT38" s="475">
        <f>J38*W38</f>
        <v>0</v>
      </c>
      <c r="AU38" s="476">
        <f>J38*X38</f>
        <v>0</v>
      </c>
      <c r="AV38" s="477">
        <f>J38*Y38</f>
        <v>0</v>
      </c>
      <c r="AW38" s="478">
        <f>J38*Z38</f>
        <v>0</v>
      </c>
      <c r="AX38" s="479">
        <f>J38*AA38</f>
        <v>0</v>
      </c>
      <c r="AY38" s="252">
        <v>2</v>
      </c>
      <c r="AZ38" s="251">
        <v>10</v>
      </c>
      <c r="BA38" s="252"/>
      <c r="BB38" s="251"/>
      <c r="BD38" s="18">
        <f t="shared" si="4"/>
        <v>0</v>
      </c>
      <c r="BE38" s="18">
        <f t="shared" si="5"/>
        <v>0</v>
      </c>
      <c r="BF38" s="18">
        <f t="shared" si="6"/>
        <v>0</v>
      </c>
      <c r="BG38" s="18">
        <f t="shared" si="7"/>
        <v>0</v>
      </c>
      <c r="BH38" s="18">
        <f t="shared" si="8"/>
        <v>0</v>
      </c>
      <c r="BI38" s="18">
        <f t="shared" si="9"/>
        <v>0</v>
      </c>
      <c r="BJ38" s="18">
        <f t="shared" si="10"/>
        <v>0</v>
      </c>
      <c r="BK38" s="18">
        <f t="shared" si="11"/>
        <v>0</v>
      </c>
      <c r="BM38" s="147">
        <f t="shared" si="12"/>
        <v>0</v>
      </c>
      <c r="BN38" s="147">
        <f t="shared" si="13"/>
        <v>0</v>
      </c>
      <c r="BP38" s="18">
        <f t="shared" si="14"/>
        <v>0</v>
      </c>
      <c r="BQ38" s="18">
        <f t="shared" si="15"/>
        <v>0</v>
      </c>
      <c r="BR38" s="18">
        <f t="shared" si="16"/>
        <v>0</v>
      </c>
      <c r="BS38" s="18">
        <f t="shared" si="17"/>
        <v>0</v>
      </c>
      <c r="BT38" s="18">
        <f t="shared" si="18"/>
        <v>0</v>
      </c>
      <c r="BU38" s="18">
        <f t="shared" si="19"/>
        <v>0</v>
      </c>
      <c r="BV38" s="18">
        <f t="shared" si="20"/>
        <v>0</v>
      </c>
      <c r="BW38" s="18">
        <f t="shared" si="21"/>
        <v>0</v>
      </c>
      <c r="BX38" s="18">
        <f t="shared" si="22"/>
        <v>0</v>
      </c>
      <c r="BY38" s="18">
        <f t="shared" si="23"/>
        <v>0</v>
      </c>
      <c r="BZ38" s="18">
        <f t="shared" si="24"/>
        <v>0</v>
      </c>
      <c r="CA38" s="18">
        <f t="shared" si="25"/>
        <v>0</v>
      </c>
      <c r="CB38" s="18">
        <f t="shared" si="26"/>
        <v>0</v>
      </c>
      <c r="CC38" s="18">
        <f t="shared" si="27"/>
        <v>0</v>
      </c>
      <c r="CD38" s="18">
        <f t="shared" si="28"/>
        <v>0</v>
      </c>
      <c r="CE38" s="18">
        <f t="shared" si="29"/>
        <v>0</v>
      </c>
      <c r="CF38" s="18">
        <f t="shared" si="30"/>
        <v>0</v>
      </c>
      <c r="CG38" s="18">
        <f t="shared" si="31"/>
        <v>0</v>
      </c>
      <c r="CH38" s="18">
        <f t="shared" si="32"/>
        <v>0</v>
      </c>
      <c r="CJ38" s="18">
        <f t="shared" si="33"/>
        <v>0</v>
      </c>
      <c r="CK38" s="147"/>
    </row>
    <row r="39" spans="2:89" s="18" customFormat="1" ht="100" customHeight="1">
      <c r="B39" s="375"/>
      <c r="C39" s="20"/>
      <c r="D39" s="271" t="s">
        <v>239</v>
      </c>
      <c r="E39" s="272"/>
      <c r="F39" s="272"/>
      <c r="G39" s="262" t="s">
        <v>270</v>
      </c>
      <c r="H39" s="273" t="s">
        <v>156</v>
      </c>
      <c r="I39" s="539" t="s">
        <v>186</v>
      </c>
      <c r="J39" s="266">
        <v>4</v>
      </c>
      <c r="K39" s="266">
        <v>0</v>
      </c>
      <c r="L39" s="266" t="s">
        <v>306</v>
      </c>
      <c r="M39" s="553">
        <v>355.38090000000005</v>
      </c>
      <c r="N39" s="757"/>
      <c r="O39" s="189"/>
      <c r="P39" s="189"/>
      <c r="Q39" s="189"/>
      <c r="R39" s="189"/>
      <c r="S39" s="189"/>
      <c r="T39" s="189"/>
      <c r="U39" s="188"/>
      <c r="V39" s="758"/>
      <c r="W39" s="758"/>
      <c r="X39" s="758"/>
      <c r="Y39" s="758"/>
      <c r="Z39" s="758"/>
      <c r="AA39" s="758"/>
      <c r="AB39" s="753">
        <f>M39*N39+M39*O39+M39*P39+M39*Q39+M39*R39+M39*S39+M39*U39+M39*V39+M39*W39+M39*X39+M39*Y39+M39*Z39+M39*AA39+M39*T39</f>
        <v>0</v>
      </c>
      <c r="AC39" s="298" t="str">
        <f t="shared" si="3"/>
        <v>No</v>
      </c>
      <c r="AD39" s="301" t="str">
        <f>IF(B39="New","Yes","No")</f>
        <v>No</v>
      </c>
      <c r="AF39" s="170">
        <v>4</v>
      </c>
      <c r="AG39" s="171">
        <f>AF39*N39+AF39*O39+AF39*P39+AF39*Q39+AF39*R39+AF39*S39+AF39*U39+AF39*V39+AF39*W39+AF39*X39+AF39*Y39+AF39*Z39+AF39*AA39+AF39*T39</f>
        <v>0</v>
      </c>
      <c r="AH39" s="18">
        <f t="shared" si="34"/>
        <v>390.91899000000006</v>
      </c>
      <c r="AI39" s="428">
        <v>3.5</v>
      </c>
      <c r="AJ39" s="385">
        <f>SUM(N39:AA39)*AI39</f>
        <v>0</v>
      </c>
      <c r="AK39" s="244">
        <f>J39*N39</f>
        <v>0</v>
      </c>
      <c r="AL39" s="321">
        <f>J39*O39</f>
        <v>0</v>
      </c>
      <c r="AM39" s="469">
        <f>J39*P39</f>
        <v>0</v>
      </c>
      <c r="AN39" s="470">
        <f>J39*Q39</f>
        <v>0</v>
      </c>
      <c r="AO39" s="471">
        <f>J39*R39</f>
        <v>0</v>
      </c>
      <c r="AP39" s="472">
        <f>J39*S39</f>
        <v>0</v>
      </c>
      <c r="AQ39" s="472">
        <f>J39*T39</f>
        <v>0</v>
      </c>
      <c r="AR39" s="473">
        <f>J39*U39</f>
        <v>0</v>
      </c>
      <c r="AS39" s="474">
        <f>J39*V39</f>
        <v>0</v>
      </c>
      <c r="AT39" s="475">
        <f>J39*W39</f>
        <v>0</v>
      </c>
      <c r="AU39" s="476">
        <f>J39*X39</f>
        <v>0</v>
      </c>
      <c r="AV39" s="477">
        <f>J39*Y39</f>
        <v>0</v>
      </c>
      <c r="AW39" s="478">
        <f>J39*Z39</f>
        <v>0</v>
      </c>
      <c r="AX39" s="479">
        <f>J39*AA39</f>
        <v>0</v>
      </c>
      <c r="AY39" s="261">
        <v>4</v>
      </c>
      <c r="AZ39" s="260">
        <v>20</v>
      </c>
      <c r="BA39" s="261"/>
      <c r="BB39" s="260"/>
      <c r="BD39" s="18">
        <f t="shared" si="4"/>
        <v>0</v>
      </c>
      <c r="BE39" s="18">
        <f t="shared" si="5"/>
        <v>0</v>
      </c>
      <c r="BF39" s="18">
        <f t="shared" si="6"/>
        <v>0</v>
      </c>
      <c r="BG39" s="18">
        <f t="shared" si="7"/>
        <v>0</v>
      </c>
      <c r="BH39" s="18">
        <f t="shared" si="8"/>
        <v>0</v>
      </c>
      <c r="BI39" s="18">
        <f t="shared" si="9"/>
        <v>0</v>
      </c>
      <c r="BJ39" s="18">
        <f t="shared" si="10"/>
        <v>0</v>
      </c>
      <c r="BK39" s="18">
        <f t="shared" si="11"/>
        <v>0</v>
      </c>
      <c r="BM39" s="147">
        <f t="shared" si="12"/>
        <v>0</v>
      </c>
      <c r="BN39" s="147">
        <f t="shared" si="13"/>
        <v>0</v>
      </c>
      <c r="BP39" s="18">
        <f t="shared" si="14"/>
        <v>0</v>
      </c>
      <c r="BQ39" s="18">
        <f t="shared" si="15"/>
        <v>0</v>
      </c>
      <c r="BR39" s="18">
        <f t="shared" si="16"/>
        <v>0</v>
      </c>
      <c r="BS39" s="18">
        <f t="shared" si="17"/>
        <v>0</v>
      </c>
      <c r="BT39" s="18">
        <f t="shared" si="18"/>
        <v>0</v>
      </c>
      <c r="BU39" s="18">
        <f t="shared" si="19"/>
        <v>0</v>
      </c>
      <c r="BV39" s="18">
        <f t="shared" si="20"/>
        <v>0</v>
      </c>
      <c r="BW39" s="18">
        <f t="shared" si="21"/>
        <v>0</v>
      </c>
      <c r="BX39" s="18">
        <f t="shared" si="22"/>
        <v>0</v>
      </c>
      <c r="BY39" s="18">
        <f t="shared" si="23"/>
        <v>0</v>
      </c>
      <c r="BZ39" s="18">
        <f t="shared" si="24"/>
        <v>0</v>
      </c>
      <c r="CA39" s="18">
        <f t="shared" si="25"/>
        <v>0</v>
      </c>
      <c r="CB39" s="18">
        <f t="shared" si="26"/>
        <v>0</v>
      </c>
      <c r="CC39" s="18">
        <f t="shared" si="27"/>
        <v>0</v>
      </c>
      <c r="CD39" s="18">
        <f t="shared" si="28"/>
        <v>0</v>
      </c>
      <c r="CE39" s="18">
        <f t="shared" si="29"/>
        <v>0</v>
      </c>
      <c r="CF39" s="18">
        <f t="shared" si="30"/>
        <v>0</v>
      </c>
      <c r="CG39" s="18">
        <f t="shared" si="31"/>
        <v>0</v>
      </c>
      <c r="CH39" s="18">
        <f t="shared" si="32"/>
        <v>0</v>
      </c>
      <c r="CJ39" s="18">
        <f t="shared" si="33"/>
        <v>0</v>
      </c>
    </row>
    <row r="40" spans="2:89" s="147" customFormat="1" ht="50.25" customHeight="1">
      <c r="B40" s="213"/>
      <c r="C40" s="93"/>
      <c r="D40" s="228" t="s">
        <v>133</v>
      </c>
      <c r="E40" s="64"/>
      <c r="F40" s="64"/>
      <c r="G40" s="214"/>
      <c r="H40" s="64"/>
      <c r="I40" s="64"/>
      <c r="J40" s="64"/>
      <c r="K40" s="64"/>
      <c r="L40" s="64"/>
      <c r="M40" s="228"/>
      <c r="N40" s="149"/>
      <c r="AB40" s="562"/>
      <c r="AC40" s="302" t="str">
        <f t="shared" ref="AC40" si="53">IF(SUM(N40:Y40)&gt;0,"Yes","No")</f>
        <v>No</v>
      </c>
      <c r="AD40" s="274"/>
      <c r="AF40" s="196"/>
      <c r="AG40" s="196"/>
      <c r="AH40" s="18">
        <f t="shared" si="34"/>
        <v>0</v>
      </c>
      <c r="AI40" s="420"/>
      <c r="AJ40" s="385"/>
      <c r="AK40" s="244"/>
      <c r="AL40" s="321"/>
      <c r="AM40" s="469"/>
      <c r="AN40" s="470"/>
      <c r="AO40" s="471"/>
      <c r="AP40" s="472"/>
      <c r="AQ40" s="472"/>
      <c r="AR40" s="473"/>
      <c r="AS40" s="474"/>
      <c r="AT40" s="475"/>
      <c r="AU40" s="476"/>
      <c r="AV40" s="477"/>
      <c r="AW40" s="478"/>
      <c r="AX40" s="479"/>
      <c r="AY40" s="126"/>
      <c r="AZ40" s="118"/>
      <c r="BA40" s="126"/>
      <c r="BB40" s="118"/>
      <c r="BD40" s="18">
        <f t="shared" si="4"/>
        <v>0</v>
      </c>
      <c r="BE40" s="18">
        <f t="shared" si="5"/>
        <v>0</v>
      </c>
      <c r="BF40" s="18">
        <f t="shared" si="6"/>
        <v>0</v>
      </c>
      <c r="BG40" s="18">
        <f t="shared" si="7"/>
        <v>0</v>
      </c>
      <c r="BH40" s="18">
        <f t="shared" si="8"/>
        <v>0</v>
      </c>
      <c r="BI40" s="18">
        <f t="shared" si="9"/>
        <v>0</v>
      </c>
      <c r="BJ40" s="18">
        <f t="shared" si="10"/>
        <v>0</v>
      </c>
      <c r="BK40" s="18">
        <f t="shared" si="11"/>
        <v>0</v>
      </c>
      <c r="BL40" s="18"/>
      <c r="BM40" s="147">
        <f t="shared" si="12"/>
        <v>0</v>
      </c>
      <c r="BN40" s="147">
        <f t="shared" si="13"/>
        <v>0</v>
      </c>
      <c r="BO40" s="18"/>
      <c r="BP40" s="18">
        <f t="shared" si="14"/>
        <v>0</v>
      </c>
      <c r="BQ40" s="18">
        <f t="shared" si="15"/>
        <v>0</v>
      </c>
      <c r="BR40" s="18">
        <f t="shared" si="16"/>
        <v>0</v>
      </c>
      <c r="BS40" s="18">
        <f t="shared" si="17"/>
        <v>0</v>
      </c>
      <c r="BT40" s="18">
        <f t="shared" si="18"/>
        <v>0</v>
      </c>
      <c r="BU40" s="18">
        <f t="shared" si="19"/>
        <v>0</v>
      </c>
      <c r="BV40" s="18">
        <f t="shared" si="20"/>
        <v>0</v>
      </c>
      <c r="BW40" s="18">
        <f t="shared" si="21"/>
        <v>0</v>
      </c>
      <c r="BX40" s="18">
        <f t="shared" si="22"/>
        <v>0</v>
      </c>
      <c r="BY40" s="18">
        <f t="shared" si="23"/>
        <v>0</v>
      </c>
      <c r="BZ40" s="18">
        <f t="shared" si="24"/>
        <v>0</v>
      </c>
      <c r="CA40" s="18">
        <f t="shared" si="25"/>
        <v>0</v>
      </c>
      <c r="CB40" s="18">
        <f t="shared" si="26"/>
        <v>0</v>
      </c>
      <c r="CC40" s="18">
        <f t="shared" si="27"/>
        <v>0</v>
      </c>
      <c r="CD40" s="18">
        <f t="shared" si="28"/>
        <v>0</v>
      </c>
      <c r="CE40" s="18">
        <f t="shared" si="29"/>
        <v>0</v>
      </c>
      <c r="CF40" s="18">
        <f t="shared" si="30"/>
        <v>0</v>
      </c>
      <c r="CG40" s="18">
        <f t="shared" si="31"/>
        <v>0</v>
      </c>
      <c r="CH40" s="18">
        <f t="shared" si="32"/>
        <v>0</v>
      </c>
      <c r="CI40" s="18"/>
      <c r="CJ40" s="18">
        <f t="shared" si="33"/>
        <v>0</v>
      </c>
      <c r="CK40" s="18"/>
    </row>
    <row r="41" spans="2:89" s="18" customFormat="1" ht="90" customHeight="1">
      <c r="B41" s="374"/>
      <c r="C41" s="106"/>
      <c r="D41" s="242" t="s">
        <v>52</v>
      </c>
      <c r="E41" s="243" t="s">
        <v>97</v>
      </c>
      <c r="F41" s="243"/>
      <c r="G41" s="247" t="s">
        <v>269</v>
      </c>
      <c r="H41" s="243" t="s">
        <v>61</v>
      </c>
      <c r="I41" s="270" t="s">
        <v>50</v>
      </c>
      <c r="J41" s="243">
        <v>1</v>
      </c>
      <c r="K41" s="243">
        <v>0</v>
      </c>
      <c r="L41" s="243" t="s">
        <v>306</v>
      </c>
      <c r="M41" s="550">
        <v>160.49460000000002</v>
      </c>
      <c r="N41" s="755"/>
      <c r="O41" s="186"/>
      <c r="P41" s="186"/>
      <c r="Q41" s="186"/>
      <c r="R41" s="186"/>
      <c r="S41" s="186"/>
      <c r="T41" s="185"/>
      <c r="U41" s="184"/>
      <c r="V41" s="184"/>
      <c r="W41" s="184"/>
      <c r="X41" s="184"/>
      <c r="Y41" s="184"/>
      <c r="Z41" s="184"/>
      <c r="AA41" s="184"/>
      <c r="AB41" s="291">
        <f t="shared" ref="AB41:AB54" si="54">M41*N41+M41*O41+M41*P41+M41*Q41+M41*R41+M41*S41+M41*U41+M41*V41+M41*W41+M41*X41+M41*Y41+M41*Z41+M41*AA41+M41*T41</f>
        <v>0</v>
      </c>
      <c r="AC41" s="287" t="str">
        <f t="shared" ref="AC41:AC54" si="55">IF(SUM(N41:AA41)&gt;0,"Yes","No")</f>
        <v>No</v>
      </c>
      <c r="AD41" s="288" t="str">
        <f t="shared" ref="AD41:AD54" si="56">IF(B41="New","Yes","No")</f>
        <v>No</v>
      </c>
      <c r="AF41" s="155">
        <v>1</v>
      </c>
      <c r="AG41" s="161">
        <f t="shared" ref="AG41:AG54" si="57">AF41*N41+AF41*O41+AF41*P41+AF41*Q41+AF41*R41+AF41*S41+AF41*U41+AF41*V41+AF41*W41+AF41*X41+AF41*Y41+AF41*Z41+AF41*AA41+AF41*T41</f>
        <v>0</v>
      </c>
      <c r="AH41" s="18">
        <f t="shared" si="34"/>
        <v>176.54406000000003</v>
      </c>
      <c r="AI41" s="427">
        <v>3.58</v>
      </c>
      <c r="AJ41" s="385">
        <f t="shared" ref="AJ41:AJ54" si="58">SUM(N41:AA41)*AI41</f>
        <v>0</v>
      </c>
      <c r="AK41" s="244">
        <f t="shared" ref="AK41:AK54" si="59">J41*N41</f>
        <v>0</v>
      </c>
      <c r="AL41" s="321">
        <f t="shared" ref="AL41:AL54" si="60">J41*O41</f>
        <v>0</v>
      </c>
      <c r="AM41" s="469">
        <f t="shared" ref="AM41:AM54" si="61">J41*P41</f>
        <v>0</v>
      </c>
      <c r="AN41" s="470">
        <f t="shared" ref="AN41:AN54" si="62">J41*Q41</f>
        <v>0</v>
      </c>
      <c r="AO41" s="471">
        <f t="shared" ref="AO41:AO54" si="63">J41*R41</f>
        <v>0</v>
      </c>
      <c r="AP41" s="472">
        <f t="shared" ref="AP41:AP54" si="64">J41*S41</f>
        <v>0</v>
      </c>
      <c r="AQ41" s="472">
        <f t="shared" ref="AQ41:AQ54" si="65">J41*T41</f>
        <v>0</v>
      </c>
      <c r="AR41" s="473">
        <f t="shared" ref="AR41:AR54" si="66">J41*U41</f>
        <v>0</v>
      </c>
      <c r="AS41" s="474">
        <f t="shared" ref="AS41:AS54" si="67">J41*V41</f>
        <v>0</v>
      </c>
      <c r="AT41" s="475">
        <f t="shared" ref="AT41:AT54" si="68">J41*W41</f>
        <v>0</v>
      </c>
      <c r="AU41" s="476">
        <f t="shared" ref="AU41:AU54" si="69">J41*X41</f>
        <v>0</v>
      </c>
      <c r="AV41" s="477">
        <f t="shared" ref="AV41:AV54" si="70">J41*Y41</f>
        <v>0</v>
      </c>
      <c r="AW41" s="478">
        <f t="shared" ref="AW41:AW54" si="71">J41*Z41</f>
        <v>0</v>
      </c>
      <c r="AX41" s="479">
        <f t="shared" ref="AX41:AX54" si="72">J41*AA41</f>
        <v>0</v>
      </c>
      <c r="AY41" s="246">
        <v>1</v>
      </c>
      <c r="AZ41" s="245">
        <v>6</v>
      </c>
      <c r="BA41" s="246"/>
      <c r="BB41" s="245"/>
      <c r="BD41" s="18">
        <f t="shared" si="4"/>
        <v>0</v>
      </c>
      <c r="BE41" s="18">
        <f t="shared" si="5"/>
        <v>0</v>
      </c>
      <c r="BF41" s="18">
        <f t="shared" si="6"/>
        <v>0</v>
      </c>
      <c r="BG41" s="18">
        <f t="shared" si="7"/>
        <v>0</v>
      </c>
      <c r="BH41" s="18">
        <f t="shared" si="8"/>
        <v>0</v>
      </c>
      <c r="BI41" s="18">
        <f t="shared" si="9"/>
        <v>0</v>
      </c>
      <c r="BJ41" s="18">
        <f t="shared" si="10"/>
        <v>0</v>
      </c>
      <c r="BK41" s="18">
        <f t="shared" si="11"/>
        <v>0</v>
      </c>
      <c r="BM41" s="147">
        <f t="shared" si="12"/>
        <v>0</v>
      </c>
      <c r="BN41" s="147">
        <f t="shared" si="13"/>
        <v>0</v>
      </c>
      <c r="BP41" s="18">
        <f t="shared" si="14"/>
        <v>0</v>
      </c>
      <c r="BQ41" s="18">
        <f t="shared" si="15"/>
        <v>0</v>
      </c>
      <c r="BR41" s="18">
        <f t="shared" si="16"/>
        <v>0</v>
      </c>
      <c r="BS41" s="18">
        <f t="shared" si="17"/>
        <v>0</v>
      </c>
      <c r="BT41" s="18">
        <f t="shared" si="18"/>
        <v>0</v>
      </c>
      <c r="BU41" s="18">
        <f t="shared" si="19"/>
        <v>0</v>
      </c>
      <c r="BV41" s="18">
        <f t="shared" si="20"/>
        <v>0</v>
      </c>
      <c r="BW41" s="18">
        <f t="shared" si="21"/>
        <v>0</v>
      </c>
      <c r="BX41" s="18">
        <f t="shared" si="22"/>
        <v>0</v>
      </c>
      <c r="BY41" s="18">
        <f t="shared" si="23"/>
        <v>0</v>
      </c>
      <c r="BZ41" s="18">
        <f t="shared" si="24"/>
        <v>0</v>
      </c>
      <c r="CA41" s="18">
        <f t="shared" si="25"/>
        <v>0</v>
      </c>
      <c r="CB41" s="18">
        <f t="shared" si="26"/>
        <v>0</v>
      </c>
      <c r="CC41" s="18">
        <f t="shared" si="27"/>
        <v>0</v>
      </c>
      <c r="CD41" s="18">
        <f t="shared" si="28"/>
        <v>0</v>
      </c>
      <c r="CE41" s="18">
        <f t="shared" si="29"/>
        <v>0</v>
      </c>
      <c r="CF41" s="18">
        <f t="shared" si="30"/>
        <v>0</v>
      </c>
      <c r="CG41" s="18">
        <f t="shared" si="31"/>
        <v>0</v>
      </c>
      <c r="CH41" s="18">
        <f t="shared" si="32"/>
        <v>0</v>
      </c>
      <c r="CJ41" s="18">
        <f t="shared" si="33"/>
        <v>0</v>
      </c>
    </row>
    <row r="42" spans="2:89" s="147" customFormat="1" ht="90" customHeight="1">
      <c r="B42" s="376"/>
      <c r="C42" s="18"/>
      <c r="D42" s="274" t="s">
        <v>53</v>
      </c>
      <c r="E42" s="275" t="s">
        <v>105</v>
      </c>
      <c r="F42" s="275"/>
      <c r="G42" s="253" t="s">
        <v>269</v>
      </c>
      <c r="H42" s="276" t="s">
        <v>62</v>
      </c>
      <c r="I42" s="276" t="s">
        <v>50</v>
      </c>
      <c r="J42" s="275">
        <v>1</v>
      </c>
      <c r="K42" s="275">
        <v>0</v>
      </c>
      <c r="L42" s="275" t="s">
        <v>306</v>
      </c>
      <c r="M42" s="751">
        <v>194.88630000000003</v>
      </c>
      <c r="N42" s="355"/>
      <c r="O42" s="193"/>
      <c r="P42" s="193"/>
      <c r="Q42" s="193"/>
      <c r="R42" s="193"/>
      <c r="S42" s="193"/>
      <c r="T42" s="164"/>
      <c r="U42" s="632"/>
      <c r="V42" s="632"/>
      <c r="W42" s="632"/>
      <c r="X42" s="632"/>
      <c r="Y42" s="632"/>
      <c r="Z42" s="632"/>
      <c r="AA42" s="632"/>
      <c r="AB42" s="753">
        <f t="shared" si="54"/>
        <v>0</v>
      </c>
      <c r="AC42" s="299" t="str">
        <f t="shared" si="55"/>
        <v>No</v>
      </c>
      <c r="AD42" s="290" t="str">
        <f t="shared" si="56"/>
        <v>No</v>
      </c>
      <c r="AF42" s="160">
        <v>1</v>
      </c>
      <c r="AG42" s="161">
        <f t="shared" si="57"/>
        <v>0</v>
      </c>
      <c r="AH42" s="18">
        <f t="shared" si="34"/>
        <v>214.37493000000006</v>
      </c>
      <c r="AI42" s="430">
        <v>6.95</v>
      </c>
      <c r="AJ42" s="385">
        <f t="shared" si="58"/>
        <v>0</v>
      </c>
      <c r="AK42" s="244">
        <f t="shared" si="59"/>
        <v>0</v>
      </c>
      <c r="AL42" s="321">
        <f t="shared" si="60"/>
        <v>0</v>
      </c>
      <c r="AM42" s="469">
        <f t="shared" si="61"/>
        <v>0</v>
      </c>
      <c r="AN42" s="470">
        <f t="shared" si="62"/>
        <v>0</v>
      </c>
      <c r="AO42" s="471">
        <f t="shared" si="63"/>
        <v>0</v>
      </c>
      <c r="AP42" s="472">
        <f t="shared" si="64"/>
        <v>0</v>
      </c>
      <c r="AQ42" s="472">
        <f t="shared" si="65"/>
        <v>0</v>
      </c>
      <c r="AR42" s="473">
        <f t="shared" si="66"/>
        <v>0</v>
      </c>
      <c r="AS42" s="474">
        <f t="shared" si="67"/>
        <v>0</v>
      </c>
      <c r="AT42" s="475">
        <f t="shared" si="68"/>
        <v>0</v>
      </c>
      <c r="AU42" s="476">
        <f t="shared" si="69"/>
        <v>0</v>
      </c>
      <c r="AV42" s="477">
        <f t="shared" si="70"/>
        <v>0</v>
      </c>
      <c r="AW42" s="478">
        <f t="shared" si="71"/>
        <v>0</v>
      </c>
      <c r="AX42" s="479">
        <f t="shared" si="72"/>
        <v>0</v>
      </c>
      <c r="AY42" s="252">
        <v>1</v>
      </c>
      <c r="AZ42" s="251">
        <v>6</v>
      </c>
      <c r="BA42" s="252"/>
      <c r="BB42" s="251"/>
      <c r="BD42" s="18">
        <f t="shared" si="4"/>
        <v>0</v>
      </c>
      <c r="BE42" s="18">
        <f t="shared" si="5"/>
        <v>0</v>
      </c>
      <c r="BF42" s="18">
        <f t="shared" si="6"/>
        <v>0</v>
      </c>
      <c r="BG42" s="18">
        <f t="shared" si="7"/>
        <v>0</v>
      </c>
      <c r="BH42" s="18">
        <f t="shared" si="8"/>
        <v>0</v>
      </c>
      <c r="BI42" s="18">
        <f t="shared" si="9"/>
        <v>0</v>
      </c>
      <c r="BJ42" s="18">
        <f t="shared" si="10"/>
        <v>0</v>
      </c>
      <c r="BK42" s="18">
        <f t="shared" si="11"/>
        <v>0</v>
      </c>
      <c r="BL42" s="18"/>
      <c r="BM42" s="147">
        <f t="shared" si="12"/>
        <v>0</v>
      </c>
      <c r="BN42" s="147">
        <f t="shared" si="13"/>
        <v>0</v>
      </c>
      <c r="BO42" s="18"/>
      <c r="BP42" s="18">
        <f t="shared" si="14"/>
        <v>0</v>
      </c>
      <c r="BQ42" s="18">
        <f t="shared" si="15"/>
        <v>0</v>
      </c>
      <c r="BR42" s="18">
        <f t="shared" si="16"/>
        <v>0</v>
      </c>
      <c r="BS42" s="18">
        <f t="shared" si="17"/>
        <v>0</v>
      </c>
      <c r="BT42" s="18">
        <f t="shared" si="18"/>
        <v>0</v>
      </c>
      <c r="BU42" s="18">
        <f t="shared" si="19"/>
        <v>0</v>
      </c>
      <c r="BV42" s="18">
        <f t="shared" si="20"/>
        <v>0</v>
      </c>
      <c r="BW42" s="18">
        <f t="shared" si="21"/>
        <v>0</v>
      </c>
      <c r="BX42" s="18">
        <f t="shared" si="22"/>
        <v>0</v>
      </c>
      <c r="BY42" s="18">
        <f t="shared" si="23"/>
        <v>0</v>
      </c>
      <c r="BZ42" s="18">
        <f t="shared" si="24"/>
        <v>0</v>
      </c>
      <c r="CA42" s="18">
        <f t="shared" si="25"/>
        <v>0</v>
      </c>
      <c r="CB42" s="18">
        <f t="shared" si="26"/>
        <v>0</v>
      </c>
      <c r="CC42" s="18">
        <f t="shared" si="27"/>
        <v>0</v>
      </c>
      <c r="CD42" s="18">
        <f t="shared" si="28"/>
        <v>0</v>
      </c>
      <c r="CE42" s="18">
        <f t="shared" si="29"/>
        <v>0</v>
      </c>
      <c r="CF42" s="18">
        <f t="shared" si="30"/>
        <v>0</v>
      </c>
      <c r="CG42" s="18">
        <f t="shared" si="31"/>
        <v>0</v>
      </c>
      <c r="CH42" s="18">
        <f t="shared" si="32"/>
        <v>0</v>
      </c>
      <c r="CI42" s="18"/>
      <c r="CJ42" s="18">
        <f t="shared" si="33"/>
        <v>0</v>
      </c>
      <c r="CK42" s="18"/>
    </row>
    <row r="43" spans="2:89" s="18" customFormat="1" ht="90" customHeight="1">
      <c r="B43" s="376"/>
      <c r="D43" s="254" t="s">
        <v>54</v>
      </c>
      <c r="E43" s="255" t="s">
        <v>98</v>
      </c>
      <c r="F43" s="255"/>
      <c r="G43" s="256" t="s">
        <v>269</v>
      </c>
      <c r="H43" s="277" t="s">
        <v>63</v>
      </c>
      <c r="I43" s="277" t="s">
        <v>132</v>
      </c>
      <c r="J43" s="255">
        <v>1</v>
      </c>
      <c r="K43" s="255">
        <v>0</v>
      </c>
      <c r="L43" s="255" t="s">
        <v>306</v>
      </c>
      <c r="M43" s="752">
        <v>298.06140000000005</v>
      </c>
      <c r="N43" s="360"/>
      <c r="O43" s="191"/>
      <c r="P43" s="191"/>
      <c r="Q43" s="191"/>
      <c r="R43" s="191"/>
      <c r="S43" s="191"/>
      <c r="T43" s="159"/>
      <c r="U43" s="633"/>
      <c r="V43" s="633"/>
      <c r="W43" s="633"/>
      <c r="X43" s="633"/>
      <c r="Y43" s="633"/>
      <c r="Z43" s="633"/>
      <c r="AA43" s="633"/>
      <c r="AB43" s="291">
        <f t="shared" si="54"/>
        <v>0</v>
      </c>
      <c r="AC43" s="292" t="str">
        <f t="shared" si="55"/>
        <v>No</v>
      </c>
      <c r="AD43" s="293" t="str">
        <f t="shared" si="56"/>
        <v>No</v>
      </c>
      <c r="AF43" s="160">
        <v>1</v>
      </c>
      <c r="AG43" s="161">
        <f t="shared" si="57"/>
        <v>0</v>
      </c>
      <c r="AH43" s="18">
        <f t="shared" si="34"/>
        <v>327.86754000000008</v>
      </c>
      <c r="AI43" s="429">
        <v>10.9</v>
      </c>
      <c r="AJ43" s="385">
        <f t="shared" si="58"/>
        <v>0</v>
      </c>
      <c r="AK43" s="244">
        <f t="shared" si="59"/>
        <v>0</v>
      </c>
      <c r="AL43" s="321">
        <f t="shared" si="60"/>
        <v>0</v>
      </c>
      <c r="AM43" s="469">
        <f t="shared" si="61"/>
        <v>0</v>
      </c>
      <c r="AN43" s="470">
        <f t="shared" si="62"/>
        <v>0</v>
      </c>
      <c r="AO43" s="471">
        <f t="shared" si="63"/>
        <v>0</v>
      </c>
      <c r="AP43" s="472">
        <f t="shared" si="64"/>
        <v>0</v>
      </c>
      <c r="AQ43" s="472">
        <f t="shared" si="65"/>
        <v>0</v>
      </c>
      <c r="AR43" s="473">
        <f t="shared" si="66"/>
        <v>0</v>
      </c>
      <c r="AS43" s="474">
        <f t="shared" si="67"/>
        <v>0</v>
      </c>
      <c r="AT43" s="475">
        <f t="shared" si="68"/>
        <v>0</v>
      </c>
      <c r="AU43" s="476">
        <f t="shared" si="69"/>
        <v>0</v>
      </c>
      <c r="AV43" s="477">
        <f t="shared" si="70"/>
        <v>0</v>
      </c>
      <c r="AW43" s="478">
        <f t="shared" si="71"/>
        <v>0</v>
      </c>
      <c r="AX43" s="479">
        <f t="shared" si="72"/>
        <v>0</v>
      </c>
      <c r="AY43" s="252">
        <v>1</v>
      </c>
      <c r="AZ43" s="251">
        <v>6</v>
      </c>
      <c r="BA43" s="252"/>
      <c r="BB43" s="251"/>
      <c r="BD43" s="18">
        <f t="shared" ref="BD43:BD74" si="73">IF(I43="XS",IF(SUM(N43:AA43)&gt;0,SUM(N43:AA43),0),0)*J43</f>
        <v>0</v>
      </c>
      <c r="BE43" s="18">
        <f t="shared" ref="BE43:BE74" si="74">IF(I43="S",IF(SUM(N43:AA43)&gt;0,SUM(N43:AA43),0),0)*J43</f>
        <v>0</v>
      </c>
      <c r="BF43" s="18">
        <f t="shared" ref="BF43:BF74" si="75">IF(I43="M",IF(SUM(N43:AA43)&gt;0,SUM(N43:AA43),0),0)*J43</f>
        <v>0</v>
      </c>
      <c r="BG43" s="18">
        <f t="shared" ref="BG43:BG74" si="76">IF(I43="L",IF(SUM(N43:AA43)&gt;0,SUM(N43:AA43),0),0)*J43</f>
        <v>0</v>
      </c>
      <c r="BH43" s="18">
        <f t="shared" ref="BH43:BH74" si="77">IF(I43="XL",IF(SUM(N43:AA43)&gt;0,SUM(N43:AA43),0),0)*J43</f>
        <v>0</v>
      </c>
      <c r="BI43" s="18">
        <f t="shared" ref="BI43:BI74" si="78">IF(I43="2XL",IF(SUM(N43:AA43)&gt;0,SUM(N43:AA43),0),0)*J43</f>
        <v>0</v>
      </c>
      <c r="BJ43" s="18">
        <f t="shared" ref="BJ43:BJ74" si="79">IF(I43="3XL",IF(SUM(N43:AA43)&gt;0,SUM(N43:AA43),0),0)*J43</f>
        <v>0</v>
      </c>
      <c r="BK43" s="18">
        <f t="shared" ref="BK43:BK74" si="80">IF(I43="various",IF(SUM(N43:AA43)&gt;0,SUM(N43:AA43),0),0)*J43</f>
        <v>0</v>
      </c>
      <c r="BM43" s="147">
        <f t="shared" ref="BM43:BM74" si="81">IF(F43="",IF(SUM(N43:AA43)&gt;0,SUM(N43:AA43),0),0)*J43</f>
        <v>0</v>
      </c>
      <c r="BN43" s="147">
        <f t="shared" ref="BN43:BN74" si="82">IF(F43="Dual tex.",IF(SUM(N43:AA43)&gt;0,SUM(N43:AA43),0),0)*J43</f>
        <v>0</v>
      </c>
      <c r="BP43" s="18">
        <f t="shared" ref="BP43:BP74" si="83">IF(G43="sloper",IF(SUM(N43:AA43)&gt;0,SUM(N43:AA43),0),0)*J43</f>
        <v>0</v>
      </c>
      <c r="BQ43" s="18">
        <f t="shared" ref="BQ43:BQ74" si="84">IF(G43="footholds",IF(SUM(N43:AA43)&gt;0,SUM(N43:AA43),0),0)*J43</f>
        <v>0</v>
      </c>
      <c r="BR43" s="18">
        <f t="shared" ref="BR43:BR74" si="85">IF(G43="micros",IF(SUM(N43:AA43)&gt;0,SUM(N43:AA43),0),0)*J43</f>
        <v>0</v>
      </c>
      <c r="BS43" s="18">
        <f t="shared" ref="BS43:BS74" si="86">IF(G43="jug",IF(SUM(N43:AA43)&gt;0,SUM(N43:AA43),0),0)*J43</f>
        <v>0</v>
      </c>
      <c r="BT43" s="18">
        <f t="shared" ref="BT43:BT74" si="87">IF(G43="ledge",IF(SUM(N43:AA43)&gt;0,SUM(N43:AA43),0),0)*J43</f>
        <v>0</v>
      </c>
      <c r="BU43" s="18">
        <f t="shared" ref="BU43:BU74" si="88">IF(G43="edge",IF(SUM(N43:AA43)&gt;0,SUM(N43:AA43),0),0)*J43</f>
        <v>0</v>
      </c>
      <c r="BV43" s="18">
        <f t="shared" ref="BV43:BV74" si="89">IF(G43="crimp",IF(SUM(N43:AA43)&gt;0,SUM(N43:AA43),0),0)*J43</f>
        <v>0</v>
      </c>
      <c r="BW43" s="18">
        <f t="shared" ref="BW43:BW74" si="90">IF(G43="incut",IF(SUM(N43:AA43)&gt;0,SUM(N43:AA43),0),0)*J43</f>
        <v>0</v>
      </c>
      <c r="BX43" s="18">
        <f t="shared" ref="BX43:BX74" si="91">IF(G43="dish",IF(SUM(N43:AA43)&gt;0,SUM(N43:AA43),0),0)*J43</f>
        <v>0</v>
      </c>
      <c r="BY43" s="18">
        <f t="shared" ref="BY43:BY74" si="92">IF(G43="pinch",IF(SUM(N43:AA43)&gt;0,SUM(N43:AA43),0),0)*J43</f>
        <v>0</v>
      </c>
      <c r="BZ43" s="18">
        <f t="shared" ref="BZ43:BZ74" si="93">IF(G43="pocket",IF(SUM(N43:AA43)&gt;0,SUM(N43:AA43),0),0)*J43</f>
        <v>0</v>
      </c>
      <c r="CA43" s="18">
        <f t="shared" ref="CA43:CA74" si="94">IF(G43="insert",IF(SUM(N43:AA43)&gt;0,SUM(N43:AA43),0),0)*J43</f>
        <v>0</v>
      </c>
      <c r="CB43" s="18">
        <f t="shared" ref="CB43:CB74" si="95">IF(G43="feature",IF(SUM(N43:AA43)&gt;0,SUM(N43:AA43),0),0)*J43</f>
        <v>0</v>
      </c>
      <c r="CC43" s="18">
        <f t="shared" ref="CC43:CC74" si="96">IF(G43="scoop",IF(SUM(N43:AA43)&gt;0,SUM(N43:AA43),0),0)*J43</f>
        <v>0</v>
      </c>
      <c r="CD43" s="18">
        <f t="shared" ref="CD43:CD74" si="97">IF(G43="arete",IF(SUM(N43:AA43)&gt;0,SUM(N43:AA43),0),0)*J43</f>
        <v>0</v>
      </c>
      <c r="CE43" s="18">
        <f t="shared" ref="CE43:CE74" si="98">IF(G43="flat rectangle",IF(SUM(N43:AA43)&gt;0,SUM(N43:AA43),0),0)*J43</f>
        <v>0</v>
      </c>
      <c r="CF43" s="18">
        <f t="shared" ref="CF43:CF74" si="99">IF(G43="pentagon",IF(SUM(N43:AA43)&gt;0,SUM(N43:AA43),0),0)*J43</f>
        <v>0</v>
      </c>
      <c r="CG43" s="18">
        <f t="shared" ref="CG43:CG74" si="100">IF(G43="pyramid",IF(SUM(N43:AA43)&gt;0,SUM(N43:AA43),0),0)*J43</f>
        <v>0</v>
      </c>
      <c r="CH43" s="18">
        <f t="shared" ref="CH43:CH74" si="101">IF(L43="positive",IF(SUM(S43:AF43)&gt;0,SUM(S43:AF43),0),0)*O43</f>
        <v>0</v>
      </c>
      <c r="CJ43" s="18">
        <f t="shared" ref="CJ43:CJ74" si="102">IF(G43="various",IF(SUM(N43:AA43)&gt;0,SUM(N43:AA43),0),0)*J43</f>
        <v>0</v>
      </c>
    </row>
    <row r="44" spans="2:89" s="18" customFormat="1" ht="90" customHeight="1">
      <c r="B44" s="376"/>
      <c r="D44" s="274" t="s">
        <v>55</v>
      </c>
      <c r="E44" s="278" t="s">
        <v>99</v>
      </c>
      <c r="F44" s="278"/>
      <c r="G44" s="253" t="s">
        <v>269</v>
      </c>
      <c r="H44" s="276" t="s">
        <v>64</v>
      </c>
      <c r="I44" s="276" t="s">
        <v>50</v>
      </c>
      <c r="J44" s="275">
        <v>1</v>
      </c>
      <c r="K44" s="275">
        <v>0</v>
      </c>
      <c r="L44" s="275" t="s">
        <v>306</v>
      </c>
      <c r="M44" s="751">
        <v>166.22655000000003</v>
      </c>
      <c r="N44" s="355"/>
      <c r="O44" s="193"/>
      <c r="P44" s="193"/>
      <c r="Q44" s="193"/>
      <c r="R44" s="193"/>
      <c r="S44" s="193"/>
      <c r="T44" s="164"/>
      <c r="U44" s="632"/>
      <c r="V44" s="632"/>
      <c r="W44" s="632"/>
      <c r="X44" s="632"/>
      <c r="Y44" s="632"/>
      <c r="Z44" s="632"/>
      <c r="AA44" s="632"/>
      <c r="AB44" s="753">
        <f t="shared" si="54"/>
        <v>0</v>
      </c>
      <c r="AC44" s="299" t="str">
        <f t="shared" si="55"/>
        <v>No</v>
      </c>
      <c r="AD44" s="290" t="str">
        <f t="shared" si="56"/>
        <v>No</v>
      </c>
      <c r="AF44" s="160">
        <v>1</v>
      </c>
      <c r="AG44" s="161">
        <f t="shared" si="57"/>
        <v>0</v>
      </c>
      <c r="AH44" s="18">
        <f t="shared" si="34"/>
        <v>182.84920500000004</v>
      </c>
      <c r="AI44" s="430">
        <v>4.5</v>
      </c>
      <c r="AJ44" s="385">
        <f t="shared" si="58"/>
        <v>0</v>
      </c>
      <c r="AK44" s="244">
        <f t="shared" si="59"/>
        <v>0</v>
      </c>
      <c r="AL44" s="321">
        <f t="shared" si="60"/>
        <v>0</v>
      </c>
      <c r="AM44" s="469">
        <f t="shared" si="61"/>
        <v>0</v>
      </c>
      <c r="AN44" s="470">
        <f t="shared" si="62"/>
        <v>0</v>
      </c>
      <c r="AO44" s="471">
        <f t="shared" si="63"/>
        <v>0</v>
      </c>
      <c r="AP44" s="472">
        <f t="shared" si="64"/>
        <v>0</v>
      </c>
      <c r="AQ44" s="472">
        <f t="shared" si="65"/>
        <v>0</v>
      </c>
      <c r="AR44" s="473">
        <f t="shared" si="66"/>
        <v>0</v>
      </c>
      <c r="AS44" s="474">
        <f t="shared" si="67"/>
        <v>0</v>
      </c>
      <c r="AT44" s="475">
        <f t="shared" si="68"/>
        <v>0</v>
      </c>
      <c r="AU44" s="476">
        <f t="shared" si="69"/>
        <v>0</v>
      </c>
      <c r="AV44" s="477">
        <f t="shared" si="70"/>
        <v>0</v>
      </c>
      <c r="AW44" s="478">
        <f t="shared" si="71"/>
        <v>0</v>
      </c>
      <c r="AX44" s="479">
        <f t="shared" si="72"/>
        <v>0</v>
      </c>
      <c r="AY44" s="252">
        <v>1</v>
      </c>
      <c r="AZ44" s="251">
        <v>6</v>
      </c>
      <c r="BA44" s="252"/>
      <c r="BB44" s="251"/>
      <c r="BD44" s="18">
        <f t="shared" si="73"/>
        <v>0</v>
      </c>
      <c r="BE44" s="18">
        <f t="shared" si="74"/>
        <v>0</v>
      </c>
      <c r="BF44" s="18">
        <f t="shared" si="75"/>
        <v>0</v>
      </c>
      <c r="BG44" s="18">
        <f t="shared" si="76"/>
        <v>0</v>
      </c>
      <c r="BH44" s="18">
        <f t="shared" si="77"/>
        <v>0</v>
      </c>
      <c r="BI44" s="18">
        <f t="shared" si="78"/>
        <v>0</v>
      </c>
      <c r="BJ44" s="18">
        <f t="shared" si="79"/>
        <v>0</v>
      </c>
      <c r="BK44" s="18">
        <f t="shared" si="80"/>
        <v>0</v>
      </c>
      <c r="BL44" s="147"/>
      <c r="BM44" s="147">
        <f t="shared" si="81"/>
        <v>0</v>
      </c>
      <c r="BN44" s="147">
        <f t="shared" si="82"/>
        <v>0</v>
      </c>
      <c r="BO44" s="147"/>
      <c r="BP44" s="18">
        <f t="shared" si="83"/>
        <v>0</v>
      </c>
      <c r="BQ44" s="18">
        <f t="shared" si="84"/>
        <v>0</v>
      </c>
      <c r="BR44" s="18">
        <f t="shared" si="85"/>
        <v>0</v>
      </c>
      <c r="BS44" s="18">
        <f t="shared" si="86"/>
        <v>0</v>
      </c>
      <c r="BT44" s="18">
        <f t="shared" si="87"/>
        <v>0</v>
      </c>
      <c r="BU44" s="18">
        <f t="shared" si="88"/>
        <v>0</v>
      </c>
      <c r="BV44" s="18">
        <f t="shared" si="89"/>
        <v>0</v>
      </c>
      <c r="BW44" s="18">
        <f t="shared" si="90"/>
        <v>0</v>
      </c>
      <c r="BX44" s="18">
        <f t="shared" si="91"/>
        <v>0</v>
      </c>
      <c r="BY44" s="18">
        <f t="shared" si="92"/>
        <v>0</v>
      </c>
      <c r="BZ44" s="18">
        <f t="shared" si="93"/>
        <v>0</v>
      </c>
      <c r="CA44" s="18">
        <f t="shared" si="94"/>
        <v>0</v>
      </c>
      <c r="CB44" s="18">
        <f t="shared" si="95"/>
        <v>0</v>
      </c>
      <c r="CC44" s="18">
        <f t="shared" si="96"/>
        <v>0</v>
      </c>
      <c r="CD44" s="18">
        <f t="shared" si="97"/>
        <v>0</v>
      </c>
      <c r="CE44" s="18">
        <f t="shared" si="98"/>
        <v>0</v>
      </c>
      <c r="CF44" s="18">
        <f t="shared" si="99"/>
        <v>0</v>
      </c>
      <c r="CG44" s="18">
        <f t="shared" si="100"/>
        <v>0</v>
      </c>
      <c r="CH44" s="18">
        <f t="shared" si="101"/>
        <v>0</v>
      </c>
      <c r="CJ44" s="18">
        <f t="shared" si="102"/>
        <v>0</v>
      </c>
      <c r="CK44" s="147"/>
    </row>
    <row r="45" spans="2:89" s="18" customFormat="1" ht="90" customHeight="1">
      <c r="B45" s="376"/>
      <c r="D45" s="254" t="s">
        <v>56</v>
      </c>
      <c r="E45" s="255" t="s">
        <v>100</v>
      </c>
      <c r="F45" s="255"/>
      <c r="G45" s="256" t="s">
        <v>269</v>
      </c>
      <c r="H45" s="277" t="s">
        <v>65</v>
      </c>
      <c r="I45" s="277" t="s">
        <v>50</v>
      </c>
      <c r="J45" s="255">
        <v>1</v>
      </c>
      <c r="K45" s="255">
        <v>0</v>
      </c>
      <c r="L45" s="255" t="s">
        <v>306</v>
      </c>
      <c r="M45" s="752">
        <v>200.61825000000002</v>
      </c>
      <c r="N45" s="360"/>
      <c r="O45" s="191"/>
      <c r="P45" s="191"/>
      <c r="Q45" s="191"/>
      <c r="R45" s="191"/>
      <c r="S45" s="191"/>
      <c r="T45" s="159"/>
      <c r="U45" s="633"/>
      <c r="V45" s="633"/>
      <c r="W45" s="633"/>
      <c r="X45" s="633"/>
      <c r="Y45" s="633"/>
      <c r="Z45" s="633"/>
      <c r="AA45" s="633"/>
      <c r="AB45" s="291">
        <f t="shared" si="54"/>
        <v>0</v>
      </c>
      <c r="AC45" s="292" t="str">
        <f t="shared" si="55"/>
        <v>No</v>
      </c>
      <c r="AD45" s="293" t="str">
        <f t="shared" si="56"/>
        <v>No</v>
      </c>
      <c r="AF45" s="160">
        <v>1</v>
      </c>
      <c r="AG45" s="161">
        <f t="shared" si="57"/>
        <v>0</v>
      </c>
      <c r="AH45" s="18">
        <f t="shared" si="34"/>
        <v>220.68007500000004</v>
      </c>
      <c r="AI45" s="429">
        <v>8.9499999999999993</v>
      </c>
      <c r="AJ45" s="385">
        <f t="shared" si="58"/>
        <v>0</v>
      </c>
      <c r="AK45" s="244">
        <f t="shared" si="59"/>
        <v>0</v>
      </c>
      <c r="AL45" s="321">
        <f t="shared" si="60"/>
        <v>0</v>
      </c>
      <c r="AM45" s="469">
        <f t="shared" si="61"/>
        <v>0</v>
      </c>
      <c r="AN45" s="470">
        <f t="shared" si="62"/>
        <v>0</v>
      </c>
      <c r="AO45" s="471">
        <f t="shared" si="63"/>
        <v>0</v>
      </c>
      <c r="AP45" s="472">
        <f t="shared" si="64"/>
        <v>0</v>
      </c>
      <c r="AQ45" s="472">
        <f t="shared" si="65"/>
        <v>0</v>
      </c>
      <c r="AR45" s="473">
        <f t="shared" si="66"/>
        <v>0</v>
      </c>
      <c r="AS45" s="474">
        <f t="shared" si="67"/>
        <v>0</v>
      </c>
      <c r="AT45" s="475">
        <f t="shared" si="68"/>
        <v>0</v>
      </c>
      <c r="AU45" s="476">
        <f t="shared" si="69"/>
        <v>0</v>
      </c>
      <c r="AV45" s="477">
        <f t="shared" si="70"/>
        <v>0</v>
      </c>
      <c r="AW45" s="478">
        <f t="shared" si="71"/>
        <v>0</v>
      </c>
      <c r="AX45" s="479">
        <f t="shared" si="72"/>
        <v>0</v>
      </c>
      <c r="AY45" s="252">
        <v>1</v>
      </c>
      <c r="AZ45" s="251">
        <v>6</v>
      </c>
      <c r="BA45" s="252"/>
      <c r="BB45" s="251"/>
      <c r="BD45" s="18">
        <f t="shared" si="73"/>
        <v>0</v>
      </c>
      <c r="BE45" s="18">
        <f t="shared" si="74"/>
        <v>0</v>
      </c>
      <c r="BF45" s="18">
        <f t="shared" si="75"/>
        <v>0</v>
      </c>
      <c r="BG45" s="18">
        <f t="shared" si="76"/>
        <v>0</v>
      </c>
      <c r="BH45" s="18">
        <f t="shared" si="77"/>
        <v>0</v>
      </c>
      <c r="BI45" s="18">
        <f t="shared" si="78"/>
        <v>0</v>
      </c>
      <c r="BJ45" s="18">
        <f t="shared" si="79"/>
        <v>0</v>
      </c>
      <c r="BK45" s="18">
        <f t="shared" si="80"/>
        <v>0</v>
      </c>
      <c r="BL45" s="147"/>
      <c r="BM45" s="147">
        <f t="shared" si="81"/>
        <v>0</v>
      </c>
      <c r="BN45" s="147">
        <f t="shared" si="82"/>
        <v>0</v>
      </c>
      <c r="BO45" s="147"/>
      <c r="BP45" s="18">
        <f t="shared" si="83"/>
        <v>0</v>
      </c>
      <c r="BQ45" s="18">
        <f t="shared" si="84"/>
        <v>0</v>
      </c>
      <c r="BR45" s="18">
        <f t="shared" si="85"/>
        <v>0</v>
      </c>
      <c r="BS45" s="18">
        <f t="shared" si="86"/>
        <v>0</v>
      </c>
      <c r="BT45" s="18">
        <f t="shared" si="87"/>
        <v>0</v>
      </c>
      <c r="BU45" s="18">
        <f t="shared" si="88"/>
        <v>0</v>
      </c>
      <c r="BV45" s="18">
        <f t="shared" si="89"/>
        <v>0</v>
      </c>
      <c r="BW45" s="18">
        <f t="shared" si="90"/>
        <v>0</v>
      </c>
      <c r="BX45" s="18">
        <f t="shared" si="91"/>
        <v>0</v>
      </c>
      <c r="BY45" s="18">
        <f t="shared" si="92"/>
        <v>0</v>
      </c>
      <c r="BZ45" s="18">
        <f t="shared" si="93"/>
        <v>0</v>
      </c>
      <c r="CA45" s="18">
        <f t="shared" si="94"/>
        <v>0</v>
      </c>
      <c r="CB45" s="18">
        <f t="shared" si="95"/>
        <v>0</v>
      </c>
      <c r="CC45" s="18">
        <f t="shared" si="96"/>
        <v>0</v>
      </c>
      <c r="CD45" s="18">
        <f t="shared" si="97"/>
        <v>0</v>
      </c>
      <c r="CE45" s="18">
        <f t="shared" si="98"/>
        <v>0</v>
      </c>
      <c r="CF45" s="18">
        <f t="shared" si="99"/>
        <v>0</v>
      </c>
      <c r="CG45" s="18">
        <f t="shared" si="100"/>
        <v>0</v>
      </c>
      <c r="CH45" s="18">
        <f t="shared" si="101"/>
        <v>0</v>
      </c>
      <c r="CJ45" s="18">
        <f t="shared" si="102"/>
        <v>0</v>
      </c>
      <c r="CK45" s="147"/>
    </row>
    <row r="46" spans="2:89" s="147" customFormat="1" ht="90" customHeight="1">
      <c r="B46" s="376"/>
      <c r="C46" s="18"/>
      <c r="D46" s="274" t="s">
        <v>57</v>
      </c>
      <c r="E46" s="275" t="s">
        <v>101</v>
      </c>
      <c r="F46" s="275"/>
      <c r="G46" s="253" t="s">
        <v>269</v>
      </c>
      <c r="H46" s="276" t="s">
        <v>66</v>
      </c>
      <c r="I46" s="276" t="s">
        <v>132</v>
      </c>
      <c r="J46" s="275">
        <v>1</v>
      </c>
      <c r="K46" s="275">
        <v>0</v>
      </c>
      <c r="L46" s="275" t="s">
        <v>306</v>
      </c>
      <c r="M46" s="751">
        <v>303.79335000000003</v>
      </c>
      <c r="N46" s="355"/>
      <c r="O46" s="193"/>
      <c r="P46" s="193"/>
      <c r="Q46" s="193"/>
      <c r="R46" s="193"/>
      <c r="S46" s="193"/>
      <c r="T46" s="164"/>
      <c r="U46" s="632"/>
      <c r="V46" s="632"/>
      <c r="W46" s="632"/>
      <c r="X46" s="632"/>
      <c r="Y46" s="632"/>
      <c r="Z46" s="632"/>
      <c r="AA46" s="632"/>
      <c r="AB46" s="753">
        <f t="shared" si="54"/>
        <v>0</v>
      </c>
      <c r="AC46" s="299" t="str">
        <f t="shared" si="55"/>
        <v>No</v>
      </c>
      <c r="AD46" s="290" t="str">
        <f t="shared" si="56"/>
        <v>No</v>
      </c>
      <c r="AF46" s="160">
        <v>1</v>
      </c>
      <c r="AG46" s="161">
        <f t="shared" si="57"/>
        <v>0</v>
      </c>
      <c r="AH46" s="18">
        <f t="shared" si="34"/>
        <v>334.17268500000006</v>
      </c>
      <c r="AI46" s="430">
        <v>13.75</v>
      </c>
      <c r="AJ46" s="385">
        <f t="shared" si="58"/>
        <v>0</v>
      </c>
      <c r="AK46" s="244">
        <f t="shared" si="59"/>
        <v>0</v>
      </c>
      <c r="AL46" s="321">
        <f t="shared" si="60"/>
        <v>0</v>
      </c>
      <c r="AM46" s="469">
        <f t="shared" si="61"/>
        <v>0</v>
      </c>
      <c r="AN46" s="470">
        <f t="shared" si="62"/>
        <v>0</v>
      </c>
      <c r="AO46" s="471">
        <f t="shared" si="63"/>
        <v>0</v>
      </c>
      <c r="AP46" s="472">
        <f t="shared" si="64"/>
        <v>0</v>
      </c>
      <c r="AQ46" s="472">
        <f t="shared" si="65"/>
        <v>0</v>
      </c>
      <c r="AR46" s="473">
        <f t="shared" si="66"/>
        <v>0</v>
      </c>
      <c r="AS46" s="474">
        <f t="shared" si="67"/>
        <v>0</v>
      </c>
      <c r="AT46" s="475">
        <f t="shared" si="68"/>
        <v>0</v>
      </c>
      <c r="AU46" s="476">
        <f t="shared" si="69"/>
        <v>0</v>
      </c>
      <c r="AV46" s="477">
        <f t="shared" si="70"/>
        <v>0</v>
      </c>
      <c r="AW46" s="478">
        <f t="shared" si="71"/>
        <v>0</v>
      </c>
      <c r="AX46" s="479">
        <f t="shared" si="72"/>
        <v>0</v>
      </c>
      <c r="AY46" s="252">
        <v>1</v>
      </c>
      <c r="AZ46" s="251">
        <v>6</v>
      </c>
      <c r="BA46" s="252"/>
      <c r="BB46" s="251"/>
      <c r="BD46" s="18">
        <f t="shared" si="73"/>
        <v>0</v>
      </c>
      <c r="BE46" s="18">
        <f t="shared" si="74"/>
        <v>0</v>
      </c>
      <c r="BF46" s="18">
        <f t="shared" si="75"/>
        <v>0</v>
      </c>
      <c r="BG46" s="18">
        <f t="shared" si="76"/>
        <v>0</v>
      </c>
      <c r="BH46" s="18">
        <f t="shared" si="77"/>
        <v>0</v>
      </c>
      <c r="BI46" s="18">
        <f t="shared" si="78"/>
        <v>0</v>
      </c>
      <c r="BJ46" s="18">
        <f t="shared" si="79"/>
        <v>0</v>
      </c>
      <c r="BK46" s="18">
        <f t="shared" si="80"/>
        <v>0</v>
      </c>
      <c r="BM46" s="147">
        <f t="shared" si="81"/>
        <v>0</v>
      </c>
      <c r="BN46" s="147">
        <f t="shared" si="82"/>
        <v>0</v>
      </c>
      <c r="BP46" s="18">
        <f t="shared" si="83"/>
        <v>0</v>
      </c>
      <c r="BQ46" s="18">
        <f t="shared" si="84"/>
        <v>0</v>
      </c>
      <c r="BR46" s="18">
        <f t="shared" si="85"/>
        <v>0</v>
      </c>
      <c r="BS46" s="18">
        <f t="shared" si="86"/>
        <v>0</v>
      </c>
      <c r="BT46" s="18">
        <f t="shared" si="87"/>
        <v>0</v>
      </c>
      <c r="BU46" s="18">
        <f t="shared" si="88"/>
        <v>0</v>
      </c>
      <c r="BV46" s="18">
        <f t="shared" si="89"/>
        <v>0</v>
      </c>
      <c r="BW46" s="18">
        <f t="shared" si="90"/>
        <v>0</v>
      </c>
      <c r="BX46" s="18">
        <f t="shared" si="91"/>
        <v>0</v>
      </c>
      <c r="BY46" s="18">
        <f t="shared" si="92"/>
        <v>0</v>
      </c>
      <c r="BZ46" s="18">
        <f t="shared" si="93"/>
        <v>0</v>
      </c>
      <c r="CA46" s="18">
        <f t="shared" si="94"/>
        <v>0</v>
      </c>
      <c r="CB46" s="18">
        <f t="shared" si="95"/>
        <v>0</v>
      </c>
      <c r="CC46" s="18">
        <f t="shared" si="96"/>
        <v>0</v>
      </c>
      <c r="CD46" s="18">
        <f t="shared" si="97"/>
        <v>0</v>
      </c>
      <c r="CE46" s="18">
        <f t="shared" si="98"/>
        <v>0</v>
      </c>
      <c r="CF46" s="18">
        <f t="shared" si="99"/>
        <v>0</v>
      </c>
      <c r="CG46" s="18">
        <f t="shared" si="100"/>
        <v>0</v>
      </c>
      <c r="CH46" s="18">
        <f t="shared" si="101"/>
        <v>0</v>
      </c>
      <c r="CI46" s="18"/>
      <c r="CJ46" s="18">
        <f t="shared" si="102"/>
        <v>0</v>
      </c>
    </row>
    <row r="47" spans="2:89" s="18" customFormat="1" ht="90" customHeight="1">
      <c r="B47" s="376"/>
      <c r="D47" s="254" t="s">
        <v>58</v>
      </c>
      <c r="E47" s="255" t="s">
        <v>102</v>
      </c>
      <c r="F47" s="255"/>
      <c r="G47" s="279" t="s">
        <v>269</v>
      </c>
      <c r="H47" s="277" t="s">
        <v>67</v>
      </c>
      <c r="I47" s="277" t="s">
        <v>50</v>
      </c>
      <c r="J47" s="255">
        <v>1</v>
      </c>
      <c r="K47" s="255">
        <v>0</v>
      </c>
      <c r="L47" s="255" t="s">
        <v>306</v>
      </c>
      <c r="M47" s="752">
        <v>171.95850000000002</v>
      </c>
      <c r="N47" s="360"/>
      <c r="O47" s="191"/>
      <c r="P47" s="191"/>
      <c r="Q47" s="191"/>
      <c r="R47" s="191"/>
      <c r="S47" s="191"/>
      <c r="T47" s="159"/>
      <c r="U47" s="633"/>
      <c r="V47" s="633"/>
      <c r="W47" s="633"/>
      <c r="X47" s="633"/>
      <c r="Y47" s="633"/>
      <c r="Z47" s="633"/>
      <c r="AA47" s="633"/>
      <c r="AB47" s="291">
        <f t="shared" si="54"/>
        <v>0</v>
      </c>
      <c r="AC47" s="292" t="str">
        <f t="shared" si="55"/>
        <v>No</v>
      </c>
      <c r="AD47" s="293" t="str">
        <f t="shared" si="56"/>
        <v>No</v>
      </c>
      <c r="AF47" s="160">
        <v>1</v>
      </c>
      <c r="AG47" s="161">
        <f t="shared" si="57"/>
        <v>0</v>
      </c>
      <c r="AH47" s="18">
        <f t="shared" si="34"/>
        <v>189.15435000000002</v>
      </c>
      <c r="AI47" s="429">
        <v>4.95</v>
      </c>
      <c r="AJ47" s="385">
        <f t="shared" si="58"/>
        <v>0</v>
      </c>
      <c r="AK47" s="244">
        <f t="shared" si="59"/>
        <v>0</v>
      </c>
      <c r="AL47" s="321">
        <f t="shared" si="60"/>
        <v>0</v>
      </c>
      <c r="AM47" s="469">
        <f t="shared" si="61"/>
        <v>0</v>
      </c>
      <c r="AN47" s="470">
        <f t="shared" si="62"/>
        <v>0</v>
      </c>
      <c r="AO47" s="471">
        <f t="shared" si="63"/>
        <v>0</v>
      </c>
      <c r="AP47" s="472">
        <f t="shared" si="64"/>
        <v>0</v>
      </c>
      <c r="AQ47" s="472">
        <f t="shared" si="65"/>
        <v>0</v>
      </c>
      <c r="AR47" s="473">
        <f t="shared" si="66"/>
        <v>0</v>
      </c>
      <c r="AS47" s="474">
        <f t="shared" si="67"/>
        <v>0</v>
      </c>
      <c r="AT47" s="475">
        <f t="shared" si="68"/>
        <v>0</v>
      </c>
      <c r="AU47" s="476">
        <f t="shared" si="69"/>
        <v>0</v>
      </c>
      <c r="AV47" s="477">
        <f t="shared" si="70"/>
        <v>0</v>
      </c>
      <c r="AW47" s="478">
        <f t="shared" si="71"/>
        <v>0</v>
      </c>
      <c r="AX47" s="479">
        <f t="shared" si="72"/>
        <v>0</v>
      </c>
      <c r="AY47" s="281">
        <v>1</v>
      </c>
      <c r="AZ47" s="280">
        <v>6</v>
      </c>
      <c r="BA47" s="281"/>
      <c r="BB47" s="280"/>
      <c r="BD47" s="18">
        <f t="shared" si="73"/>
        <v>0</v>
      </c>
      <c r="BE47" s="18">
        <f t="shared" si="74"/>
        <v>0</v>
      </c>
      <c r="BF47" s="18">
        <f t="shared" si="75"/>
        <v>0</v>
      </c>
      <c r="BG47" s="18">
        <f t="shared" si="76"/>
        <v>0</v>
      </c>
      <c r="BH47" s="18">
        <f t="shared" si="77"/>
        <v>0</v>
      </c>
      <c r="BI47" s="18">
        <f t="shared" si="78"/>
        <v>0</v>
      </c>
      <c r="BJ47" s="18">
        <f t="shared" si="79"/>
        <v>0</v>
      </c>
      <c r="BK47" s="18">
        <f t="shared" si="80"/>
        <v>0</v>
      </c>
      <c r="BL47" s="147"/>
      <c r="BM47" s="147">
        <f t="shared" si="81"/>
        <v>0</v>
      </c>
      <c r="BN47" s="147">
        <f t="shared" si="82"/>
        <v>0</v>
      </c>
      <c r="BO47" s="147"/>
      <c r="BP47" s="18">
        <f t="shared" si="83"/>
        <v>0</v>
      </c>
      <c r="BQ47" s="18">
        <f t="shared" si="84"/>
        <v>0</v>
      </c>
      <c r="BR47" s="18">
        <f t="shared" si="85"/>
        <v>0</v>
      </c>
      <c r="BS47" s="18">
        <f t="shared" si="86"/>
        <v>0</v>
      </c>
      <c r="BT47" s="18">
        <f t="shared" si="87"/>
        <v>0</v>
      </c>
      <c r="BU47" s="18">
        <f t="shared" si="88"/>
        <v>0</v>
      </c>
      <c r="BV47" s="18">
        <f t="shared" si="89"/>
        <v>0</v>
      </c>
      <c r="BW47" s="18">
        <f t="shared" si="90"/>
        <v>0</v>
      </c>
      <c r="BX47" s="18">
        <f t="shared" si="91"/>
        <v>0</v>
      </c>
      <c r="BY47" s="18">
        <f t="shared" si="92"/>
        <v>0</v>
      </c>
      <c r="BZ47" s="18">
        <f t="shared" si="93"/>
        <v>0</v>
      </c>
      <c r="CA47" s="18">
        <f t="shared" si="94"/>
        <v>0</v>
      </c>
      <c r="CB47" s="18">
        <f t="shared" si="95"/>
        <v>0</v>
      </c>
      <c r="CC47" s="18">
        <f t="shared" si="96"/>
        <v>0</v>
      </c>
      <c r="CD47" s="18">
        <f t="shared" si="97"/>
        <v>0</v>
      </c>
      <c r="CE47" s="18">
        <f t="shared" si="98"/>
        <v>0</v>
      </c>
      <c r="CF47" s="18">
        <f t="shared" si="99"/>
        <v>0</v>
      </c>
      <c r="CG47" s="18">
        <f t="shared" si="100"/>
        <v>0</v>
      </c>
      <c r="CH47" s="18">
        <f t="shared" si="101"/>
        <v>0</v>
      </c>
      <c r="CJ47" s="18">
        <f t="shared" si="102"/>
        <v>0</v>
      </c>
      <c r="CK47" s="147"/>
    </row>
    <row r="48" spans="2:89" s="18" customFormat="1" ht="90" customHeight="1">
      <c r="B48" s="376"/>
      <c r="D48" s="274" t="s">
        <v>59</v>
      </c>
      <c r="E48" s="278" t="s">
        <v>103</v>
      </c>
      <c r="F48" s="278"/>
      <c r="G48" s="253" t="s">
        <v>269</v>
      </c>
      <c r="H48" s="276" t="s">
        <v>68</v>
      </c>
      <c r="I48" s="276" t="s">
        <v>50</v>
      </c>
      <c r="J48" s="275">
        <v>1</v>
      </c>
      <c r="K48" s="275">
        <v>0</v>
      </c>
      <c r="L48" s="275" t="s">
        <v>306</v>
      </c>
      <c r="M48" s="751">
        <v>206.35020000000003</v>
      </c>
      <c r="N48" s="355"/>
      <c r="O48" s="193"/>
      <c r="P48" s="193"/>
      <c r="Q48" s="193"/>
      <c r="R48" s="193"/>
      <c r="S48" s="193"/>
      <c r="T48" s="164"/>
      <c r="U48" s="632"/>
      <c r="V48" s="632"/>
      <c r="W48" s="632"/>
      <c r="X48" s="632"/>
      <c r="Y48" s="632"/>
      <c r="Z48" s="632"/>
      <c r="AA48" s="632"/>
      <c r="AB48" s="753">
        <f t="shared" si="54"/>
        <v>0</v>
      </c>
      <c r="AC48" s="299" t="str">
        <f t="shared" si="55"/>
        <v>No</v>
      </c>
      <c r="AD48" s="290" t="str">
        <f t="shared" si="56"/>
        <v>No</v>
      </c>
      <c r="AF48" s="160">
        <v>1</v>
      </c>
      <c r="AG48" s="161">
        <f t="shared" si="57"/>
        <v>0</v>
      </c>
      <c r="AH48" s="18">
        <f t="shared" si="34"/>
        <v>226.98522000000006</v>
      </c>
      <c r="AI48" s="430">
        <v>9.5</v>
      </c>
      <c r="AJ48" s="385">
        <f t="shared" si="58"/>
        <v>0</v>
      </c>
      <c r="AK48" s="244">
        <f t="shared" si="59"/>
        <v>0</v>
      </c>
      <c r="AL48" s="321">
        <f t="shared" si="60"/>
        <v>0</v>
      </c>
      <c r="AM48" s="469">
        <f t="shared" si="61"/>
        <v>0</v>
      </c>
      <c r="AN48" s="470">
        <f t="shared" si="62"/>
        <v>0</v>
      </c>
      <c r="AO48" s="471">
        <f t="shared" si="63"/>
        <v>0</v>
      </c>
      <c r="AP48" s="472">
        <f t="shared" si="64"/>
        <v>0</v>
      </c>
      <c r="AQ48" s="472">
        <f t="shared" si="65"/>
        <v>0</v>
      </c>
      <c r="AR48" s="473">
        <f t="shared" si="66"/>
        <v>0</v>
      </c>
      <c r="AS48" s="474">
        <f t="shared" si="67"/>
        <v>0</v>
      </c>
      <c r="AT48" s="475">
        <f t="shared" si="68"/>
        <v>0</v>
      </c>
      <c r="AU48" s="476">
        <f t="shared" si="69"/>
        <v>0</v>
      </c>
      <c r="AV48" s="477">
        <f t="shared" si="70"/>
        <v>0</v>
      </c>
      <c r="AW48" s="478">
        <f t="shared" si="71"/>
        <v>0</v>
      </c>
      <c r="AX48" s="479">
        <f t="shared" si="72"/>
        <v>0</v>
      </c>
      <c r="AY48" s="252">
        <v>1</v>
      </c>
      <c r="AZ48" s="251">
        <v>6</v>
      </c>
      <c r="BA48" s="252"/>
      <c r="BB48" s="251"/>
      <c r="BD48" s="18">
        <f t="shared" si="73"/>
        <v>0</v>
      </c>
      <c r="BE48" s="18">
        <f t="shared" si="74"/>
        <v>0</v>
      </c>
      <c r="BF48" s="18">
        <f t="shared" si="75"/>
        <v>0</v>
      </c>
      <c r="BG48" s="18">
        <f t="shared" si="76"/>
        <v>0</v>
      </c>
      <c r="BH48" s="18">
        <f t="shared" si="77"/>
        <v>0</v>
      </c>
      <c r="BI48" s="18">
        <f t="shared" si="78"/>
        <v>0</v>
      </c>
      <c r="BJ48" s="18">
        <f t="shared" si="79"/>
        <v>0</v>
      </c>
      <c r="BK48" s="18">
        <f t="shared" si="80"/>
        <v>0</v>
      </c>
      <c r="BM48" s="147">
        <f t="shared" si="81"/>
        <v>0</v>
      </c>
      <c r="BN48" s="147">
        <f t="shared" si="82"/>
        <v>0</v>
      </c>
      <c r="BP48" s="18">
        <f t="shared" si="83"/>
        <v>0</v>
      </c>
      <c r="BQ48" s="18">
        <f t="shared" si="84"/>
        <v>0</v>
      </c>
      <c r="BR48" s="18">
        <f t="shared" si="85"/>
        <v>0</v>
      </c>
      <c r="BS48" s="18">
        <f t="shared" si="86"/>
        <v>0</v>
      </c>
      <c r="BT48" s="18">
        <f t="shared" si="87"/>
        <v>0</v>
      </c>
      <c r="BU48" s="18">
        <f t="shared" si="88"/>
        <v>0</v>
      </c>
      <c r="BV48" s="18">
        <f t="shared" si="89"/>
        <v>0</v>
      </c>
      <c r="BW48" s="18">
        <f t="shared" si="90"/>
        <v>0</v>
      </c>
      <c r="BX48" s="18">
        <f t="shared" si="91"/>
        <v>0</v>
      </c>
      <c r="BY48" s="18">
        <f t="shared" si="92"/>
        <v>0</v>
      </c>
      <c r="BZ48" s="18">
        <f t="shared" si="93"/>
        <v>0</v>
      </c>
      <c r="CA48" s="18">
        <f t="shared" si="94"/>
        <v>0</v>
      </c>
      <c r="CB48" s="18">
        <f t="shared" si="95"/>
        <v>0</v>
      </c>
      <c r="CC48" s="18">
        <f t="shared" si="96"/>
        <v>0</v>
      </c>
      <c r="CD48" s="18">
        <f t="shared" si="97"/>
        <v>0</v>
      </c>
      <c r="CE48" s="18">
        <f t="shared" si="98"/>
        <v>0</v>
      </c>
      <c r="CF48" s="18">
        <f t="shared" si="99"/>
        <v>0</v>
      </c>
      <c r="CG48" s="18">
        <f t="shared" si="100"/>
        <v>0</v>
      </c>
      <c r="CH48" s="18">
        <f t="shared" si="101"/>
        <v>0</v>
      </c>
      <c r="CJ48" s="18">
        <f t="shared" si="102"/>
        <v>0</v>
      </c>
    </row>
    <row r="49" spans="2:89" s="18" customFormat="1" ht="90" customHeight="1">
      <c r="B49" s="376"/>
      <c r="D49" s="254" t="s">
        <v>60</v>
      </c>
      <c r="E49" s="255" t="s">
        <v>104</v>
      </c>
      <c r="F49" s="255"/>
      <c r="G49" s="256" t="s">
        <v>269</v>
      </c>
      <c r="H49" s="277" t="s">
        <v>69</v>
      </c>
      <c r="I49" s="277" t="s">
        <v>132</v>
      </c>
      <c r="J49" s="255">
        <v>1</v>
      </c>
      <c r="K49" s="255">
        <v>0</v>
      </c>
      <c r="L49" s="255" t="s">
        <v>306</v>
      </c>
      <c r="M49" s="752">
        <v>309.52530000000002</v>
      </c>
      <c r="N49" s="360"/>
      <c r="O49" s="191"/>
      <c r="P49" s="191"/>
      <c r="Q49" s="191"/>
      <c r="R49" s="191"/>
      <c r="S49" s="191"/>
      <c r="T49" s="159"/>
      <c r="U49" s="633"/>
      <c r="V49" s="633"/>
      <c r="W49" s="633"/>
      <c r="X49" s="633"/>
      <c r="Y49" s="633"/>
      <c r="Z49" s="633"/>
      <c r="AA49" s="633"/>
      <c r="AB49" s="291">
        <f t="shared" si="54"/>
        <v>0</v>
      </c>
      <c r="AC49" s="292" t="str">
        <f t="shared" si="55"/>
        <v>No</v>
      </c>
      <c r="AD49" s="293" t="str">
        <f t="shared" si="56"/>
        <v>No</v>
      </c>
      <c r="AF49" s="160">
        <v>1</v>
      </c>
      <c r="AG49" s="161">
        <f t="shared" si="57"/>
        <v>0</v>
      </c>
      <c r="AH49" s="18">
        <f t="shared" si="34"/>
        <v>340.47783000000004</v>
      </c>
      <c r="AI49" s="429">
        <v>14.75</v>
      </c>
      <c r="AJ49" s="385">
        <f t="shared" si="58"/>
        <v>0</v>
      </c>
      <c r="AK49" s="244">
        <f t="shared" si="59"/>
        <v>0</v>
      </c>
      <c r="AL49" s="321">
        <f t="shared" si="60"/>
        <v>0</v>
      </c>
      <c r="AM49" s="469">
        <f t="shared" si="61"/>
        <v>0</v>
      </c>
      <c r="AN49" s="470">
        <f t="shared" si="62"/>
        <v>0</v>
      </c>
      <c r="AO49" s="471">
        <f t="shared" si="63"/>
        <v>0</v>
      </c>
      <c r="AP49" s="472">
        <f t="shared" si="64"/>
        <v>0</v>
      </c>
      <c r="AQ49" s="472">
        <f t="shared" si="65"/>
        <v>0</v>
      </c>
      <c r="AR49" s="473">
        <f t="shared" si="66"/>
        <v>0</v>
      </c>
      <c r="AS49" s="474">
        <f t="shared" si="67"/>
        <v>0</v>
      </c>
      <c r="AT49" s="475">
        <f t="shared" si="68"/>
        <v>0</v>
      </c>
      <c r="AU49" s="476">
        <f t="shared" si="69"/>
        <v>0</v>
      </c>
      <c r="AV49" s="477">
        <f t="shared" si="70"/>
        <v>0</v>
      </c>
      <c r="AW49" s="478">
        <f t="shared" si="71"/>
        <v>0</v>
      </c>
      <c r="AX49" s="479">
        <f t="shared" si="72"/>
        <v>0</v>
      </c>
      <c r="AY49" s="252">
        <v>1</v>
      </c>
      <c r="AZ49" s="251">
        <v>6</v>
      </c>
      <c r="BA49" s="252"/>
      <c r="BB49" s="251"/>
      <c r="BD49" s="18">
        <f t="shared" si="73"/>
        <v>0</v>
      </c>
      <c r="BE49" s="18">
        <f t="shared" si="74"/>
        <v>0</v>
      </c>
      <c r="BF49" s="18">
        <f t="shared" si="75"/>
        <v>0</v>
      </c>
      <c r="BG49" s="18">
        <f t="shared" si="76"/>
        <v>0</v>
      </c>
      <c r="BH49" s="18">
        <f t="shared" si="77"/>
        <v>0</v>
      </c>
      <c r="BI49" s="18">
        <f t="shared" si="78"/>
        <v>0</v>
      </c>
      <c r="BJ49" s="18">
        <f t="shared" si="79"/>
        <v>0</v>
      </c>
      <c r="BK49" s="18">
        <f t="shared" si="80"/>
        <v>0</v>
      </c>
      <c r="BM49" s="147">
        <f t="shared" si="81"/>
        <v>0</v>
      </c>
      <c r="BN49" s="147">
        <f t="shared" si="82"/>
        <v>0</v>
      </c>
      <c r="BP49" s="18">
        <f t="shared" si="83"/>
        <v>0</v>
      </c>
      <c r="BQ49" s="18">
        <f t="shared" si="84"/>
        <v>0</v>
      </c>
      <c r="BR49" s="18">
        <f t="shared" si="85"/>
        <v>0</v>
      </c>
      <c r="BS49" s="18">
        <f t="shared" si="86"/>
        <v>0</v>
      </c>
      <c r="BT49" s="18">
        <f t="shared" si="87"/>
        <v>0</v>
      </c>
      <c r="BU49" s="18">
        <f t="shared" si="88"/>
        <v>0</v>
      </c>
      <c r="BV49" s="18">
        <f t="shared" si="89"/>
        <v>0</v>
      </c>
      <c r="BW49" s="18">
        <f t="shared" si="90"/>
        <v>0</v>
      </c>
      <c r="BX49" s="18">
        <f t="shared" si="91"/>
        <v>0</v>
      </c>
      <c r="BY49" s="18">
        <f t="shared" si="92"/>
        <v>0</v>
      </c>
      <c r="BZ49" s="18">
        <f t="shared" si="93"/>
        <v>0</v>
      </c>
      <c r="CA49" s="18">
        <f t="shared" si="94"/>
        <v>0</v>
      </c>
      <c r="CB49" s="18">
        <f t="shared" si="95"/>
        <v>0</v>
      </c>
      <c r="CC49" s="18">
        <f t="shared" si="96"/>
        <v>0</v>
      </c>
      <c r="CD49" s="18">
        <f t="shared" si="97"/>
        <v>0</v>
      </c>
      <c r="CE49" s="18">
        <f t="shared" si="98"/>
        <v>0</v>
      </c>
      <c r="CF49" s="18">
        <f t="shared" si="99"/>
        <v>0</v>
      </c>
      <c r="CG49" s="18">
        <f t="shared" si="100"/>
        <v>0</v>
      </c>
      <c r="CH49" s="18">
        <f t="shared" si="101"/>
        <v>0</v>
      </c>
      <c r="CJ49" s="18">
        <f t="shared" si="102"/>
        <v>0</v>
      </c>
    </row>
    <row r="50" spans="2:89" s="18" customFormat="1" ht="90" customHeight="1">
      <c r="B50" s="376"/>
      <c r="D50" s="274" t="s">
        <v>74</v>
      </c>
      <c r="E50" s="278" t="s">
        <v>106</v>
      </c>
      <c r="F50" s="278"/>
      <c r="G50" s="253" t="s">
        <v>269</v>
      </c>
      <c r="H50" s="276" t="s">
        <v>95</v>
      </c>
      <c r="I50" s="276" t="s">
        <v>185</v>
      </c>
      <c r="J50" s="275">
        <v>1</v>
      </c>
      <c r="K50" s="275">
        <v>0</v>
      </c>
      <c r="L50" s="275" t="s">
        <v>306</v>
      </c>
      <c r="M50" s="751">
        <v>206.35020000000003</v>
      </c>
      <c r="N50" s="355"/>
      <c r="O50" s="193"/>
      <c r="P50" s="193"/>
      <c r="Q50" s="193"/>
      <c r="R50" s="193"/>
      <c r="S50" s="193"/>
      <c r="T50" s="164"/>
      <c r="U50" s="632"/>
      <c r="V50" s="632"/>
      <c r="W50" s="632"/>
      <c r="X50" s="632"/>
      <c r="Y50" s="632"/>
      <c r="Z50" s="632"/>
      <c r="AA50" s="632"/>
      <c r="AB50" s="753">
        <f t="shared" si="54"/>
        <v>0</v>
      </c>
      <c r="AC50" s="299" t="str">
        <f t="shared" si="55"/>
        <v>No</v>
      </c>
      <c r="AD50" s="300" t="str">
        <f t="shared" si="56"/>
        <v>No</v>
      </c>
      <c r="AF50" s="160">
        <v>1</v>
      </c>
      <c r="AG50" s="161">
        <f t="shared" si="57"/>
        <v>0</v>
      </c>
      <c r="AH50" s="18">
        <f t="shared" si="34"/>
        <v>226.98522000000006</v>
      </c>
      <c r="AI50" s="430">
        <v>5.0999999999999996</v>
      </c>
      <c r="AJ50" s="385">
        <f t="shared" si="58"/>
        <v>0</v>
      </c>
      <c r="AK50" s="244">
        <f t="shared" si="59"/>
        <v>0</v>
      </c>
      <c r="AL50" s="321">
        <f t="shared" si="60"/>
        <v>0</v>
      </c>
      <c r="AM50" s="469">
        <f t="shared" si="61"/>
        <v>0</v>
      </c>
      <c r="AN50" s="470">
        <f t="shared" si="62"/>
        <v>0</v>
      </c>
      <c r="AO50" s="471">
        <f t="shared" si="63"/>
        <v>0</v>
      </c>
      <c r="AP50" s="472">
        <f t="shared" si="64"/>
        <v>0</v>
      </c>
      <c r="AQ50" s="472">
        <f t="shared" si="65"/>
        <v>0</v>
      </c>
      <c r="AR50" s="473">
        <f t="shared" si="66"/>
        <v>0</v>
      </c>
      <c r="AS50" s="474">
        <f t="shared" si="67"/>
        <v>0</v>
      </c>
      <c r="AT50" s="475">
        <f t="shared" si="68"/>
        <v>0</v>
      </c>
      <c r="AU50" s="476">
        <f t="shared" si="69"/>
        <v>0</v>
      </c>
      <c r="AV50" s="477">
        <f t="shared" si="70"/>
        <v>0</v>
      </c>
      <c r="AW50" s="478">
        <f t="shared" si="71"/>
        <v>0</v>
      </c>
      <c r="AX50" s="479">
        <f t="shared" si="72"/>
        <v>0</v>
      </c>
      <c r="AY50" s="252">
        <v>1</v>
      </c>
      <c r="AZ50" s="251">
        <v>6</v>
      </c>
      <c r="BA50" s="252"/>
      <c r="BB50" s="251"/>
      <c r="BD50" s="18">
        <f t="shared" si="73"/>
        <v>0</v>
      </c>
      <c r="BE50" s="18">
        <f t="shared" si="74"/>
        <v>0</v>
      </c>
      <c r="BF50" s="18">
        <f t="shared" si="75"/>
        <v>0</v>
      </c>
      <c r="BG50" s="18">
        <f t="shared" si="76"/>
        <v>0</v>
      </c>
      <c r="BH50" s="18">
        <f t="shared" si="77"/>
        <v>0</v>
      </c>
      <c r="BI50" s="18">
        <f t="shared" si="78"/>
        <v>0</v>
      </c>
      <c r="BJ50" s="18">
        <f t="shared" si="79"/>
        <v>0</v>
      </c>
      <c r="BK50" s="18">
        <f t="shared" si="80"/>
        <v>0</v>
      </c>
      <c r="BL50" s="147"/>
      <c r="BM50" s="147">
        <f t="shared" si="81"/>
        <v>0</v>
      </c>
      <c r="BN50" s="147">
        <f t="shared" si="82"/>
        <v>0</v>
      </c>
      <c r="BO50" s="147"/>
      <c r="BP50" s="18">
        <f t="shared" si="83"/>
        <v>0</v>
      </c>
      <c r="BQ50" s="18">
        <f t="shared" si="84"/>
        <v>0</v>
      </c>
      <c r="BR50" s="18">
        <f t="shared" si="85"/>
        <v>0</v>
      </c>
      <c r="BS50" s="18">
        <f t="shared" si="86"/>
        <v>0</v>
      </c>
      <c r="BT50" s="18">
        <f t="shared" si="87"/>
        <v>0</v>
      </c>
      <c r="BU50" s="18">
        <f t="shared" si="88"/>
        <v>0</v>
      </c>
      <c r="BV50" s="18">
        <f t="shared" si="89"/>
        <v>0</v>
      </c>
      <c r="BW50" s="18">
        <f t="shared" si="90"/>
        <v>0</v>
      </c>
      <c r="BX50" s="18">
        <f t="shared" si="91"/>
        <v>0</v>
      </c>
      <c r="BY50" s="18">
        <f t="shared" si="92"/>
        <v>0</v>
      </c>
      <c r="BZ50" s="18">
        <f t="shared" si="93"/>
        <v>0</v>
      </c>
      <c r="CA50" s="18">
        <f t="shared" si="94"/>
        <v>0</v>
      </c>
      <c r="CB50" s="18">
        <f t="shared" si="95"/>
        <v>0</v>
      </c>
      <c r="CC50" s="18">
        <f t="shared" si="96"/>
        <v>0</v>
      </c>
      <c r="CD50" s="18">
        <f t="shared" si="97"/>
        <v>0</v>
      </c>
      <c r="CE50" s="18">
        <f t="shared" si="98"/>
        <v>0</v>
      </c>
      <c r="CF50" s="18">
        <f t="shared" si="99"/>
        <v>0</v>
      </c>
      <c r="CG50" s="18">
        <f t="shared" si="100"/>
        <v>0</v>
      </c>
      <c r="CH50" s="18">
        <f t="shared" si="101"/>
        <v>0</v>
      </c>
      <c r="CJ50" s="18">
        <f t="shared" si="102"/>
        <v>0</v>
      </c>
      <c r="CK50" s="147"/>
    </row>
    <row r="51" spans="2:89" s="18" customFormat="1" ht="90" customHeight="1">
      <c r="B51" s="376"/>
      <c r="D51" s="254" t="s">
        <v>75</v>
      </c>
      <c r="E51" s="255" t="s">
        <v>107</v>
      </c>
      <c r="F51" s="255"/>
      <c r="G51" s="256" t="s">
        <v>269</v>
      </c>
      <c r="H51" s="277" t="s">
        <v>96</v>
      </c>
      <c r="I51" s="277" t="s">
        <v>185</v>
      </c>
      <c r="J51" s="255">
        <v>1</v>
      </c>
      <c r="K51" s="255">
        <v>0</v>
      </c>
      <c r="L51" s="255" t="s">
        <v>306</v>
      </c>
      <c r="M51" s="752">
        <v>309.52530000000002</v>
      </c>
      <c r="N51" s="360"/>
      <c r="O51" s="191"/>
      <c r="P51" s="191"/>
      <c r="Q51" s="191"/>
      <c r="R51" s="191"/>
      <c r="S51" s="191"/>
      <c r="T51" s="159"/>
      <c r="U51" s="633"/>
      <c r="V51" s="633"/>
      <c r="W51" s="633"/>
      <c r="X51" s="633"/>
      <c r="Y51" s="633"/>
      <c r="Z51" s="633"/>
      <c r="AA51" s="633"/>
      <c r="AB51" s="291">
        <f t="shared" si="54"/>
        <v>0</v>
      </c>
      <c r="AC51" s="292" t="str">
        <f t="shared" si="55"/>
        <v>No</v>
      </c>
      <c r="AD51" s="293" t="str">
        <f t="shared" si="56"/>
        <v>No</v>
      </c>
      <c r="AF51" s="160">
        <v>1</v>
      </c>
      <c r="AG51" s="161">
        <f t="shared" si="57"/>
        <v>0</v>
      </c>
      <c r="AH51" s="18">
        <f t="shared" si="34"/>
        <v>340.47783000000004</v>
      </c>
      <c r="AI51" s="429">
        <v>2.75</v>
      </c>
      <c r="AJ51" s="385">
        <f t="shared" si="58"/>
        <v>0</v>
      </c>
      <c r="AK51" s="244">
        <f t="shared" si="59"/>
        <v>0</v>
      </c>
      <c r="AL51" s="321">
        <f t="shared" si="60"/>
        <v>0</v>
      </c>
      <c r="AM51" s="469">
        <f t="shared" si="61"/>
        <v>0</v>
      </c>
      <c r="AN51" s="470">
        <f t="shared" si="62"/>
        <v>0</v>
      </c>
      <c r="AO51" s="471">
        <f t="shared" si="63"/>
        <v>0</v>
      </c>
      <c r="AP51" s="472">
        <f t="shared" si="64"/>
        <v>0</v>
      </c>
      <c r="AQ51" s="472">
        <f t="shared" si="65"/>
        <v>0</v>
      </c>
      <c r="AR51" s="473">
        <f t="shared" si="66"/>
        <v>0</v>
      </c>
      <c r="AS51" s="474">
        <f t="shared" si="67"/>
        <v>0</v>
      </c>
      <c r="AT51" s="475">
        <f t="shared" si="68"/>
        <v>0</v>
      </c>
      <c r="AU51" s="476">
        <f t="shared" si="69"/>
        <v>0</v>
      </c>
      <c r="AV51" s="477">
        <f t="shared" si="70"/>
        <v>0</v>
      </c>
      <c r="AW51" s="478">
        <f t="shared" si="71"/>
        <v>0</v>
      </c>
      <c r="AX51" s="479">
        <f t="shared" si="72"/>
        <v>0</v>
      </c>
      <c r="AY51" s="252">
        <v>1</v>
      </c>
      <c r="AZ51" s="251">
        <v>6</v>
      </c>
      <c r="BA51" s="252"/>
      <c r="BB51" s="251"/>
      <c r="BD51" s="18">
        <f t="shared" si="73"/>
        <v>0</v>
      </c>
      <c r="BE51" s="18">
        <f t="shared" si="74"/>
        <v>0</v>
      </c>
      <c r="BF51" s="18">
        <f t="shared" si="75"/>
        <v>0</v>
      </c>
      <c r="BG51" s="18">
        <f t="shared" si="76"/>
        <v>0</v>
      </c>
      <c r="BH51" s="18">
        <f t="shared" si="77"/>
        <v>0</v>
      </c>
      <c r="BI51" s="18">
        <f t="shared" si="78"/>
        <v>0</v>
      </c>
      <c r="BJ51" s="18">
        <f t="shared" si="79"/>
        <v>0</v>
      </c>
      <c r="BK51" s="18">
        <f t="shared" si="80"/>
        <v>0</v>
      </c>
      <c r="BL51" s="147"/>
      <c r="BM51" s="147">
        <f t="shared" si="81"/>
        <v>0</v>
      </c>
      <c r="BN51" s="147">
        <f t="shared" si="82"/>
        <v>0</v>
      </c>
      <c r="BO51" s="147"/>
      <c r="BP51" s="18">
        <f t="shared" si="83"/>
        <v>0</v>
      </c>
      <c r="BQ51" s="18">
        <f t="shared" si="84"/>
        <v>0</v>
      </c>
      <c r="BR51" s="18">
        <f t="shared" si="85"/>
        <v>0</v>
      </c>
      <c r="BS51" s="18">
        <f t="shared" si="86"/>
        <v>0</v>
      </c>
      <c r="BT51" s="18">
        <f t="shared" si="87"/>
        <v>0</v>
      </c>
      <c r="BU51" s="18">
        <f t="shared" si="88"/>
        <v>0</v>
      </c>
      <c r="BV51" s="18">
        <f t="shared" si="89"/>
        <v>0</v>
      </c>
      <c r="BW51" s="18">
        <f t="shared" si="90"/>
        <v>0</v>
      </c>
      <c r="BX51" s="18">
        <f t="shared" si="91"/>
        <v>0</v>
      </c>
      <c r="BY51" s="18">
        <f t="shared" si="92"/>
        <v>0</v>
      </c>
      <c r="BZ51" s="18">
        <f t="shared" si="93"/>
        <v>0</v>
      </c>
      <c r="CA51" s="18">
        <f t="shared" si="94"/>
        <v>0</v>
      </c>
      <c r="CB51" s="18">
        <f t="shared" si="95"/>
        <v>0</v>
      </c>
      <c r="CC51" s="18">
        <f t="shared" si="96"/>
        <v>0</v>
      </c>
      <c r="CD51" s="18">
        <f t="shared" si="97"/>
        <v>0</v>
      </c>
      <c r="CE51" s="18">
        <f t="shared" si="98"/>
        <v>0</v>
      </c>
      <c r="CF51" s="18">
        <f t="shared" si="99"/>
        <v>0</v>
      </c>
      <c r="CG51" s="18">
        <f t="shared" si="100"/>
        <v>0</v>
      </c>
      <c r="CH51" s="18">
        <f t="shared" si="101"/>
        <v>0</v>
      </c>
      <c r="CJ51" s="18">
        <f t="shared" si="102"/>
        <v>0</v>
      </c>
      <c r="CK51" s="147"/>
    </row>
    <row r="52" spans="2:89" s="18" customFormat="1" ht="90" customHeight="1">
      <c r="B52" s="376"/>
      <c r="D52" s="274" t="s">
        <v>70</v>
      </c>
      <c r="E52" s="278" t="s">
        <v>108</v>
      </c>
      <c r="F52" s="278"/>
      <c r="G52" s="253" t="s">
        <v>267</v>
      </c>
      <c r="H52" s="276" t="s">
        <v>76</v>
      </c>
      <c r="I52" s="276" t="s">
        <v>131</v>
      </c>
      <c r="J52" s="275">
        <v>1</v>
      </c>
      <c r="K52" s="275">
        <v>0</v>
      </c>
      <c r="L52" s="275" t="s">
        <v>306</v>
      </c>
      <c r="M52" s="751">
        <v>355.38090000000005</v>
      </c>
      <c r="N52" s="355"/>
      <c r="O52" s="193"/>
      <c r="P52" s="193"/>
      <c r="Q52" s="193"/>
      <c r="R52" s="193"/>
      <c r="S52" s="193"/>
      <c r="T52" s="164"/>
      <c r="U52" s="632"/>
      <c r="V52" s="632"/>
      <c r="W52" s="632"/>
      <c r="X52" s="632"/>
      <c r="Y52" s="632"/>
      <c r="Z52" s="632"/>
      <c r="AA52" s="632"/>
      <c r="AB52" s="753">
        <f t="shared" si="54"/>
        <v>0</v>
      </c>
      <c r="AC52" s="299" t="str">
        <f t="shared" si="55"/>
        <v>No</v>
      </c>
      <c r="AD52" s="290" t="str">
        <f t="shared" si="56"/>
        <v>No</v>
      </c>
      <c r="AF52" s="160">
        <v>1</v>
      </c>
      <c r="AG52" s="161">
        <f t="shared" si="57"/>
        <v>0</v>
      </c>
      <c r="AH52" s="18">
        <f t="shared" si="34"/>
        <v>390.91899000000006</v>
      </c>
      <c r="AI52" s="429">
        <v>19.899999999999999</v>
      </c>
      <c r="AJ52" s="385">
        <f t="shared" si="58"/>
        <v>0</v>
      </c>
      <c r="AK52" s="244">
        <f t="shared" si="59"/>
        <v>0</v>
      </c>
      <c r="AL52" s="321">
        <f t="shared" si="60"/>
        <v>0</v>
      </c>
      <c r="AM52" s="469">
        <f t="shared" si="61"/>
        <v>0</v>
      </c>
      <c r="AN52" s="470">
        <f t="shared" si="62"/>
        <v>0</v>
      </c>
      <c r="AO52" s="471">
        <f t="shared" si="63"/>
        <v>0</v>
      </c>
      <c r="AP52" s="472">
        <f t="shared" si="64"/>
        <v>0</v>
      </c>
      <c r="AQ52" s="472">
        <f t="shared" si="65"/>
        <v>0</v>
      </c>
      <c r="AR52" s="473">
        <f t="shared" si="66"/>
        <v>0</v>
      </c>
      <c r="AS52" s="474">
        <f t="shared" si="67"/>
        <v>0</v>
      </c>
      <c r="AT52" s="475">
        <f t="shared" si="68"/>
        <v>0</v>
      </c>
      <c r="AU52" s="476">
        <f t="shared" si="69"/>
        <v>0</v>
      </c>
      <c r="AV52" s="477">
        <f t="shared" si="70"/>
        <v>0</v>
      </c>
      <c r="AW52" s="478">
        <f t="shared" si="71"/>
        <v>0</v>
      </c>
      <c r="AX52" s="479">
        <f t="shared" si="72"/>
        <v>0</v>
      </c>
      <c r="AY52" s="252">
        <v>1</v>
      </c>
      <c r="AZ52" s="251">
        <v>10</v>
      </c>
      <c r="BA52" s="252"/>
      <c r="BB52" s="251"/>
      <c r="BD52" s="18">
        <f t="shared" si="73"/>
        <v>0</v>
      </c>
      <c r="BE52" s="18">
        <f t="shared" si="74"/>
        <v>0</v>
      </c>
      <c r="BF52" s="18">
        <f t="shared" si="75"/>
        <v>0</v>
      </c>
      <c r="BG52" s="18">
        <f t="shared" si="76"/>
        <v>0</v>
      </c>
      <c r="BH52" s="18">
        <f t="shared" si="77"/>
        <v>0</v>
      </c>
      <c r="BI52" s="18">
        <f t="shared" si="78"/>
        <v>0</v>
      </c>
      <c r="BJ52" s="18">
        <f t="shared" si="79"/>
        <v>0</v>
      </c>
      <c r="BK52" s="18">
        <f t="shared" si="80"/>
        <v>0</v>
      </c>
      <c r="BL52"/>
      <c r="BM52" s="147">
        <f t="shared" si="81"/>
        <v>0</v>
      </c>
      <c r="BN52" s="147">
        <f t="shared" si="82"/>
        <v>0</v>
      </c>
      <c r="BO52"/>
      <c r="BP52" s="18">
        <f t="shared" si="83"/>
        <v>0</v>
      </c>
      <c r="BQ52" s="18">
        <f t="shared" si="84"/>
        <v>0</v>
      </c>
      <c r="BR52" s="18">
        <f t="shared" si="85"/>
        <v>0</v>
      </c>
      <c r="BS52" s="18">
        <f t="shared" si="86"/>
        <v>0</v>
      </c>
      <c r="BT52" s="18">
        <f t="shared" si="87"/>
        <v>0</v>
      </c>
      <c r="BU52" s="18">
        <f t="shared" si="88"/>
        <v>0</v>
      </c>
      <c r="BV52" s="18">
        <f t="shared" si="89"/>
        <v>0</v>
      </c>
      <c r="BW52" s="18">
        <f t="shared" si="90"/>
        <v>0</v>
      </c>
      <c r="BX52" s="18">
        <f t="shared" si="91"/>
        <v>0</v>
      </c>
      <c r="BY52" s="18">
        <f t="shared" si="92"/>
        <v>0</v>
      </c>
      <c r="BZ52" s="18">
        <f t="shared" si="93"/>
        <v>0</v>
      </c>
      <c r="CA52" s="18">
        <f t="shared" si="94"/>
        <v>0</v>
      </c>
      <c r="CB52" s="18">
        <f t="shared" si="95"/>
        <v>0</v>
      </c>
      <c r="CC52" s="18">
        <f t="shared" si="96"/>
        <v>0</v>
      </c>
      <c r="CD52" s="18">
        <f t="shared" si="97"/>
        <v>0</v>
      </c>
      <c r="CE52" s="18">
        <f t="shared" si="98"/>
        <v>0</v>
      </c>
      <c r="CF52" s="18">
        <f t="shared" si="99"/>
        <v>0</v>
      </c>
      <c r="CG52" s="18">
        <f t="shared" si="100"/>
        <v>0</v>
      </c>
      <c r="CH52" s="18">
        <f t="shared" si="101"/>
        <v>0</v>
      </c>
      <c r="CJ52" s="18">
        <f t="shared" si="102"/>
        <v>0</v>
      </c>
      <c r="CK52"/>
    </row>
    <row r="53" spans="2:89" s="18" customFormat="1" ht="90" customHeight="1">
      <c r="B53" s="376"/>
      <c r="D53" s="254" t="s">
        <v>71</v>
      </c>
      <c r="E53" s="255" t="s">
        <v>109</v>
      </c>
      <c r="F53" s="255"/>
      <c r="G53" s="256" t="s">
        <v>267</v>
      </c>
      <c r="H53" s="277" t="s">
        <v>73</v>
      </c>
      <c r="I53" s="277" t="s">
        <v>131</v>
      </c>
      <c r="J53" s="255">
        <v>1</v>
      </c>
      <c r="K53" s="255">
        <v>0</v>
      </c>
      <c r="L53" s="255" t="s">
        <v>306</v>
      </c>
      <c r="M53" s="752">
        <v>309.52530000000002</v>
      </c>
      <c r="N53" s="360"/>
      <c r="O53" s="191"/>
      <c r="P53" s="191"/>
      <c r="Q53" s="191"/>
      <c r="R53" s="191"/>
      <c r="S53" s="191"/>
      <c r="T53" s="159"/>
      <c r="U53" s="633"/>
      <c r="V53" s="633"/>
      <c r="W53" s="633"/>
      <c r="X53" s="633"/>
      <c r="Y53" s="633"/>
      <c r="Z53" s="633"/>
      <c r="AA53" s="633"/>
      <c r="AB53" s="291">
        <f t="shared" si="54"/>
        <v>0</v>
      </c>
      <c r="AC53" s="292" t="str">
        <f t="shared" si="55"/>
        <v>No</v>
      </c>
      <c r="AD53" s="293" t="str">
        <f t="shared" si="56"/>
        <v>No</v>
      </c>
      <c r="AF53" s="160">
        <v>1</v>
      </c>
      <c r="AG53" s="161">
        <f t="shared" si="57"/>
        <v>0</v>
      </c>
      <c r="AH53" s="18">
        <f t="shared" si="34"/>
        <v>340.47783000000004</v>
      </c>
      <c r="AI53" s="429">
        <v>14.55</v>
      </c>
      <c r="AJ53" s="385">
        <f t="shared" si="58"/>
        <v>0</v>
      </c>
      <c r="AK53" s="244">
        <f t="shared" si="59"/>
        <v>0</v>
      </c>
      <c r="AL53" s="321">
        <f t="shared" si="60"/>
        <v>0</v>
      </c>
      <c r="AM53" s="469">
        <f t="shared" si="61"/>
        <v>0</v>
      </c>
      <c r="AN53" s="470">
        <f t="shared" si="62"/>
        <v>0</v>
      </c>
      <c r="AO53" s="471">
        <f t="shared" si="63"/>
        <v>0</v>
      </c>
      <c r="AP53" s="472">
        <f t="shared" si="64"/>
        <v>0</v>
      </c>
      <c r="AQ53" s="472">
        <f t="shared" si="65"/>
        <v>0</v>
      </c>
      <c r="AR53" s="473">
        <f t="shared" si="66"/>
        <v>0</v>
      </c>
      <c r="AS53" s="474">
        <f t="shared" si="67"/>
        <v>0</v>
      </c>
      <c r="AT53" s="475">
        <f t="shared" si="68"/>
        <v>0</v>
      </c>
      <c r="AU53" s="476">
        <f t="shared" si="69"/>
        <v>0</v>
      </c>
      <c r="AV53" s="477">
        <f t="shared" si="70"/>
        <v>0</v>
      </c>
      <c r="AW53" s="478">
        <f t="shared" si="71"/>
        <v>0</v>
      </c>
      <c r="AX53" s="479">
        <f t="shared" si="72"/>
        <v>0</v>
      </c>
      <c r="AY53" s="261">
        <v>1</v>
      </c>
      <c r="AZ53" s="251">
        <v>9</v>
      </c>
      <c r="BA53" s="252"/>
      <c r="BB53" s="251"/>
      <c r="BD53" s="18">
        <f t="shared" si="73"/>
        <v>0</v>
      </c>
      <c r="BE53" s="18">
        <f t="shared" si="74"/>
        <v>0</v>
      </c>
      <c r="BF53" s="18">
        <f t="shared" si="75"/>
        <v>0</v>
      </c>
      <c r="BG53" s="18">
        <f t="shared" si="76"/>
        <v>0</v>
      </c>
      <c r="BH53" s="18">
        <f t="shared" si="77"/>
        <v>0</v>
      </c>
      <c r="BI53" s="18">
        <f t="shared" si="78"/>
        <v>0</v>
      </c>
      <c r="BJ53" s="18">
        <f t="shared" si="79"/>
        <v>0</v>
      </c>
      <c r="BK53" s="18">
        <f t="shared" si="80"/>
        <v>0</v>
      </c>
      <c r="BL53"/>
      <c r="BM53" s="147">
        <f t="shared" si="81"/>
        <v>0</v>
      </c>
      <c r="BN53" s="147">
        <f t="shared" si="82"/>
        <v>0</v>
      </c>
      <c r="BO53"/>
      <c r="BP53" s="18">
        <f t="shared" si="83"/>
        <v>0</v>
      </c>
      <c r="BQ53" s="18">
        <f t="shared" si="84"/>
        <v>0</v>
      </c>
      <c r="BR53" s="18">
        <f t="shared" si="85"/>
        <v>0</v>
      </c>
      <c r="BS53" s="18">
        <f t="shared" si="86"/>
        <v>0</v>
      </c>
      <c r="BT53" s="18">
        <f t="shared" si="87"/>
        <v>0</v>
      </c>
      <c r="BU53" s="18">
        <f t="shared" si="88"/>
        <v>0</v>
      </c>
      <c r="BV53" s="18">
        <f t="shared" si="89"/>
        <v>0</v>
      </c>
      <c r="BW53" s="18">
        <f t="shared" si="90"/>
        <v>0</v>
      </c>
      <c r="BX53" s="18">
        <f t="shared" si="91"/>
        <v>0</v>
      </c>
      <c r="BY53" s="18">
        <f t="shared" si="92"/>
        <v>0</v>
      </c>
      <c r="BZ53" s="18">
        <f t="shared" si="93"/>
        <v>0</v>
      </c>
      <c r="CA53" s="18">
        <f t="shared" si="94"/>
        <v>0</v>
      </c>
      <c r="CB53" s="18">
        <f t="shared" si="95"/>
        <v>0</v>
      </c>
      <c r="CC53" s="18">
        <f t="shared" si="96"/>
        <v>0</v>
      </c>
      <c r="CD53" s="18">
        <f t="shared" si="97"/>
        <v>0</v>
      </c>
      <c r="CE53" s="18">
        <f t="shared" si="98"/>
        <v>0</v>
      </c>
      <c r="CF53" s="18">
        <f t="shared" si="99"/>
        <v>0</v>
      </c>
      <c r="CG53" s="18">
        <f t="shared" si="100"/>
        <v>0</v>
      </c>
      <c r="CH53" s="18">
        <f t="shared" si="101"/>
        <v>0</v>
      </c>
      <c r="CJ53" s="18">
        <f t="shared" si="102"/>
        <v>0</v>
      </c>
      <c r="CK53"/>
    </row>
    <row r="54" spans="2:89" s="18" customFormat="1" ht="90" customHeight="1">
      <c r="B54" s="375"/>
      <c r="C54" s="20"/>
      <c r="D54" s="271" t="s">
        <v>72</v>
      </c>
      <c r="E54" s="272" t="s">
        <v>110</v>
      </c>
      <c r="F54" s="272"/>
      <c r="G54" s="262" t="s">
        <v>267</v>
      </c>
      <c r="H54" s="273" t="s">
        <v>144</v>
      </c>
      <c r="I54" s="273" t="s">
        <v>131</v>
      </c>
      <c r="J54" s="266">
        <v>1</v>
      </c>
      <c r="K54" s="266">
        <v>0</v>
      </c>
      <c r="L54" s="266" t="s">
        <v>306</v>
      </c>
      <c r="M54" s="553">
        <v>332.45310000000006</v>
      </c>
      <c r="N54" s="757"/>
      <c r="O54" s="189"/>
      <c r="P54" s="189"/>
      <c r="Q54" s="189"/>
      <c r="R54" s="189"/>
      <c r="S54" s="189"/>
      <c r="T54" s="188"/>
      <c r="U54" s="758"/>
      <c r="V54" s="758"/>
      <c r="W54" s="758"/>
      <c r="X54" s="758"/>
      <c r="Y54" s="758"/>
      <c r="Z54" s="758"/>
      <c r="AA54" s="758"/>
      <c r="AB54" s="753">
        <f t="shared" si="54"/>
        <v>0</v>
      </c>
      <c r="AC54" s="298" t="str">
        <f t="shared" si="55"/>
        <v>No</v>
      </c>
      <c r="AD54" s="295" t="str">
        <f t="shared" si="56"/>
        <v>No</v>
      </c>
      <c r="AF54" s="170">
        <v>1</v>
      </c>
      <c r="AG54" s="171">
        <f t="shared" si="57"/>
        <v>0</v>
      </c>
      <c r="AH54" s="18">
        <f t="shared" si="34"/>
        <v>365.69841000000008</v>
      </c>
      <c r="AI54" s="428">
        <v>18.5</v>
      </c>
      <c r="AJ54" s="385">
        <f t="shared" si="58"/>
        <v>0</v>
      </c>
      <c r="AK54" s="244">
        <f t="shared" si="59"/>
        <v>0</v>
      </c>
      <c r="AL54" s="321">
        <f t="shared" si="60"/>
        <v>0</v>
      </c>
      <c r="AM54" s="469">
        <f t="shared" si="61"/>
        <v>0</v>
      </c>
      <c r="AN54" s="470">
        <f t="shared" si="62"/>
        <v>0</v>
      </c>
      <c r="AO54" s="471">
        <f t="shared" si="63"/>
        <v>0</v>
      </c>
      <c r="AP54" s="472">
        <f t="shared" si="64"/>
        <v>0</v>
      </c>
      <c r="AQ54" s="472">
        <f t="shared" si="65"/>
        <v>0</v>
      </c>
      <c r="AR54" s="473">
        <f t="shared" si="66"/>
        <v>0</v>
      </c>
      <c r="AS54" s="474">
        <f t="shared" si="67"/>
        <v>0</v>
      </c>
      <c r="AT54" s="475">
        <f t="shared" si="68"/>
        <v>0</v>
      </c>
      <c r="AU54" s="476">
        <f t="shared" si="69"/>
        <v>0</v>
      </c>
      <c r="AV54" s="477">
        <f t="shared" si="70"/>
        <v>0</v>
      </c>
      <c r="AW54" s="478">
        <f t="shared" si="71"/>
        <v>0</v>
      </c>
      <c r="AX54" s="479">
        <f t="shared" si="72"/>
        <v>0</v>
      </c>
      <c r="AY54" s="252">
        <v>1</v>
      </c>
      <c r="AZ54" s="260">
        <v>10</v>
      </c>
      <c r="BA54" s="261"/>
      <c r="BB54" s="260"/>
      <c r="BD54" s="18">
        <f t="shared" si="73"/>
        <v>0</v>
      </c>
      <c r="BE54" s="18">
        <f t="shared" si="74"/>
        <v>0</v>
      </c>
      <c r="BF54" s="18">
        <f t="shared" si="75"/>
        <v>0</v>
      </c>
      <c r="BG54" s="18">
        <f t="shared" si="76"/>
        <v>0</v>
      </c>
      <c r="BH54" s="18">
        <f t="shared" si="77"/>
        <v>0</v>
      </c>
      <c r="BI54" s="18">
        <f t="shared" si="78"/>
        <v>0</v>
      </c>
      <c r="BJ54" s="18">
        <f t="shared" si="79"/>
        <v>0</v>
      </c>
      <c r="BK54" s="18">
        <f t="shared" si="80"/>
        <v>0</v>
      </c>
      <c r="BL54"/>
      <c r="BM54" s="147">
        <f t="shared" si="81"/>
        <v>0</v>
      </c>
      <c r="BN54" s="147">
        <f t="shared" si="82"/>
        <v>0</v>
      </c>
      <c r="BO54"/>
      <c r="BP54" s="18">
        <f t="shared" si="83"/>
        <v>0</v>
      </c>
      <c r="BQ54" s="18">
        <f t="shared" si="84"/>
        <v>0</v>
      </c>
      <c r="BR54" s="18">
        <f t="shared" si="85"/>
        <v>0</v>
      </c>
      <c r="BS54" s="18">
        <f t="shared" si="86"/>
        <v>0</v>
      </c>
      <c r="BT54" s="18">
        <f t="shared" si="87"/>
        <v>0</v>
      </c>
      <c r="BU54" s="18">
        <f t="shared" si="88"/>
        <v>0</v>
      </c>
      <c r="BV54" s="18">
        <f t="shared" si="89"/>
        <v>0</v>
      </c>
      <c r="BW54" s="18">
        <f t="shared" si="90"/>
        <v>0</v>
      </c>
      <c r="BX54" s="18">
        <f t="shared" si="91"/>
        <v>0</v>
      </c>
      <c r="BY54" s="18">
        <f t="shared" si="92"/>
        <v>0</v>
      </c>
      <c r="BZ54" s="18">
        <f t="shared" si="93"/>
        <v>0</v>
      </c>
      <c r="CA54" s="18">
        <f t="shared" si="94"/>
        <v>0</v>
      </c>
      <c r="CB54" s="18">
        <f t="shared" si="95"/>
        <v>0</v>
      </c>
      <c r="CC54" s="18">
        <f t="shared" si="96"/>
        <v>0</v>
      </c>
      <c r="CD54" s="18">
        <f t="shared" si="97"/>
        <v>0</v>
      </c>
      <c r="CE54" s="18">
        <f t="shared" si="98"/>
        <v>0</v>
      </c>
      <c r="CF54" s="18">
        <f t="shared" si="99"/>
        <v>0</v>
      </c>
      <c r="CG54" s="18">
        <f t="shared" si="100"/>
        <v>0</v>
      </c>
      <c r="CH54" s="18">
        <f t="shared" si="101"/>
        <v>0</v>
      </c>
      <c r="CJ54" s="18">
        <f t="shared" si="102"/>
        <v>0</v>
      </c>
      <c r="CK54"/>
    </row>
    <row r="55" spans="2:89" ht="49.25" customHeight="1">
      <c r="B55" s="377"/>
      <c r="D55" s="227" t="s">
        <v>172</v>
      </c>
      <c r="L55" s="107"/>
      <c r="M55" s="227"/>
      <c r="AB55" s="562"/>
      <c r="AF55" s="196"/>
      <c r="AG55" s="196"/>
      <c r="AH55" s="18">
        <f t="shared" si="34"/>
        <v>0</v>
      </c>
      <c r="AJ55" s="385"/>
      <c r="AK55" s="244"/>
      <c r="AL55" s="321"/>
      <c r="AM55" s="469"/>
      <c r="AN55" s="470"/>
      <c r="AO55" s="471"/>
      <c r="AP55" s="472"/>
      <c r="AQ55" s="472"/>
      <c r="AR55" s="473"/>
      <c r="AS55" s="474"/>
      <c r="AT55" s="475"/>
      <c r="AU55" s="476"/>
      <c r="AV55" s="477"/>
      <c r="AW55" s="478"/>
      <c r="AX55" s="479"/>
      <c r="BD55" s="18">
        <f t="shared" si="73"/>
        <v>0</v>
      </c>
      <c r="BE55" s="18">
        <f t="shared" si="74"/>
        <v>0</v>
      </c>
      <c r="BF55" s="18">
        <f t="shared" si="75"/>
        <v>0</v>
      </c>
      <c r="BG55" s="18">
        <f t="shared" si="76"/>
        <v>0</v>
      </c>
      <c r="BH55" s="18">
        <f t="shared" si="77"/>
        <v>0</v>
      </c>
      <c r="BI55" s="18">
        <f t="shared" si="78"/>
        <v>0</v>
      </c>
      <c r="BJ55" s="18">
        <f t="shared" si="79"/>
        <v>0</v>
      </c>
      <c r="BK55" s="18">
        <f t="shared" si="80"/>
        <v>0</v>
      </c>
      <c r="BM55" s="147">
        <f t="shared" si="81"/>
        <v>0</v>
      </c>
      <c r="BN55" s="147">
        <f t="shared" si="82"/>
        <v>0</v>
      </c>
      <c r="BP55" s="18">
        <f t="shared" si="83"/>
        <v>0</v>
      </c>
      <c r="BQ55" s="18">
        <f t="shared" si="84"/>
        <v>0</v>
      </c>
      <c r="BR55" s="18">
        <f t="shared" si="85"/>
        <v>0</v>
      </c>
      <c r="BS55" s="18">
        <f t="shared" si="86"/>
        <v>0</v>
      </c>
      <c r="BT55" s="18">
        <f t="shared" si="87"/>
        <v>0</v>
      </c>
      <c r="BU55" s="18">
        <f t="shared" si="88"/>
        <v>0</v>
      </c>
      <c r="BV55" s="18">
        <f t="shared" si="89"/>
        <v>0</v>
      </c>
      <c r="BW55" s="18">
        <f t="shared" si="90"/>
        <v>0</v>
      </c>
      <c r="BX55" s="18">
        <f t="shared" si="91"/>
        <v>0</v>
      </c>
      <c r="BY55" s="18">
        <f t="shared" si="92"/>
        <v>0</v>
      </c>
      <c r="BZ55" s="18">
        <f t="shared" si="93"/>
        <v>0</v>
      </c>
      <c r="CA55" s="18">
        <f t="shared" si="94"/>
        <v>0</v>
      </c>
      <c r="CB55" s="18">
        <f t="shared" si="95"/>
        <v>0</v>
      </c>
      <c r="CC55" s="18">
        <f t="shared" si="96"/>
        <v>0</v>
      </c>
      <c r="CD55" s="18">
        <f t="shared" si="97"/>
        <v>0</v>
      </c>
      <c r="CE55" s="18">
        <f t="shared" si="98"/>
        <v>0</v>
      </c>
      <c r="CF55" s="18">
        <f t="shared" si="99"/>
        <v>0</v>
      </c>
      <c r="CG55" s="18">
        <f t="shared" si="100"/>
        <v>0</v>
      </c>
      <c r="CH55" s="18">
        <f t="shared" si="101"/>
        <v>0</v>
      </c>
      <c r="CI55" s="18"/>
      <c r="CJ55" s="18">
        <f t="shared" si="102"/>
        <v>0</v>
      </c>
    </row>
    <row r="56" spans="2:89" ht="90" customHeight="1">
      <c r="B56" s="374"/>
      <c r="C56" s="106"/>
      <c r="D56" s="242" t="s">
        <v>167</v>
      </c>
      <c r="E56" s="243"/>
      <c r="F56" s="243"/>
      <c r="G56" s="247" t="s">
        <v>157</v>
      </c>
      <c r="H56" s="243" t="s">
        <v>276</v>
      </c>
      <c r="I56" s="243" t="s">
        <v>131</v>
      </c>
      <c r="J56" s="243">
        <v>1</v>
      </c>
      <c r="K56" s="243">
        <v>21</v>
      </c>
      <c r="L56" s="243" t="s">
        <v>306</v>
      </c>
      <c r="M56" s="550">
        <v>313.63499999999999</v>
      </c>
      <c r="N56" s="755"/>
      <c r="O56" s="186"/>
      <c r="P56" s="186"/>
      <c r="Q56" s="186"/>
      <c r="R56" s="186"/>
      <c r="S56" s="186"/>
      <c r="T56" s="185"/>
      <c r="U56" s="184"/>
      <c r="V56" s="184"/>
      <c r="W56" s="184"/>
      <c r="X56" s="184"/>
      <c r="Y56" s="184"/>
      <c r="Z56" s="184"/>
      <c r="AA56" s="184"/>
      <c r="AB56" s="291">
        <f t="shared" ref="AB56:AB61" si="103">M56*N56+M56*O56+M56*P56+M56*Q56+M56*R56+M56*S56+M56*U56+M56*V56+M56*W56+M56*X56+M56*Y56+M56*Z56+M56*AA56+M56*T56</f>
        <v>0</v>
      </c>
      <c r="AC56" s="287" t="str">
        <f t="shared" ref="AC56:AC61" si="104">IF(SUM(N56:AA56)&gt;0,"Yes","No")</f>
        <v>No</v>
      </c>
      <c r="AD56" s="288" t="str">
        <f t="shared" ref="AD56:AD61" si="105">IF(B56="New","Yes","No")</f>
        <v>No</v>
      </c>
      <c r="AF56" s="155">
        <v>1</v>
      </c>
      <c r="AG56" s="161">
        <f t="shared" ref="AG56:AG61" si="106">AF56*N56+AF56*O56+AF56*P56+AF56*Q56+AF56*R56+AF56*S56+AF56*U56+AF56*V56+AF56*W56+AF56*X56+AF56*Y56+AF56*Z56+AF56*AA56+AF56*T56</f>
        <v>0</v>
      </c>
      <c r="AH56" s="18">
        <f t="shared" si="34"/>
        <v>344.99850000000004</v>
      </c>
      <c r="AI56" s="427">
        <v>12.57</v>
      </c>
      <c r="AJ56" s="385">
        <f t="shared" ref="AJ56:AJ61" si="107">SUM(N56:AA56)*AI56</f>
        <v>0</v>
      </c>
      <c r="AK56" s="244">
        <f t="shared" ref="AK56:AK61" si="108">J56*N56</f>
        <v>0</v>
      </c>
      <c r="AL56" s="321">
        <f t="shared" ref="AL56:AL61" si="109">J56*O56</f>
        <v>0</v>
      </c>
      <c r="AM56" s="469">
        <f t="shared" ref="AM56:AM61" si="110">J56*P56</f>
        <v>0</v>
      </c>
      <c r="AN56" s="470">
        <f t="shared" ref="AN56:AN61" si="111">J56*Q56</f>
        <v>0</v>
      </c>
      <c r="AO56" s="471">
        <f t="shared" ref="AO56:AO61" si="112">J56*R56</f>
        <v>0</v>
      </c>
      <c r="AP56" s="472">
        <f t="shared" ref="AP56:AP61" si="113">J56*S56</f>
        <v>0</v>
      </c>
      <c r="AQ56" s="472">
        <f t="shared" ref="AQ56:AQ61" si="114">J56*T56</f>
        <v>0</v>
      </c>
      <c r="AR56" s="473">
        <f t="shared" ref="AR56:AR61" si="115">J56*U56</f>
        <v>0</v>
      </c>
      <c r="AS56" s="474">
        <f t="shared" ref="AS56:AS61" si="116">J56*V56</f>
        <v>0</v>
      </c>
      <c r="AT56" s="475">
        <f t="shared" ref="AT56:AT61" si="117">J56*W56</f>
        <v>0</v>
      </c>
      <c r="AU56" s="476">
        <f t="shared" ref="AU56:AU61" si="118">J56*X56</f>
        <v>0</v>
      </c>
      <c r="AV56" s="477">
        <f t="shared" ref="AV56:AV61" si="119">J56*Y56</f>
        <v>0</v>
      </c>
      <c r="AW56" s="478">
        <f t="shared" ref="AW56:AW61" si="120">J56*Z56</f>
        <v>0</v>
      </c>
      <c r="AX56" s="479">
        <f t="shared" ref="AX56:AX61" si="121">J56*AA56</f>
        <v>0</v>
      </c>
      <c r="AY56" s="246">
        <v>1</v>
      </c>
      <c r="AZ56" s="245">
        <v>9</v>
      </c>
      <c r="BA56" s="246"/>
      <c r="BB56" s="245"/>
      <c r="BD56" s="18">
        <f t="shared" si="73"/>
        <v>0</v>
      </c>
      <c r="BE56" s="18">
        <f t="shared" si="74"/>
        <v>0</v>
      </c>
      <c r="BF56" s="18">
        <f t="shared" si="75"/>
        <v>0</v>
      </c>
      <c r="BG56" s="18">
        <f t="shared" si="76"/>
        <v>0</v>
      </c>
      <c r="BH56" s="18">
        <f t="shared" si="77"/>
        <v>0</v>
      </c>
      <c r="BI56" s="18">
        <f t="shared" si="78"/>
        <v>0</v>
      </c>
      <c r="BJ56" s="18">
        <f t="shared" si="79"/>
        <v>0</v>
      </c>
      <c r="BK56" s="18">
        <f t="shared" si="80"/>
        <v>0</v>
      </c>
      <c r="BM56" s="147">
        <f t="shared" si="81"/>
        <v>0</v>
      </c>
      <c r="BN56" s="147">
        <f t="shared" si="82"/>
        <v>0</v>
      </c>
      <c r="BP56" s="18">
        <f t="shared" si="83"/>
        <v>0</v>
      </c>
      <c r="BQ56" s="18">
        <f t="shared" si="84"/>
        <v>0</v>
      </c>
      <c r="BR56" s="18">
        <f t="shared" si="85"/>
        <v>0</v>
      </c>
      <c r="BS56" s="18">
        <f t="shared" si="86"/>
        <v>0</v>
      </c>
      <c r="BT56" s="18">
        <f t="shared" si="87"/>
        <v>0</v>
      </c>
      <c r="BU56" s="18">
        <f t="shared" si="88"/>
        <v>0</v>
      </c>
      <c r="BV56" s="18">
        <f t="shared" si="89"/>
        <v>0</v>
      </c>
      <c r="BW56" s="18">
        <f t="shared" si="90"/>
        <v>0</v>
      </c>
      <c r="BX56" s="18">
        <f t="shared" si="91"/>
        <v>0</v>
      </c>
      <c r="BY56" s="18">
        <f t="shared" si="92"/>
        <v>0</v>
      </c>
      <c r="BZ56" s="18">
        <f t="shared" si="93"/>
        <v>0</v>
      </c>
      <c r="CA56" s="18">
        <f t="shared" si="94"/>
        <v>0</v>
      </c>
      <c r="CB56" s="18">
        <f t="shared" si="95"/>
        <v>0</v>
      </c>
      <c r="CC56" s="18">
        <f t="shared" si="96"/>
        <v>0</v>
      </c>
      <c r="CD56" s="18">
        <f t="shared" si="97"/>
        <v>0</v>
      </c>
      <c r="CE56" s="18">
        <f t="shared" si="98"/>
        <v>0</v>
      </c>
      <c r="CF56" s="18">
        <f t="shared" si="99"/>
        <v>0</v>
      </c>
      <c r="CG56" s="18">
        <f t="shared" si="100"/>
        <v>0</v>
      </c>
      <c r="CH56" s="18">
        <f t="shared" si="101"/>
        <v>0</v>
      </c>
      <c r="CI56" s="18"/>
      <c r="CJ56" s="18">
        <f t="shared" si="102"/>
        <v>0</v>
      </c>
    </row>
    <row r="57" spans="2:89" ht="90" customHeight="1">
      <c r="B57" s="376"/>
      <c r="C57" s="18"/>
      <c r="D57" s="248" t="s">
        <v>166</v>
      </c>
      <c r="E57" s="249"/>
      <c r="F57" s="249"/>
      <c r="G57" s="253" t="s">
        <v>157</v>
      </c>
      <c r="H57" s="249" t="s">
        <v>276</v>
      </c>
      <c r="I57" s="249" t="s">
        <v>131</v>
      </c>
      <c r="J57" s="249">
        <v>1</v>
      </c>
      <c r="K57" s="249">
        <v>21</v>
      </c>
      <c r="L57" s="249" t="s">
        <v>306</v>
      </c>
      <c r="M57" s="551">
        <v>313.63499999999999</v>
      </c>
      <c r="N57" s="355"/>
      <c r="O57" s="193"/>
      <c r="P57" s="193"/>
      <c r="Q57" s="193"/>
      <c r="R57" s="193"/>
      <c r="S57" s="193"/>
      <c r="T57" s="164"/>
      <c r="U57" s="632"/>
      <c r="V57" s="632"/>
      <c r="W57" s="632"/>
      <c r="X57" s="632"/>
      <c r="Y57" s="632"/>
      <c r="Z57" s="632"/>
      <c r="AA57" s="632"/>
      <c r="AB57" s="753">
        <f t="shared" si="103"/>
        <v>0</v>
      </c>
      <c r="AC57" s="289" t="str">
        <f t="shared" si="104"/>
        <v>No</v>
      </c>
      <c r="AD57" s="290" t="str">
        <f t="shared" si="105"/>
        <v>No</v>
      </c>
      <c r="AF57" s="160">
        <v>1</v>
      </c>
      <c r="AG57" s="161">
        <f t="shared" si="106"/>
        <v>0</v>
      </c>
      <c r="AH57" s="18">
        <f t="shared" si="34"/>
        <v>344.99850000000004</v>
      </c>
      <c r="AI57" s="429">
        <v>12.57</v>
      </c>
      <c r="AJ57" s="385">
        <f t="shared" si="107"/>
        <v>0</v>
      </c>
      <c r="AK57" s="244">
        <f t="shared" si="108"/>
        <v>0</v>
      </c>
      <c r="AL57" s="321">
        <f t="shared" si="109"/>
        <v>0</v>
      </c>
      <c r="AM57" s="469">
        <f t="shared" si="110"/>
        <v>0</v>
      </c>
      <c r="AN57" s="470">
        <f t="shared" si="111"/>
        <v>0</v>
      </c>
      <c r="AO57" s="471">
        <f t="shared" si="112"/>
        <v>0</v>
      </c>
      <c r="AP57" s="472">
        <f t="shared" si="113"/>
        <v>0</v>
      </c>
      <c r="AQ57" s="472">
        <f t="shared" si="114"/>
        <v>0</v>
      </c>
      <c r="AR57" s="473">
        <f t="shared" si="115"/>
        <v>0</v>
      </c>
      <c r="AS57" s="474">
        <f t="shared" si="116"/>
        <v>0</v>
      </c>
      <c r="AT57" s="475">
        <f t="shared" si="117"/>
        <v>0</v>
      </c>
      <c r="AU57" s="476">
        <f t="shared" si="118"/>
        <v>0</v>
      </c>
      <c r="AV57" s="477">
        <f t="shared" si="119"/>
        <v>0</v>
      </c>
      <c r="AW57" s="478">
        <f t="shared" si="120"/>
        <v>0</v>
      </c>
      <c r="AX57" s="479">
        <f t="shared" si="121"/>
        <v>0</v>
      </c>
      <c r="AY57" s="252">
        <v>1</v>
      </c>
      <c r="AZ57" s="251">
        <v>9</v>
      </c>
      <c r="BA57" s="252"/>
      <c r="BB57" s="251"/>
      <c r="BD57" s="18">
        <f t="shared" si="73"/>
        <v>0</v>
      </c>
      <c r="BE57" s="18">
        <f t="shared" si="74"/>
        <v>0</v>
      </c>
      <c r="BF57" s="18">
        <f t="shared" si="75"/>
        <v>0</v>
      </c>
      <c r="BG57" s="18">
        <f t="shared" si="76"/>
        <v>0</v>
      </c>
      <c r="BH57" s="18">
        <f t="shared" si="77"/>
        <v>0</v>
      </c>
      <c r="BI57" s="18">
        <f t="shared" si="78"/>
        <v>0</v>
      </c>
      <c r="BJ57" s="18">
        <f t="shared" si="79"/>
        <v>0</v>
      </c>
      <c r="BK57" s="18">
        <f t="shared" si="80"/>
        <v>0</v>
      </c>
      <c r="BM57" s="147">
        <f t="shared" si="81"/>
        <v>0</v>
      </c>
      <c r="BN57" s="147">
        <f t="shared" si="82"/>
        <v>0</v>
      </c>
      <c r="BP57" s="18">
        <f t="shared" si="83"/>
        <v>0</v>
      </c>
      <c r="BQ57" s="18">
        <f t="shared" si="84"/>
        <v>0</v>
      </c>
      <c r="BR57" s="18">
        <f t="shared" si="85"/>
        <v>0</v>
      </c>
      <c r="BS57" s="18">
        <f t="shared" si="86"/>
        <v>0</v>
      </c>
      <c r="BT57" s="18">
        <f t="shared" si="87"/>
        <v>0</v>
      </c>
      <c r="BU57" s="18">
        <f t="shared" si="88"/>
        <v>0</v>
      </c>
      <c r="BV57" s="18">
        <f t="shared" si="89"/>
        <v>0</v>
      </c>
      <c r="BW57" s="18">
        <f t="shared" si="90"/>
        <v>0</v>
      </c>
      <c r="BX57" s="18">
        <f t="shared" si="91"/>
        <v>0</v>
      </c>
      <c r="BY57" s="18">
        <f t="shared" si="92"/>
        <v>0</v>
      </c>
      <c r="BZ57" s="18">
        <f t="shared" si="93"/>
        <v>0</v>
      </c>
      <c r="CA57" s="18">
        <f t="shared" si="94"/>
        <v>0</v>
      </c>
      <c r="CB57" s="18">
        <f t="shared" si="95"/>
        <v>0</v>
      </c>
      <c r="CC57" s="18">
        <f t="shared" si="96"/>
        <v>0</v>
      </c>
      <c r="CD57" s="18">
        <f t="shared" si="97"/>
        <v>0</v>
      </c>
      <c r="CE57" s="18">
        <f t="shared" si="98"/>
        <v>0</v>
      </c>
      <c r="CF57" s="18">
        <f t="shared" si="99"/>
        <v>0</v>
      </c>
      <c r="CG57" s="18">
        <f t="shared" si="100"/>
        <v>0</v>
      </c>
      <c r="CH57" s="18">
        <f t="shared" si="101"/>
        <v>0</v>
      </c>
      <c r="CI57" s="18"/>
      <c r="CJ57" s="18">
        <f t="shared" si="102"/>
        <v>0</v>
      </c>
    </row>
    <row r="58" spans="2:89" ht="90" customHeight="1">
      <c r="B58" s="376"/>
      <c r="C58" s="18"/>
      <c r="D58" s="254" t="s">
        <v>168</v>
      </c>
      <c r="E58" s="255"/>
      <c r="F58" s="255"/>
      <c r="G58" s="256" t="s">
        <v>157</v>
      </c>
      <c r="H58" s="257" t="s">
        <v>277</v>
      </c>
      <c r="I58" s="255" t="s">
        <v>132</v>
      </c>
      <c r="J58" s="255">
        <v>2</v>
      </c>
      <c r="K58" s="255">
        <v>34</v>
      </c>
      <c r="L58" s="255" t="s">
        <v>306</v>
      </c>
      <c r="M58" s="552">
        <v>519.12</v>
      </c>
      <c r="N58" s="360"/>
      <c r="O58" s="191"/>
      <c r="P58" s="191"/>
      <c r="Q58" s="191"/>
      <c r="R58" s="191"/>
      <c r="S58" s="191"/>
      <c r="T58" s="159"/>
      <c r="U58" s="633"/>
      <c r="V58" s="633"/>
      <c r="W58" s="633"/>
      <c r="X58" s="633"/>
      <c r="Y58" s="633"/>
      <c r="Z58" s="633"/>
      <c r="AA58" s="633"/>
      <c r="AB58" s="291">
        <f t="shared" si="103"/>
        <v>0</v>
      </c>
      <c r="AC58" s="292" t="str">
        <f t="shared" si="104"/>
        <v>No</v>
      </c>
      <c r="AD58" s="293" t="str">
        <f t="shared" si="105"/>
        <v>No</v>
      </c>
      <c r="AF58" s="160">
        <v>2</v>
      </c>
      <c r="AG58" s="161">
        <f t="shared" si="106"/>
        <v>0</v>
      </c>
      <c r="AH58" s="18">
        <f t="shared" si="34"/>
        <v>571.03200000000004</v>
      </c>
      <c r="AI58" s="429">
        <v>14.26</v>
      </c>
      <c r="AJ58" s="385">
        <f t="shared" si="107"/>
        <v>0</v>
      </c>
      <c r="AK58" s="244">
        <f t="shared" si="108"/>
        <v>0</v>
      </c>
      <c r="AL58" s="321">
        <f t="shared" si="109"/>
        <v>0</v>
      </c>
      <c r="AM58" s="469">
        <f t="shared" si="110"/>
        <v>0</v>
      </c>
      <c r="AN58" s="470">
        <f t="shared" si="111"/>
        <v>0</v>
      </c>
      <c r="AO58" s="471">
        <f t="shared" si="112"/>
        <v>0</v>
      </c>
      <c r="AP58" s="472">
        <f t="shared" si="113"/>
        <v>0</v>
      </c>
      <c r="AQ58" s="472">
        <f t="shared" si="114"/>
        <v>0</v>
      </c>
      <c r="AR58" s="473">
        <f t="shared" si="115"/>
        <v>0</v>
      </c>
      <c r="AS58" s="474">
        <f t="shared" si="116"/>
        <v>0</v>
      </c>
      <c r="AT58" s="475">
        <f t="shared" si="117"/>
        <v>0</v>
      </c>
      <c r="AU58" s="476">
        <f t="shared" si="118"/>
        <v>0</v>
      </c>
      <c r="AV58" s="477">
        <f t="shared" si="119"/>
        <v>0</v>
      </c>
      <c r="AW58" s="478">
        <f t="shared" si="120"/>
        <v>0</v>
      </c>
      <c r="AX58" s="479">
        <f t="shared" si="121"/>
        <v>0</v>
      </c>
      <c r="AY58" s="252">
        <v>2</v>
      </c>
      <c r="AZ58" s="251">
        <v>16</v>
      </c>
      <c r="BA58" s="252"/>
      <c r="BB58" s="251"/>
      <c r="BD58" s="18">
        <f t="shared" si="73"/>
        <v>0</v>
      </c>
      <c r="BE58" s="18">
        <f t="shared" si="74"/>
        <v>0</v>
      </c>
      <c r="BF58" s="18">
        <f t="shared" si="75"/>
        <v>0</v>
      </c>
      <c r="BG58" s="18">
        <f t="shared" si="76"/>
        <v>0</v>
      </c>
      <c r="BH58" s="18">
        <f t="shared" si="77"/>
        <v>0</v>
      </c>
      <c r="BI58" s="18">
        <f t="shared" si="78"/>
        <v>0</v>
      </c>
      <c r="BJ58" s="18">
        <f t="shared" si="79"/>
        <v>0</v>
      </c>
      <c r="BK58" s="18">
        <f t="shared" si="80"/>
        <v>0</v>
      </c>
      <c r="BM58" s="147">
        <f t="shared" si="81"/>
        <v>0</v>
      </c>
      <c r="BN58" s="147">
        <f t="shared" si="82"/>
        <v>0</v>
      </c>
      <c r="BP58" s="18">
        <f t="shared" si="83"/>
        <v>0</v>
      </c>
      <c r="BQ58" s="18">
        <f t="shared" si="84"/>
        <v>0</v>
      </c>
      <c r="BR58" s="18">
        <f t="shared" si="85"/>
        <v>0</v>
      </c>
      <c r="BS58" s="18">
        <f t="shared" si="86"/>
        <v>0</v>
      </c>
      <c r="BT58" s="18">
        <f t="shared" si="87"/>
        <v>0</v>
      </c>
      <c r="BU58" s="18">
        <f t="shared" si="88"/>
        <v>0</v>
      </c>
      <c r="BV58" s="18">
        <f t="shared" si="89"/>
        <v>0</v>
      </c>
      <c r="BW58" s="18">
        <f t="shared" si="90"/>
        <v>0</v>
      </c>
      <c r="BX58" s="18">
        <f t="shared" si="91"/>
        <v>0</v>
      </c>
      <c r="BY58" s="18">
        <f t="shared" si="92"/>
        <v>0</v>
      </c>
      <c r="BZ58" s="18">
        <f t="shared" si="93"/>
        <v>0</v>
      </c>
      <c r="CA58" s="18">
        <f t="shared" si="94"/>
        <v>0</v>
      </c>
      <c r="CB58" s="18">
        <f t="shared" si="95"/>
        <v>0</v>
      </c>
      <c r="CC58" s="18">
        <f t="shared" si="96"/>
        <v>0</v>
      </c>
      <c r="CD58" s="18">
        <f t="shared" si="97"/>
        <v>0</v>
      </c>
      <c r="CE58" s="18">
        <f t="shared" si="98"/>
        <v>0</v>
      </c>
      <c r="CF58" s="18">
        <f t="shared" si="99"/>
        <v>0</v>
      </c>
      <c r="CG58" s="18">
        <f t="shared" si="100"/>
        <v>0</v>
      </c>
      <c r="CH58" s="18">
        <f t="shared" si="101"/>
        <v>0</v>
      </c>
      <c r="CI58" s="18"/>
      <c r="CJ58" s="18">
        <f t="shared" si="102"/>
        <v>0</v>
      </c>
    </row>
    <row r="59" spans="2:89" ht="90" customHeight="1">
      <c r="B59" s="376"/>
      <c r="C59" s="18"/>
      <c r="D59" s="248" t="s">
        <v>169</v>
      </c>
      <c r="E59" s="249"/>
      <c r="F59" s="249"/>
      <c r="G59" s="253" t="s">
        <v>157</v>
      </c>
      <c r="H59" s="249" t="s">
        <v>278</v>
      </c>
      <c r="I59" s="249" t="s">
        <v>50</v>
      </c>
      <c r="J59" s="249">
        <v>2</v>
      </c>
      <c r="K59" s="249">
        <v>22</v>
      </c>
      <c r="L59" s="249" t="s">
        <v>306</v>
      </c>
      <c r="M59" s="551">
        <v>378.52500000000003</v>
      </c>
      <c r="N59" s="355"/>
      <c r="O59" s="193"/>
      <c r="P59" s="193"/>
      <c r="Q59" s="193"/>
      <c r="R59" s="193"/>
      <c r="S59" s="193"/>
      <c r="T59" s="164"/>
      <c r="U59" s="632"/>
      <c r="V59" s="632"/>
      <c r="W59" s="632"/>
      <c r="X59" s="632"/>
      <c r="Y59" s="632"/>
      <c r="Z59" s="632"/>
      <c r="AA59" s="632"/>
      <c r="AB59" s="753">
        <f t="shared" si="103"/>
        <v>0</v>
      </c>
      <c r="AC59" s="289" t="str">
        <f t="shared" si="104"/>
        <v>No</v>
      </c>
      <c r="AD59" s="290" t="str">
        <f t="shared" si="105"/>
        <v>No</v>
      </c>
      <c r="AF59" s="160">
        <v>2</v>
      </c>
      <c r="AG59" s="161">
        <f t="shared" si="106"/>
        <v>0</v>
      </c>
      <c r="AH59" s="18">
        <f t="shared" si="34"/>
        <v>416.37750000000005</v>
      </c>
      <c r="AI59" s="429">
        <v>8.02</v>
      </c>
      <c r="AJ59" s="385">
        <f t="shared" si="107"/>
        <v>0</v>
      </c>
      <c r="AK59" s="244">
        <f t="shared" si="108"/>
        <v>0</v>
      </c>
      <c r="AL59" s="321">
        <f t="shared" si="109"/>
        <v>0</v>
      </c>
      <c r="AM59" s="469">
        <f t="shared" si="110"/>
        <v>0</v>
      </c>
      <c r="AN59" s="470">
        <f t="shared" si="111"/>
        <v>0</v>
      </c>
      <c r="AO59" s="471">
        <f t="shared" si="112"/>
        <v>0</v>
      </c>
      <c r="AP59" s="472">
        <f t="shared" si="113"/>
        <v>0</v>
      </c>
      <c r="AQ59" s="472">
        <f t="shared" si="114"/>
        <v>0</v>
      </c>
      <c r="AR59" s="473">
        <f t="shared" si="115"/>
        <v>0</v>
      </c>
      <c r="AS59" s="474">
        <f t="shared" si="116"/>
        <v>0</v>
      </c>
      <c r="AT59" s="475">
        <f t="shared" si="117"/>
        <v>0</v>
      </c>
      <c r="AU59" s="476">
        <f t="shared" si="118"/>
        <v>0</v>
      </c>
      <c r="AV59" s="477">
        <f t="shared" si="119"/>
        <v>0</v>
      </c>
      <c r="AW59" s="478">
        <f t="shared" si="120"/>
        <v>0</v>
      </c>
      <c r="AX59" s="479">
        <f t="shared" si="121"/>
        <v>0</v>
      </c>
      <c r="AY59" s="252">
        <v>2</v>
      </c>
      <c r="AZ59" s="251">
        <v>16</v>
      </c>
      <c r="BA59" s="252"/>
      <c r="BB59" s="251"/>
      <c r="BD59" s="18">
        <f t="shared" si="73"/>
        <v>0</v>
      </c>
      <c r="BE59" s="18">
        <f t="shared" si="74"/>
        <v>0</v>
      </c>
      <c r="BF59" s="18">
        <f t="shared" si="75"/>
        <v>0</v>
      </c>
      <c r="BG59" s="18">
        <f t="shared" si="76"/>
        <v>0</v>
      </c>
      <c r="BH59" s="18">
        <f t="shared" si="77"/>
        <v>0</v>
      </c>
      <c r="BI59" s="18">
        <f t="shared" si="78"/>
        <v>0</v>
      </c>
      <c r="BJ59" s="18">
        <f t="shared" si="79"/>
        <v>0</v>
      </c>
      <c r="BK59" s="18">
        <f t="shared" si="80"/>
        <v>0</v>
      </c>
      <c r="BM59" s="147">
        <f t="shared" si="81"/>
        <v>0</v>
      </c>
      <c r="BN59" s="147">
        <f t="shared" si="82"/>
        <v>0</v>
      </c>
      <c r="BP59" s="18">
        <f t="shared" si="83"/>
        <v>0</v>
      </c>
      <c r="BQ59" s="18">
        <f t="shared" si="84"/>
        <v>0</v>
      </c>
      <c r="BR59" s="18">
        <f t="shared" si="85"/>
        <v>0</v>
      </c>
      <c r="BS59" s="18">
        <f t="shared" si="86"/>
        <v>0</v>
      </c>
      <c r="BT59" s="18">
        <f t="shared" si="87"/>
        <v>0</v>
      </c>
      <c r="BU59" s="18">
        <f t="shared" si="88"/>
        <v>0</v>
      </c>
      <c r="BV59" s="18">
        <f t="shared" si="89"/>
        <v>0</v>
      </c>
      <c r="BW59" s="18">
        <f t="shared" si="90"/>
        <v>0</v>
      </c>
      <c r="BX59" s="18">
        <f t="shared" si="91"/>
        <v>0</v>
      </c>
      <c r="BY59" s="18">
        <f t="shared" si="92"/>
        <v>0</v>
      </c>
      <c r="BZ59" s="18">
        <f t="shared" si="93"/>
        <v>0</v>
      </c>
      <c r="CA59" s="18">
        <f t="shared" si="94"/>
        <v>0</v>
      </c>
      <c r="CB59" s="18">
        <f t="shared" si="95"/>
        <v>0</v>
      </c>
      <c r="CC59" s="18">
        <f t="shared" si="96"/>
        <v>0</v>
      </c>
      <c r="CD59" s="18">
        <f t="shared" si="97"/>
        <v>0</v>
      </c>
      <c r="CE59" s="18">
        <f t="shared" si="98"/>
        <v>0</v>
      </c>
      <c r="CF59" s="18">
        <f t="shared" si="99"/>
        <v>0</v>
      </c>
      <c r="CG59" s="18">
        <f t="shared" si="100"/>
        <v>0</v>
      </c>
      <c r="CH59" s="18">
        <f t="shared" si="101"/>
        <v>0</v>
      </c>
      <c r="CI59" s="18"/>
      <c r="CJ59" s="18">
        <f t="shared" si="102"/>
        <v>0</v>
      </c>
    </row>
    <row r="60" spans="2:89" ht="90" customHeight="1">
      <c r="B60" s="376"/>
      <c r="C60" s="18"/>
      <c r="D60" s="254" t="s">
        <v>170</v>
      </c>
      <c r="E60" s="255"/>
      <c r="F60" s="255"/>
      <c r="G60" s="256" t="s">
        <v>157</v>
      </c>
      <c r="H60" s="255" t="s">
        <v>279</v>
      </c>
      <c r="I60" s="255" t="s">
        <v>185</v>
      </c>
      <c r="J60" s="255">
        <v>2</v>
      </c>
      <c r="K60" s="255">
        <v>12</v>
      </c>
      <c r="L60" s="255" t="s">
        <v>306</v>
      </c>
      <c r="M60" s="552">
        <v>335.26499999999999</v>
      </c>
      <c r="N60" s="360"/>
      <c r="O60" s="191"/>
      <c r="P60" s="191"/>
      <c r="Q60" s="191"/>
      <c r="R60" s="191"/>
      <c r="S60" s="191"/>
      <c r="T60" s="159"/>
      <c r="U60" s="633"/>
      <c r="V60" s="633"/>
      <c r="W60" s="633"/>
      <c r="X60" s="633"/>
      <c r="Y60" s="633"/>
      <c r="Z60" s="633"/>
      <c r="AA60" s="633"/>
      <c r="AB60" s="291">
        <f t="shared" si="103"/>
        <v>0</v>
      </c>
      <c r="AC60" s="292" t="str">
        <f t="shared" si="104"/>
        <v>No</v>
      </c>
      <c r="AD60" s="293" t="str">
        <f t="shared" si="105"/>
        <v>No</v>
      </c>
      <c r="AF60" s="160">
        <v>2</v>
      </c>
      <c r="AG60" s="161">
        <f t="shared" si="106"/>
        <v>0</v>
      </c>
      <c r="AH60" s="18">
        <f t="shared" si="34"/>
        <v>368.79150000000004</v>
      </c>
      <c r="AI60" s="429">
        <v>3.54</v>
      </c>
      <c r="AJ60" s="385">
        <f t="shared" si="107"/>
        <v>0</v>
      </c>
      <c r="AK60" s="244">
        <f t="shared" si="108"/>
        <v>0</v>
      </c>
      <c r="AL60" s="321">
        <f t="shared" si="109"/>
        <v>0</v>
      </c>
      <c r="AM60" s="469">
        <f t="shared" si="110"/>
        <v>0</v>
      </c>
      <c r="AN60" s="470">
        <f t="shared" si="111"/>
        <v>0</v>
      </c>
      <c r="AO60" s="471">
        <f t="shared" si="112"/>
        <v>0</v>
      </c>
      <c r="AP60" s="472">
        <f t="shared" si="113"/>
        <v>0</v>
      </c>
      <c r="AQ60" s="472">
        <f t="shared" si="114"/>
        <v>0</v>
      </c>
      <c r="AR60" s="473">
        <f t="shared" si="115"/>
        <v>0</v>
      </c>
      <c r="AS60" s="474">
        <f t="shared" si="116"/>
        <v>0</v>
      </c>
      <c r="AT60" s="475">
        <f t="shared" si="117"/>
        <v>0</v>
      </c>
      <c r="AU60" s="476">
        <f t="shared" si="118"/>
        <v>0</v>
      </c>
      <c r="AV60" s="477">
        <f t="shared" si="119"/>
        <v>0</v>
      </c>
      <c r="AW60" s="478">
        <f t="shared" si="120"/>
        <v>0</v>
      </c>
      <c r="AX60" s="479">
        <f t="shared" si="121"/>
        <v>0</v>
      </c>
      <c r="AY60" s="252">
        <v>2</v>
      </c>
      <c r="AZ60" s="251">
        <v>12</v>
      </c>
      <c r="BA60" s="252"/>
      <c r="BB60" s="251"/>
      <c r="BD60" s="18">
        <f t="shared" si="73"/>
        <v>0</v>
      </c>
      <c r="BE60" s="18">
        <f t="shared" si="74"/>
        <v>0</v>
      </c>
      <c r="BF60" s="18">
        <f t="shared" si="75"/>
        <v>0</v>
      </c>
      <c r="BG60" s="18">
        <f t="shared" si="76"/>
        <v>0</v>
      </c>
      <c r="BH60" s="18">
        <f t="shared" si="77"/>
        <v>0</v>
      </c>
      <c r="BI60" s="18">
        <f t="shared" si="78"/>
        <v>0</v>
      </c>
      <c r="BJ60" s="18">
        <f t="shared" si="79"/>
        <v>0</v>
      </c>
      <c r="BK60" s="18">
        <f t="shared" si="80"/>
        <v>0</v>
      </c>
      <c r="BM60" s="147">
        <f t="shared" si="81"/>
        <v>0</v>
      </c>
      <c r="BN60" s="147">
        <f t="shared" si="82"/>
        <v>0</v>
      </c>
      <c r="BP60" s="18">
        <f t="shared" si="83"/>
        <v>0</v>
      </c>
      <c r="BQ60" s="18">
        <f t="shared" si="84"/>
        <v>0</v>
      </c>
      <c r="BR60" s="18">
        <f t="shared" si="85"/>
        <v>0</v>
      </c>
      <c r="BS60" s="18">
        <f t="shared" si="86"/>
        <v>0</v>
      </c>
      <c r="BT60" s="18">
        <f t="shared" si="87"/>
        <v>0</v>
      </c>
      <c r="BU60" s="18">
        <f t="shared" si="88"/>
        <v>0</v>
      </c>
      <c r="BV60" s="18">
        <f t="shared" si="89"/>
        <v>0</v>
      </c>
      <c r="BW60" s="18">
        <f t="shared" si="90"/>
        <v>0</v>
      </c>
      <c r="BX60" s="18">
        <f t="shared" si="91"/>
        <v>0</v>
      </c>
      <c r="BY60" s="18">
        <f t="shared" si="92"/>
        <v>0</v>
      </c>
      <c r="BZ60" s="18">
        <f t="shared" si="93"/>
        <v>0</v>
      </c>
      <c r="CA60" s="18">
        <f t="shared" si="94"/>
        <v>0</v>
      </c>
      <c r="CB60" s="18">
        <f t="shared" si="95"/>
        <v>0</v>
      </c>
      <c r="CC60" s="18">
        <f t="shared" si="96"/>
        <v>0</v>
      </c>
      <c r="CD60" s="18">
        <f t="shared" si="97"/>
        <v>0</v>
      </c>
      <c r="CE60" s="18">
        <f t="shared" si="98"/>
        <v>0</v>
      </c>
      <c r="CF60" s="18">
        <f t="shared" si="99"/>
        <v>0</v>
      </c>
      <c r="CG60" s="18">
        <f t="shared" si="100"/>
        <v>0</v>
      </c>
      <c r="CH60" s="18">
        <f t="shared" si="101"/>
        <v>0</v>
      </c>
      <c r="CI60" s="18"/>
      <c r="CJ60" s="18">
        <f t="shared" si="102"/>
        <v>0</v>
      </c>
    </row>
    <row r="61" spans="2:89" ht="90" customHeight="1">
      <c r="B61" s="375"/>
      <c r="C61" s="20"/>
      <c r="D61" s="258" t="s">
        <v>171</v>
      </c>
      <c r="E61" s="259"/>
      <c r="F61" s="259"/>
      <c r="G61" s="262" t="s">
        <v>157</v>
      </c>
      <c r="H61" s="259" t="s">
        <v>280</v>
      </c>
      <c r="I61" s="259" t="s">
        <v>186</v>
      </c>
      <c r="J61" s="259">
        <v>2</v>
      </c>
      <c r="K61" s="259">
        <v>6</v>
      </c>
      <c r="L61" s="259" t="s">
        <v>306</v>
      </c>
      <c r="M61" s="553">
        <v>302.82</v>
      </c>
      <c r="N61" s="757"/>
      <c r="O61" s="189"/>
      <c r="P61" s="189"/>
      <c r="Q61" s="189"/>
      <c r="R61" s="189"/>
      <c r="S61" s="189"/>
      <c r="T61" s="188"/>
      <c r="U61" s="758"/>
      <c r="V61" s="758"/>
      <c r="W61" s="758"/>
      <c r="X61" s="758"/>
      <c r="Y61" s="758"/>
      <c r="Z61" s="758"/>
      <c r="AA61" s="758"/>
      <c r="AB61" s="753">
        <f t="shared" si="103"/>
        <v>0</v>
      </c>
      <c r="AC61" s="294" t="str">
        <f t="shared" si="104"/>
        <v>No</v>
      </c>
      <c r="AD61" s="295" t="str">
        <f t="shared" si="105"/>
        <v>No</v>
      </c>
      <c r="AF61" s="170">
        <v>2</v>
      </c>
      <c r="AG61" s="171">
        <f t="shared" si="106"/>
        <v>0</v>
      </c>
      <c r="AH61" s="18">
        <f t="shared" si="34"/>
        <v>333.10200000000003</v>
      </c>
      <c r="AI61" s="428">
        <v>1.36</v>
      </c>
      <c r="AJ61" s="385">
        <f t="shared" si="107"/>
        <v>0</v>
      </c>
      <c r="AK61" s="244">
        <f t="shared" si="108"/>
        <v>0</v>
      </c>
      <c r="AL61" s="321">
        <f t="shared" si="109"/>
        <v>0</v>
      </c>
      <c r="AM61" s="469">
        <f t="shared" si="110"/>
        <v>0</v>
      </c>
      <c r="AN61" s="470">
        <f t="shared" si="111"/>
        <v>0</v>
      </c>
      <c r="AO61" s="471">
        <f t="shared" si="112"/>
        <v>0</v>
      </c>
      <c r="AP61" s="472">
        <f t="shared" si="113"/>
        <v>0</v>
      </c>
      <c r="AQ61" s="472">
        <f t="shared" si="114"/>
        <v>0</v>
      </c>
      <c r="AR61" s="473">
        <f t="shared" si="115"/>
        <v>0</v>
      </c>
      <c r="AS61" s="474">
        <f t="shared" si="116"/>
        <v>0</v>
      </c>
      <c r="AT61" s="475">
        <f t="shared" si="117"/>
        <v>0</v>
      </c>
      <c r="AU61" s="476">
        <f t="shared" si="118"/>
        <v>0</v>
      </c>
      <c r="AV61" s="477">
        <f t="shared" si="119"/>
        <v>0</v>
      </c>
      <c r="AW61" s="478">
        <f t="shared" si="120"/>
        <v>0</v>
      </c>
      <c r="AX61" s="479">
        <f t="shared" si="121"/>
        <v>0</v>
      </c>
      <c r="AY61" s="261">
        <v>2</v>
      </c>
      <c r="AZ61" s="260">
        <v>8</v>
      </c>
      <c r="BA61" s="261"/>
      <c r="BB61" s="260"/>
      <c r="BD61" s="18">
        <f t="shared" si="73"/>
        <v>0</v>
      </c>
      <c r="BE61" s="18">
        <f t="shared" si="74"/>
        <v>0</v>
      </c>
      <c r="BF61" s="18">
        <f t="shared" si="75"/>
        <v>0</v>
      </c>
      <c r="BG61" s="18">
        <f t="shared" si="76"/>
        <v>0</v>
      </c>
      <c r="BH61" s="18">
        <f t="shared" si="77"/>
        <v>0</v>
      </c>
      <c r="BI61" s="18">
        <f t="shared" si="78"/>
        <v>0</v>
      </c>
      <c r="BJ61" s="18">
        <f t="shared" si="79"/>
        <v>0</v>
      </c>
      <c r="BK61" s="18">
        <f t="shared" si="80"/>
        <v>0</v>
      </c>
      <c r="BM61" s="147">
        <f t="shared" si="81"/>
        <v>0</v>
      </c>
      <c r="BN61" s="147">
        <f t="shared" si="82"/>
        <v>0</v>
      </c>
      <c r="BP61" s="18">
        <f t="shared" si="83"/>
        <v>0</v>
      </c>
      <c r="BQ61" s="18">
        <f t="shared" si="84"/>
        <v>0</v>
      </c>
      <c r="BR61" s="18">
        <f t="shared" si="85"/>
        <v>0</v>
      </c>
      <c r="BS61" s="18">
        <f t="shared" si="86"/>
        <v>0</v>
      </c>
      <c r="BT61" s="18">
        <f t="shared" si="87"/>
        <v>0</v>
      </c>
      <c r="BU61" s="18">
        <f t="shared" si="88"/>
        <v>0</v>
      </c>
      <c r="BV61" s="18">
        <f t="shared" si="89"/>
        <v>0</v>
      </c>
      <c r="BW61" s="18">
        <f t="shared" si="90"/>
        <v>0</v>
      </c>
      <c r="BX61" s="18">
        <f t="shared" si="91"/>
        <v>0</v>
      </c>
      <c r="BY61" s="18">
        <f t="shared" si="92"/>
        <v>0</v>
      </c>
      <c r="BZ61" s="18">
        <f t="shared" si="93"/>
        <v>0</v>
      </c>
      <c r="CA61" s="18">
        <f t="shared" si="94"/>
        <v>0</v>
      </c>
      <c r="CB61" s="18">
        <f t="shared" si="95"/>
        <v>0</v>
      </c>
      <c r="CC61" s="18">
        <f t="shared" si="96"/>
        <v>0</v>
      </c>
      <c r="CD61" s="18">
        <f t="shared" si="97"/>
        <v>0</v>
      </c>
      <c r="CE61" s="18">
        <f t="shared" si="98"/>
        <v>0</v>
      </c>
      <c r="CF61" s="18">
        <f t="shared" si="99"/>
        <v>0</v>
      </c>
      <c r="CG61" s="18">
        <f t="shared" si="100"/>
        <v>0</v>
      </c>
      <c r="CH61" s="18">
        <f t="shared" si="101"/>
        <v>0</v>
      </c>
      <c r="CI61" s="18"/>
      <c r="CJ61" s="18">
        <f t="shared" si="102"/>
        <v>0</v>
      </c>
    </row>
    <row r="62" spans="2:89" ht="49.25" customHeight="1">
      <c r="B62" s="377"/>
      <c r="D62" s="563" t="s">
        <v>264</v>
      </c>
      <c r="M62" s="563"/>
      <c r="N62" s="754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562"/>
      <c r="AC62" s="294"/>
      <c r="AD62" s="296"/>
      <c r="AF62" s="196"/>
      <c r="AG62" s="196"/>
      <c r="AH62" s="18">
        <f t="shared" si="34"/>
        <v>0</v>
      </c>
      <c r="AI62" s="431"/>
      <c r="AJ62" s="385"/>
      <c r="AK62" s="244"/>
      <c r="AL62" s="321"/>
      <c r="AM62" s="469"/>
      <c r="AN62" s="470"/>
      <c r="AO62" s="471"/>
      <c r="AP62" s="472"/>
      <c r="AQ62" s="472"/>
      <c r="AR62" s="473"/>
      <c r="AS62" s="474"/>
      <c r="AT62" s="475"/>
      <c r="AU62" s="476"/>
      <c r="AV62" s="477"/>
      <c r="AW62" s="478"/>
      <c r="AX62" s="479"/>
      <c r="BD62" s="18">
        <f t="shared" si="73"/>
        <v>0</v>
      </c>
      <c r="BE62" s="18">
        <f t="shared" si="74"/>
        <v>0</v>
      </c>
      <c r="BF62" s="18">
        <f t="shared" si="75"/>
        <v>0</v>
      </c>
      <c r="BG62" s="18">
        <f t="shared" si="76"/>
        <v>0</v>
      </c>
      <c r="BH62" s="18">
        <f t="shared" si="77"/>
        <v>0</v>
      </c>
      <c r="BI62" s="18">
        <f t="shared" si="78"/>
        <v>0</v>
      </c>
      <c r="BJ62" s="18">
        <f t="shared" si="79"/>
        <v>0</v>
      </c>
      <c r="BK62" s="18">
        <f t="shared" si="80"/>
        <v>0</v>
      </c>
      <c r="BM62" s="147">
        <f t="shared" si="81"/>
        <v>0</v>
      </c>
      <c r="BN62" s="147">
        <f t="shared" si="82"/>
        <v>0</v>
      </c>
      <c r="BP62" s="18">
        <f t="shared" si="83"/>
        <v>0</v>
      </c>
      <c r="BQ62" s="18">
        <f t="shared" si="84"/>
        <v>0</v>
      </c>
      <c r="BR62" s="18">
        <f t="shared" si="85"/>
        <v>0</v>
      </c>
      <c r="BS62" s="18">
        <f t="shared" si="86"/>
        <v>0</v>
      </c>
      <c r="BT62" s="18">
        <f t="shared" si="87"/>
        <v>0</v>
      </c>
      <c r="BU62" s="18">
        <f t="shared" si="88"/>
        <v>0</v>
      </c>
      <c r="BV62" s="18">
        <f t="shared" si="89"/>
        <v>0</v>
      </c>
      <c r="BW62" s="18">
        <f t="shared" si="90"/>
        <v>0</v>
      </c>
      <c r="BX62" s="18">
        <f t="shared" si="91"/>
        <v>0</v>
      </c>
      <c r="BY62" s="18">
        <f t="shared" si="92"/>
        <v>0</v>
      </c>
      <c r="BZ62" s="18">
        <f t="shared" si="93"/>
        <v>0</v>
      </c>
      <c r="CA62" s="18">
        <f t="shared" si="94"/>
        <v>0</v>
      </c>
      <c r="CB62" s="18">
        <f t="shared" si="95"/>
        <v>0</v>
      </c>
      <c r="CC62" s="18">
        <f t="shared" si="96"/>
        <v>0</v>
      </c>
      <c r="CD62" s="18">
        <f t="shared" si="97"/>
        <v>0</v>
      </c>
      <c r="CE62" s="18">
        <f t="shared" si="98"/>
        <v>0</v>
      </c>
      <c r="CF62" s="18">
        <f t="shared" si="99"/>
        <v>0</v>
      </c>
      <c r="CG62" s="18">
        <f t="shared" si="100"/>
        <v>0</v>
      </c>
      <c r="CH62" s="18">
        <f t="shared" si="101"/>
        <v>0</v>
      </c>
      <c r="CI62" s="18"/>
      <c r="CJ62" s="18">
        <f t="shared" si="102"/>
        <v>0</v>
      </c>
    </row>
    <row r="63" spans="2:89" ht="90" customHeight="1">
      <c r="B63" s="374"/>
      <c r="C63" s="108"/>
      <c r="D63" s="242" t="s">
        <v>173</v>
      </c>
      <c r="E63" s="263"/>
      <c r="F63" s="263"/>
      <c r="G63" s="247" t="s">
        <v>157</v>
      </c>
      <c r="H63" s="243" t="s">
        <v>273</v>
      </c>
      <c r="I63" s="243" t="s">
        <v>186</v>
      </c>
      <c r="J63" s="243">
        <v>1</v>
      </c>
      <c r="K63" s="243">
        <v>0</v>
      </c>
      <c r="L63" s="243" t="s">
        <v>306</v>
      </c>
      <c r="M63" s="550">
        <v>146.0025</v>
      </c>
      <c r="N63" s="755"/>
      <c r="O63" s="186"/>
      <c r="P63" s="186"/>
      <c r="Q63" s="186"/>
      <c r="R63" s="186"/>
      <c r="S63" s="186"/>
      <c r="T63" s="185"/>
      <c r="U63" s="184"/>
      <c r="V63" s="184"/>
      <c r="W63" s="184"/>
      <c r="X63" s="184"/>
      <c r="Y63" s="184"/>
      <c r="Z63" s="184"/>
      <c r="AA63" s="184"/>
      <c r="AB63" s="759">
        <f>M63*N63+M63*O63+M63*P63+M63*Q63+M63*R63+M63*S63+M63*U63+M63*V63+M63*W63+M63*X63+M63*Y63+M63*Z63+M63*AA63+M63*T63</f>
        <v>0</v>
      </c>
      <c r="AC63" s="287" t="str">
        <f t="shared" ref="AC63:AC74" si="122">IF(SUM(N63:AA63)&gt;0,"Yes","No")</f>
        <v>No</v>
      </c>
      <c r="AD63" s="288" t="str">
        <f t="shared" ref="AD63:AD74" si="123">IF(B63="New","Yes","No")</f>
        <v>No</v>
      </c>
      <c r="AF63" s="155">
        <v>1</v>
      </c>
      <c r="AG63" s="161">
        <f t="shared" ref="AG63:AG74" si="124">AF63*N63+AF63*O63+AF63*P63+AF63*Q63+AF63*R63+AF63*S63+AF63*U63+AF63*V63+AF63*W63+AF63*X63+AF63*Y63+AF63*Z63+AF63*AA63+AF63*T63</f>
        <v>0</v>
      </c>
      <c r="AH63" s="18">
        <f t="shared" si="34"/>
        <v>160.60275000000001</v>
      </c>
      <c r="AI63" s="429">
        <v>1.05</v>
      </c>
      <c r="AJ63" s="385">
        <f t="shared" ref="AJ63:AJ74" si="125">SUM(N63:AA63)*AI63</f>
        <v>0</v>
      </c>
      <c r="AK63" s="244">
        <f t="shared" ref="AK63:AK74" si="126">J63*N63</f>
        <v>0</v>
      </c>
      <c r="AL63" s="321">
        <f t="shared" ref="AL63:AL74" si="127">J63*O63</f>
        <v>0</v>
      </c>
      <c r="AM63" s="469">
        <f t="shared" ref="AM63:AM74" si="128">J63*P63</f>
        <v>0</v>
      </c>
      <c r="AN63" s="470">
        <f t="shared" ref="AN63:AN74" si="129">J63*Q63</f>
        <v>0</v>
      </c>
      <c r="AO63" s="471">
        <f t="shared" ref="AO63:AO74" si="130">J63*R63</f>
        <v>0</v>
      </c>
      <c r="AP63" s="472">
        <f t="shared" ref="AP63:AP74" si="131">J63*S63</f>
        <v>0</v>
      </c>
      <c r="AQ63" s="472">
        <f t="shared" ref="AQ63:AQ74" si="132">J63*T63</f>
        <v>0</v>
      </c>
      <c r="AR63" s="473">
        <f t="shared" ref="AR63:AR74" si="133">J63*U63</f>
        <v>0</v>
      </c>
      <c r="AS63" s="474">
        <f t="shared" ref="AS63:AS74" si="134">J63*V63</f>
        <v>0</v>
      </c>
      <c r="AT63" s="475">
        <f t="shared" ref="AT63:AT74" si="135">J63*W63</f>
        <v>0</v>
      </c>
      <c r="AU63" s="476">
        <f t="shared" ref="AU63:AU74" si="136">J63*X63</f>
        <v>0</v>
      </c>
      <c r="AV63" s="477">
        <f t="shared" ref="AV63:AV74" si="137">J63*Y63</f>
        <v>0</v>
      </c>
      <c r="AW63" s="478">
        <f t="shared" ref="AW63:AW74" si="138">J63*Z63</f>
        <v>0</v>
      </c>
      <c r="AX63" s="479">
        <f t="shared" ref="AX63:AX74" si="139">J63*AA63</f>
        <v>0</v>
      </c>
      <c r="AY63" s="246">
        <v>1</v>
      </c>
      <c r="AZ63" s="245">
        <v>4</v>
      </c>
      <c r="BA63" s="246"/>
      <c r="BB63" s="245"/>
      <c r="BD63" s="18">
        <f t="shared" si="73"/>
        <v>0</v>
      </c>
      <c r="BE63" s="18">
        <f t="shared" si="74"/>
        <v>0</v>
      </c>
      <c r="BF63" s="18">
        <f t="shared" si="75"/>
        <v>0</v>
      </c>
      <c r="BG63" s="18">
        <f t="shared" si="76"/>
        <v>0</v>
      </c>
      <c r="BH63" s="18">
        <f t="shared" si="77"/>
        <v>0</v>
      </c>
      <c r="BI63" s="18">
        <f t="shared" si="78"/>
        <v>0</v>
      </c>
      <c r="BJ63" s="18">
        <f t="shared" si="79"/>
        <v>0</v>
      </c>
      <c r="BK63" s="18">
        <f t="shared" si="80"/>
        <v>0</v>
      </c>
      <c r="BM63" s="147">
        <f t="shared" si="81"/>
        <v>0</v>
      </c>
      <c r="BN63" s="147">
        <f t="shared" si="82"/>
        <v>0</v>
      </c>
      <c r="BP63" s="18">
        <f t="shared" si="83"/>
        <v>0</v>
      </c>
      <c r="BQ63" s="18">
        <f t="shared" si="84"/>
        <v>0</v>
      </c>
      <c r="BR63" s="18">
        <f t="shared" si="85"/>
        <v>0</v>
      </c>
      <c r="BS63" s="18">
        <f t="shared" si="86"/>
        <v>0</v>
      </c>
      <c r="BT63" s="18">
        <f t="shared" si="87"/>
        <v>0</v>
      </c>
      <c r="BU63" s="18">
        <f t="shared" si="88"/>
        <v>0</v>
      </c>
      <c r="BV63" s="18">
        <f t="shared" si="89"/>
        <v>0</v>
      </c>
      <c r="BW63" s="18">
        <f t="shared" si="90"/>
        <v>0</v>
      </c>
      <c r="BX63" s="18">
        <f t="shared" si="91"/>
        <v>0</v>
      </c>
      <c r="BY63" s="18">
        <f t="shared" si="92"/>
        <v>0</v>
      </c>
      <c r="BZ63" s="18">
        <f t="shared" si="93"/>
        <v>0</v>
      </c>
      <c r="CA63" s="18">
        <f t="shared" si="94"/>
        <v>0</v>
      </c>
      <c r="CB63" s="18">
        <f t="shared" si="95"/>
        <v>0</v>
      </c>
      <c r="CC63" s="18">
        <f t="shared" si="96"/>
        <v>0</v>
      </c>
      <c r="CD63" s="18">
        <f t="shared" si="97"/>
        <v>0</v>
      </c>
      <c r="CE63" s="18">
        <f t="shared" si="98"/>
        <v>0</v>
      </c>
      <c r="CF63" s="18">
        <f t="shared" si="99"/>
        <v>0</v>
      </c>
      <c r="CG63" s="18">
        <f t="shared" si="100"/>
        <v>0</v>
      </c>
      <c r="CH63" s="18">
        <f t="shared" si="101"/>
        <v>0</v>
      </c>
      <c r="CI63" s="18"/>
      <c r="CJ63" s="18">
        <f t="shared" si="102"/>
        <v>0</v>
      </c>
    </row>
    <row r="64" spans="2:89" ht="90" customHeight="1">
      <c r="B64" s="376"/>
      <c r="D64" s="248" t="s">
        <v>174</v>
      </c>
      <c r="E64" s="45"/>
      <c r="F64" s="45"/>
      <c r="G64" s="253" t="s">
        <v>157</v>
      </c>
      <c r="H64" s="249" t="s">
        <v>273</v>
      </c>
      <c r="I64" s="249" t="s">
        <v>186</v>
      </c>
      <c r="J64" s="249">
        <v>1</v>
      </c>
      <c r="K64" s="249">
        <v>0</v>
      </c>
      <c r="L64" s="249" t="s">
        <v>306</v>
      </c>
      <c r="M64" s="551">
        <v>146.0025</v>
      </c>
      <c r="N64" s="355"/>
      <c r="O64" s="193"/>
      <c r="P64" s="193"/>
      <c r="Q64" s="193"/>
      <c r="R64" s="193"/>
      <c r="S64" s="193"/>
      <c r="T64" s="164"/>
      <c r="U64" s="632"/>
      <c r="V64" s="632"/>
      <c r="W64" s="632"/>
      <c r="X64" s="632"/>
      <c r="Y64" s="632"/>
      <c r="Z64" s="632"/>
      <c r="AA64" s="632"/>
      <c r="AB64" s="753">
        <f t="shared" ref="AB64:AB67" si="140">M64*N64+M64*O64+M64*P64+M64*Q64+M64*R64+M64*S64+M64*U64+M64*V64+M64*W64+M64*X64+M64*Y64+M64*Z64+M64*AA64+M64*T64</f>
        <v>0</v>
      </c>
      <c r="AC64" s="289" t="str">
        <f t="shared" si="122"/>
        <v>No</v>
      </c>
      <c r="AD64" s="290" t="str">
        <f t="shared" si="123"/>
        <v>No</v>
      </c>
      <c r="AF64" s="160">
        <v>1</v>
      </c>
      <c r="AG64" s="161">
        <f t="shared" si="124"/>
        <v>0</v>
      </c>
      <c r="AH64" s="18">
        <f t="shared" si="34"/>
        <v>160.60275000000001</v>
      </c>
      <c r="AI64" s="429">
        <v>1.05</v>
      </c>
      <c r="AJ64" s="385">
        <f t="shared" si="125"/>
        <v>0</v>
      </c>
      <c r="AK64" s="244">
        <f t="shared" si="126"/>
        <v>0</v>
      </c>
      <c r="AL64" s="321">
        <f t="shared" si="127"/>
        <v>0</v>
      </c>
      <c r="AM64" s="469">
        <f t="shared" si="128"/>
        <v>0</v>
      </c>
      <c r="AN64" s="470">
        <f t="shared" si="129"/>
        <v>0</v>
      </c>
      <c r="AO64" s="471">
        <f t="shared" si="130"/>
        <v>0</v>
      </c>
      <c r="AP64" s="472">
        <f t="shared" si="131"/>
        <v>0</v>
      </c>
      <c r="AQ64" s="472">
        <f t="shared" si="132"/>
        <v>0</v>
      </c>
      <c r="AR64" s="473">
        <f t="shared" si="133"/>
        <v>0</v>
      </c>
      <c r="AS64" s="474">
        <f t="shared" si="134"/>
        <v>0</v>
      </c>
      <c r="AT64" s="475">
        <f t="shared" si="135"/>
        <v>0</v>
      </c>
      <c r="AU64" s="476">
        <f t="shared" si="136"/>
        <v>0</v>
      </c>
      <c r="AV64" s="477">
        <f t="shared" si="137"/>
        <v>0</v>
      </c>
      <c r="AW64" s="478">
        <f t="shared" si="138"/>
        <v>0</v>
      </c>
      <c r="AX64" s="479">
        <f t="shared" si="139"/>
        <v>0</v>
      </c>
      <c r="AY64" s="252">
        <v>1</v>
      </c>
      <c r="AZ64" s="251">
        <v>4</v>
      </c>
      <c r="BA64" s="252"/>
      <c r="BB64" s="251"/>
      <c r="BD64" s="18">
        <f t="shared" si="73"/>
        <v>0</v>
      </c>
      <c r="BE64" s="18">
        <f t="shared" si="74"/>
        <v>0</v>
      </c>
      <c r="BF64" s="18">
        <f t="shared" si="75"/>
        <v>0</v>
      </c>
      <c r="BG64" s="18">
        <f t="shared" si="76"/>
        <v>0</v>
      </c>
      <c r="BH64" s="18">
        <f t="shared" si="77"/>
        <v>0</v>
      </c>
      <c r="BI64" s="18">
        <f t="shared" si="78"/>
        <v>0</v>
      </c>
      <c r="BJ64" s="18">
        <f t="shared" si="79"/>
        <v>0</v>
      </c>
      <c r="BK64" s="18">
        <f t="shared" si="80"/>
        <v>0</v>
      </c>
      <c r="BM64" s="147">
        <f t="shared" si="81"/>
        <v>0</v>
      </c>
      <c r="BN64" s="147">
        <f t="shared" si="82"/>
        <v>0</v>
      </c>
      <c r="BP64" s="18">
        <f t="shared" si="83"/>
        <v>0</v>
      </c>
      <c r="BQ64" s="18">
        <f t="shared" si="84"/>
        <v>0</v>
      </c>
      <c r="BR64" s="18">
        <f t="shared" si="85"/>
        <v>0</v>
      </c>
      <c r="BS64" s="18">
        <f t="shared" si="86"/>
        <v>0</v>
      </c>
      <c r="BT64" s="18">
        <f t="shared" si="87"/>
        <v>0</v>
      </c>
      <c r="BU64" s="18">
        <f t="shared" si="88"/>
        <v>0</v>
      </c>
      <c r="BV64" s="18">
        <f t="shared" si="89"/>
        <v>0</v>
      </c>
      <c r="BW64" s="18">
        <f t="shared" si="90"/>
        <v>0</v>
      </c>
      <c r="BX64" s="18">
        <f t="shared" si="91"/>
        <v>0</v>
      </c>
      <c r="BY64" s="18">
        <f t="shared" si="92"/>
        <v>0</v>
      </c>
      <c r="BZ64" s="18">
        <f t="shared" si="93"/>
        <v>0</v>
      </c>
      <c r="CA64" s="18">
        <f t="shared" si="94"/>
        <v>0</v>
      </c>
      <c r="CB64" s="18">
        <f t="shared" si="95"/>
        <v>0</v>
      </c>
      <c r="CC64" s="18">
        <f t="shared" si="96"/>
        <v>0</v>
      </c>
      <c r="CD64" s="18">
        <f t="shared" si="97"/>
        <v>0</v>
      </c>
      <c r="CE64" s="18">
        <f t="shared" si="98"/>
        <v>0</v>
      </c>
      <c r="CF64" s="18">
        <f t="shared" si="99"/>
        <v>0</v>
      </c>
      <c r="CG64" s="18">
        <f t="shared" si="100"/>
        <v>0</v>
      </c>
      <c r="CH64" s="18">
        <f t="shared" si="101"/>
        <v>0</v>
      </c>
      <c r="CI64" s="18"/>
      <c r="CJ64" s="18">
        <f t="shared" si="102"/>
        <v>0</v>
      </c>
    </row>
    <row r="65" spans="1:88" ht="90" customHeight="1">
      <c r="B65" s="376"/>
      <c r="D65" s="254" t="s">
        <v>175</v>
      </c>
      <c r="E65" s="264"/>
      <c r="F65" s="264"/>
      <c r="G65" s="256" t="s">
        <v>157</v>
      </c>
      <c r="H65" s="255" t="s">
        <v>210</v>
      </c>
      <c r="I65" s="255" t="s">
        <v>185</v>
      </c>
      <c r="J65" s="255">
        <v>1</v>
      </c>
      <c r="K65" s="255">
        <v>0</v>
      </c>
      <c r="L65" s="255" t="s">
        <v>306</v>
      </c>
      <c r="M65" s="552">
        <v>162.22499999999999</v>
      </c>
      <c r="N65" s="360"/>
      <c r="O65" s="191"/>
      <c r="P65" s="191"/>
      <c r="Q65" s="191"/>
      <c r="R65" s="191"/>
      <c r="S65" s="191"/>
      <c r="T65" s="159"/>
      <c r="U65" s="633"/>
      <c r="V65" s="633"/>
      <c r="W65" s="633"/>
      <c r="X65" s="633"/>
      <c r="Y65" s="633"/>
      <c r="Z65" s="633"/>
      <c r="AA65" s="633"/>
      <c r="AB65" s="291">
        <f t="shared" si="140"/>
        <v>0</v>
      </c>
      <c r="AC65" s="292" t="str">
        <f t="shared" si="122"/>
        <v>No</v>
      </c>
      <c r="AD65" s="293" t="str">
        <f t="shared" si="123"/>
        <v>No</v>
      </c>
      <c r="AF65" s="160">
        <v>1</v>
      </c>
      <c r="AG65" s="161">
        <f t="shared" si="124"/>
        <v>0</v>
      </c>
      <c r="AH65" s="18">
        <f t="shared" si="34"/>
        <v>178.44750000000002</v>
      </c>
      <c r="AI65" s="429">
        <v>1.45</v>
      </c>
      <c r="AJ65" s="385">
        <f t="shared" si="125"/>
        <v>0</v>
      </c>
      <c r="AK65" s="244">
        <f t="shared" si="126"/>
        <v>0</v>
      </c>
      <c r="AL65" s="321">
        <f t="shared" si="127"/>
        <v>0</v>
      </c>
      <c r="AM65" s="469">
        <f t="shared" si="128"/>
        <v>0</v>
      </c>
      <c r="AN65" s="470">
        <f t="shared" si="129"/>
        <v>0</v>
      </c>
      <c r="AO65" s="471">
        <f t="shared" si="130"/>
        <v>0</v>
      </c>
      <c r="AP65" s="472">
        <f t="shared" si="131"/>
        <v>0</v>
      </c>
      <c r="AQ65" s="472">
        <f t="shared" si="132"/>
        <v>0</v>
      </c>
      <c r="AR65" s="473">
        <f t="shared" si="133"/>
        <v>0</v>
      </c>
      <c r="AS65" s="474">
        <f t="shared" si="134"/>
        <v>0</v>
      </c>
      <c r="AT65" s="475">
        <f t="shared" si="135"/>
        <v>0</v>
      </c>
      <c r="AU65" s="476">
        <f t="shared" si="136"/>
        <v>0</v>
      </c>
      <c r="AV65" s="477">
        <f t="shared" si="137"/>
        <v>0</v>
      </c>
      <c r="AW65" s="478">
        <f t="shared" si="138"/>
        <v>0</v>
      </c>
      <c r="AX65" s="479">
        <f t="shared" si="139"/>
        <v>0</v>
      </c>
      <c r="AY65" s="252">
        <v>1</v>
      </c>
      <c r="AZ65" s="251">
        <v>4</v>
      </c>
      <c r="BA65" s="252"/>
      <c r="BB65" s="251"/>
      <c r="BD65" s="18">
        <f t="shared" si="73"/>
        <v>0</v>
      </c>
      <c r="BE65" s="18">
        <f t="shared" si="74"/>
        <v>0</v>
      </c>
      <c r="BF65" s="18">
        <f t="shared" si="75"/>
        <v>0</v>
      </c>
      <c r="BG65" s="18">
        <f t="shared" si="76"/>
        <v>0</v>
      </c>
      <c r="BH65" s="18">
        <f t="shared" si="77"/>
        <v>0</v>
      </c>
      <c r="BI65" s="18">
        <f t="shared" si="78"/>
        <v>0</v>
      </c>
      <c r="BJ65" s="18">
        <f t="shared" si="79"/>
        <v>0</v>
      </c>
      <c r="BK65" s="18">
        <f t="shared" si="80"/>
        <v>0</v>
      </c>
      <c r="BM65" s="147">
        <f t="shared" si="81"/>
        <v>0</v>
      </c>
      <c r="BN65" s="147">
        <f t="shared" si="82"/>
        <v>0</v>
      </c>
      <c r="BP65" s="18">
        <f t="shared" si="83"/>
        <v>0</v>
      </c>
      <c r="BQ65" s="18">
        <f t="shared" si="84"/>
        <v>0</v>
      </c>
      <c r="BR65" s="18">
        <f t="shared" si="85"/>
        <v>0</v>
      </c>
      <c r="BS65" s="18">
        <f t="shared" si="86"/>
        <v>0</v>
      </c>
      <c r="BT65" s="18">
        <f t="shared" si="87"/>
        <v>0</v>
      </c>
      <c r="BU65" s="18">
        <f t="shared" si="88"/>
        <v>0</v>
      </c>
      <c r="BV65" s="18">
        <f t="shared" si="89"/>
        <v>0</v>
      </c>
      <c r="BW65" s="18">
        <f t="shared" si="90"/>
        <v>0</v>
      </c>
      <c r="BX65" s="18">
        <f t="shared" si="91"/>
        <v>0</v>
      </c>
      <c r="BY65" s="18">
        <f t="shared" si="92"/>
        <v>0</v>
      </c>
      <c r="BZ65" s="18">
        <f t="shared" si="93"/>
        <v>0</v>
      </c>
      <c r="CA65" s="18">
        <f t="shared" si="94"/>
        <v>0</v>
      </c>
      <c r="CB65" s="18">
        <f t="shared" si="95"/>
        <v>0</v>
      </c>
      <c r="CC65" s="18">
        <f t="shared" si="96"/>
        <v>0</v>
      </c>
      <c r="CD65" s="18">
        <f t="shared" si="97"/>
        <v>0</v>
      </c>
      <c r="CE65" s="18">
        <f t="shared" si="98"/>
        <v>0</v>
      </c>
      <c r="CF65" s="18">
        <f t="shared" si="99"/>
        <v>0</v>
      </c>
      <c r="CG65" s="18">
        <f t="shared" si="100"/>
        <v>0</v>
      </c>
      <c r="CH65" s="18">
        <f t="shared" si="101"/>
        <v>0</v>
      </c>
      <c r="CI65" s="18"/>
      <c r="CJ65" s="18">
        <f t="shared" si="102"/>
        <v>0</v>
      </c>
    </row>
    <row r="66" spans="1:88" ht="90" customHeight="1">
      <c r="B66" s="376"/>
      <c r="D66" s="248" t="s">
        <v>176</v>
      </c>
      <c r="E66" s="45"/>
      <c r="F66" s="45"/>
      <c r="G66" s="253" t="s">
        <v>157</v>
      </c>
      <c r="H66" s="249" t="s">
        <v>210</v>
      </c>
      <c r="I66" s="249" t="s">
        <v>185</v>
      </c>
      <c r="J66" s="249">
        <v>1</v>
      </c>
      <c r="K66" s="249">
        <v>0</v>
      </c>
      <c r="L66" s="249" t="s">
        <v>306</v>
      </c>
      <c r="M66" s="551">
        <v>162.22499999999999</v>
      </c>
      <c r="N66" s="355"/>
      <c r="O66" s="193"/>
      <c r="P66" s="193"/>
      <c r="Q66" s="193"/>
      <c r="R66" s="193"/>
      <c r="S66" s="193"/>
      <c r="T66" s="164"/>
      <c r="U66" s="632"/>
      <c r="V66" s="632"/>
      <c r="W66" s="632"/>
      <c r="X66" s="632"/>
      <c r="Y66" s="632"/>
      <c r="Z66" s="632"/>
      <c r="AA66" s="632"/>
      <c r="AB66" s="753">
        <f t="shared" si="140"/>
        <v>0</v>
      </c>
      <c r="AC66" s="289" t="str">
        <f t="shared" si="122"/>
        <v>No</v>
      </c>
      <c r="AD66" s="290" t="str">
        <f t="shared" si="123"/>
        <v>No</v>
      </c>
      <c r="AF66" s="160">
        <v>1</v>
      </c>
      <c r="AG66" s="161">
        <f t="shared" si="124"/>
        <v>0</v>
      </c>
      <c r="AH66" s="18">
        <f t="shared" si="34"/>
        <v>178.44750000000002</v>
      </c>
      <c r="AI66" s="429">
        <v>1.45</v>
      </c>
      <c r="AJ66" s="385">
        <f t="shared" si="125"/>
        <v>0</v>
      </c>
      <c r="AK66" s="244">
        <f t="shared" si="126"/>
        <v>0</v>
      </c>
      <c r="AL66" s="321">
        <f t="shared" si="127"/>
        <v>0</v>
      </c>
      <c r="AM66" s="469">
        <f t="shared" si="128"/>
        <v>0</v>
      </c>
      <c r="AN66" s="470">
        <f t="shared" si="129"/>
        <v>0</v>
      </c>
      <c r="AO66" s="471">
        <f t="shared" si="130"/>
        <v>0</v>
      </c>
      <c r="AP66" s="472">
        <f t="shared" si="131"/>
        <v>0</v>
      </c>
      <c r="AQ66" s="472">
        <f t="shared" si="132"/>
        <v>0</v>
      </c>
      <c r="AR66" s="473">
        <f t="shared" si="133"/>
        <v>0</v>
      </c>
      <c r="AS66" s="474">
        <f t="shared" si="134"/>
        <v>0</v>
      </c>
      <c r="AT66" s="475">
        <f t="shared" si="135"/>
        <v>0</v>
      </c>
      <c r="AU66" s="476">
        <f t="shared" si="136"/>
        <v>0</v>
      </c>
      <c r="AV66" s="477">
        <f t="shared" si="137"/>
        <v>0</v>
      </c>
      <c r="AW66" s="478">
        <f t="shared" si="138"/>
        <v>0</v>
      </c>
      <c r="AX66" s="479">
        <f t="shared" si="139"/>
        <v>0</v>
      </c>
      <c r="AY66" s="252">
        <v>1</v>
      </c>
      <c r="AZ66" s="251">
        <v>4</v>
      </c>
      <c r="BA66" s="252"/>
      <c r="BB66" s="251"/>
      <c r="BD66" s="18">
        <f t="shared" si="73"/>
        <v>0</v>
      </c>
      <c r="BE66" s="18">
        <f t="shared" si="74"/>
        <v>0</v>
      </c>
      <c r="BF66" s="18">
        <f t="shared" si="75"/>
        <v>0</v>
      </c>
      <c r="BG66" s="18">
        <f t="shared" si="76"/>
        <v>0</v>
      </c>
      <c r="BH66" s="18">
        <f t="shared" si="77"/>
        <v>0</v>
      </c>
      <c r="BI66" s="18">
        <f t="shared" si="78"/>
        <v>0</v>
      </c>
      <c r="BJ66" s="18">
        <f t="shared" si="79"/>
        <v>0</v>
      </c>
      <c r="BK66" s="18">
        <f t="shared" si="80"/>
        <v>0</v>
      </c>
      <c r="BM66" s="147">
        <f t="shared" si="81"/>
        <v>0</v>
      </c>
      <c r="BN66" s="147">
        <f t="shared" si="82"/>
        <v>0</v>
      </c>
      <c r="BP66" s="18">
        <f t="shared" si="83"/>
        <v>0</v>
      </c>
      <c r="BQ66" s="18">
        <f t="shared" si="84"/>
        <v>0</v>
      </c>
      <c r="BR66" s="18">
        <f t="shared" si="85"/>
        <v>0</v>
      </c>
      <c r="BS66" s="18">
        <f t="shared" si="86"/>
        <v>0</v>
      </c>
      <c r="BT66" s="18">
        <f t="shared" si="87"/>
        <v>0</v>
      </c>
      <c r="BU66" s="18">
        <f t="shared" si="88"/>
        <v>0</v>
      </c>
      <c r="BV66" s="18">
        <f t="shared" si="89"/>
        <v>0</v>
      </c>
      <c r="BW66" s="18">
        <f t="shared" si="90"/>
        <v>0</v>
      </c>
      <c r="BX66" s="18">
        <f t="shared" si="91"/>
        <v>0</v>
      </c>
      <c r="BY66" s="18">
        <f t="shared" si="92"/>
        <v>0</v>
      </c>
      <c r="BZ66" s="18">
        <f t="shared" si="93"/>
        <v>0</v>
      </c>
      <c r="CA66" s="18">
        <f t="shared" si="94"/>
        <v>0</v>
      </c>
      <c r="CB66" s="18">
        <f t="shared" si="95"/>
        <v>0</v>
      </c>
      <c r="CC66" s="18">
        <f t="shared" si="96"/>
        <v>0</v>
      </c>
      <c r="CD66" s="18">
        <f t="shared" si="97"/>
        <v>0</v>
      </c>
      <c r="CE66" s="18">
        <f t="shared" si="98"/>
        <v>0</v>
      </c>
      <c r="CF66" s="18">
        <f t="shared" si="99"/>
        <v>0</v>
      </c>
      <c r="CG66" s="18">
        <f t="shared" si="100"/>
        <v>0</v>
      </c>
      <c r="CH66" s="18">
        <f t="shared" si="101"/>
        <v>0</v>
      </c>
      <c r="CI66" s="18"/>
      <c r="CJ66" s="18">
        <f t="shared" si="102"/>
        <v>0</v>
      </c>
    </row>
    <row r="67" spans="1:88" ht="90" customHeight="1">
      <c r="B67" s="376"/>
      <c r="D67" s="254" t="s">
        <v>177</v>
      </c>
      <c r="E67" s="264"/>
      <c r="F67" s="264"/>
      <c r="G67" s="256" t="s">
        <v>157</v>
      </c>
      <c r="H67" s="255" t="s">
        <v>274</v>
      </c>
      <c r="I67" s="255" t="s">
        <v>185</v>
      </c>
      <c r="J67" s="255">
        <v>1</v>
      </c>
      <c r="K67" s="255">
        <v>0</v>
      </c>
      <c r="L67" s="255" t="s">
        <v>306</v>
      </c>
      <c r="M67" s="552">
        <v>167.63249999999999</v>
      </c>
      <c r="N67" s="360"/>
      <c r="O67" s="191"/>
      <c r="P67" s="191"/>
      <c r="Q67" s="191"/>
      <c r="R67" s="191"/>
      <c r="S67" s="191"/>
      <c r="T67" s="159"/>
      <c r="U67" s="633"/>
      <c r="V67" s="633"/>
      <c r="W67" s="633"/>
      <c r="X67" s="633"/>
      <c r="Y67" s="633"/>
      <c r="Z67" s="633"/>
      <c r="AA67" s="633"/>
      <c r="AB67" s="291">
        <f t="shared" si="140"/>
        <v>0</v>
      </c>
      <c r="AC67" s="292" t="str">
        <f t="shared" si="122"/>
        <v>No</v>
      </c>
      <c r="AD67" s="293" t="str">
        <f t="shared" si="123"/>
        <v>No</v>
      </c>
      <c r="AF67" s="160">
        <v>1</v>
      </c>
      <c r="AG67" s="161">
        <f t="shared" si="124"/>
        <v>0</v>
      </c>
      <c r="AH67" s="18">
        <f t="shared" si="34"/>
        <v>184.39575000000002</v>
      </c>
      <c r="AI67" s="429">
        <v>2.5499999999999998</v>
      </c>
      <c r="AJ67" s="385">
        <f t="shared" si="125"/>
        <v>0</v>
      </c>
      <c r="AK67" s="244">
        <f t="shared" si="126"/>
        <v>0</v>
      </c>
      <c r="AL67" s="321">
        <f t="shared" si="127"/>
        <v>0</v>
      </c>
      <c r="AM67" s="469">
        <f t="shared" si="128"/>
        <v>0</v>
      </c>
      <c r="AN67" s="470">
        <f t="shared" si="129"/>
        <v>0</v>
      </c>
      <c r="AO67" s="471">
        <f t="shared" si="130"/>
        <v>0</v>
      </c>
      <c r="AP67" s="472">
        <f t="shared" si="131"/>
        <v>0</v>
      </c>
      <c r="AQ67" s="472">
        <f t="shared" si="132"/>
        <v>0</v>
      </c>
      <c r="AR67" s="473">
        <f t="shared" si="133"/>
        <v>0</v>
      </c>
      <c r="AS67" s="474">
        <f t="shared" si="134"/>
        <v>0</v>
      </c>
      <c r="AT67" s="475">
        <f t="shared" si="135"/>
        <v>0</v>
      </c>
      <c r="AU67" s="476">
        <f t="shared" si="136"/>
        <v>0</v>
      </c>
      <c r="AV67" s="477">
        <f t="shared" si="137"/>
        <v>0</v>
      </c>
      <c r="AW67" s="478">
        <f t="shared" si="138"/>
        <v>0</v>
      </c>
      <c r="AX67" s="479">
        <f t="shared" si="139"/>
        <v>0</v>
      </c>
      <c r="AY67" s="252">
        <v>1</v>
      </c>
      <c r="AZ67" s="251">
        <v>4</v>
      </c>
      <c r="BA67" s="252"/>
      <c r="BB67" s="251"/>
      <c r="BD67" s="18">
        <f t="shared" si="73"/>
        <v>0</v>
      </c>
      <c r="BE67" s="18">
        <f t="shared" si="74"/>
        <v>0</v>
      </c>
      <c r="BF67" s="18">
        <f t="shared" si="75"/>
        <v>0</v>
      </c>
      <c r="BG67" s="18">
        <f t="shared" si="76"/>
        <v>0</v>
      </c>
      <c r="BH67" s="18">
        <f t="shared" si="77"/>
        <v>0</v>
      </c>
      <c r="BI67" s="18">
        <f t="shared" si="78"/>
        <v>0</v>
      </c>
      <c r="BJ67" s="18">
        <f t="shared" si="79"/>
        <v>0</v>
      </c>
      <c r="BK67" s="18">
        <f t="shared" si="80"/>
        <v>0</v>
      </c>
      <c r="BM67" s="147">
        <f t="shared" si="81"/>
        <v>0</v>
      </c>
      <c r="BN67" s="147">
        <f t="shared" si="82"/>
        <v>0</v>
      </c>
      <c r="BP67" s="18">
        <f t="shared" si="83"/>
        <v>0</v>
      </c>
      <c r="BQ67" s="18">
        <f t="shared" si="84"/>
        <v>0</v>
      </c>
      <c r="BR67" s="18">
        <f t="shared" si="85"/>
        <v>0</v>
      </c>
      <c r="BS67" s="18">
        <f t="shared" si="86"/>
        <v>0</v>
      </c>
      <c r="BT67" s="18">
        <f t="shared" si="87"/>
        <v>0</v>
      </c>
      <c r="BU67" s="18">
        <f t="shared" si="88"/>
        <v>0</v>
      </c>
      <c r="BV67" s="18">
        <f t="shared" si="89"/>
        <v>0</v>
      </c>
      <c r="BW67" s="18">
        <f t="shared" si="90"/>
        <v>0</v>
      </c>
      <c r="BX67" s="18">
        <f t="shared" si="91"/>
        <v>0</v>
      </c>
      <c r="BY67" s="18">
        <f t="shared" si="92"/>
        <v>0</v>
      </c>
      <c r="BZ67" s="18">
        <f t="shared" si="93"/>
        <v>0</v>
      </c>
      <c r="CA67" s="18">
        <f t="shared" si="94"/>
        <v>0</v>
      </c>
      <c r="CB67" s="18">
        <f t="shared" si="95"/>
        <v>0</v>
      </c>
      <c r="CC67" s="18">
        <f t="shared" si="96"/>
        <v>0</v>
      </c>
      <c r="CD67" s="18">
        <f t="shared" si="97"/>
        <v>0</v>
      </c>
      <c r="CE67" s="18">
        <f t="shared" si="98"/>
        <v>0</v>
      </c>
      <c r="CF67" s="18">
        <f t="shared" si="99"/>
        <v>0</v>
      </c>
      <c r="CG67" s="18">
        <f t="shared" si="100"/>
        <v>0</v>
      </c>
      <c r="CH67" s="18">
        <f t="shared" si="101"/>
        <v>0</v>
      </c>
      <c r="CI67" s="18"/>
      <c r="CJ67" s="18">
        <f t="shared" si="102"/>
        <v>0</v>
      </c>
    </row>
    <row r="68" spans="1:88" ht="90" customHeight="1">
      <c r="B68" s="376"/>
      <c r="D68" s="248" t="s">
        <v>178</v>
      </c>
      <c r="E68" s="45"/>
      <c r="F68" s="45"/>
      <c r="G68" s="253" t="s">
        <v>157</v>
      </c>
      <c r="H68" s="249" t="s">
        <v>274</v>
      </c>
      <c r="I68" s="249" t="s">
        <v>185</v>
      </c>
      <c r="J68" s="249">
        <v>1</v>
      </c>
      <c r="K68" s="249">
        <v>0</v>
      </c>
      <c r="L68" s="249" t="s">
        <v>306</v>
      </c>
      <c r="M68" s="551">
        <v>167.63249999999999</v>
      </c>
      <c r="N68" s="355"/>
      <c r="O68" s="193"/>
      <c r="P68" s="193"/>
      <c r="Q68" s="193"/>
      <c r="R68" s="193"/>
      <c r="S68" s="193"/>
      <c r="T68" s="164"/>
      <c r="U68" s="632"/>
      <c r="V68" s="632"/>
      <c r="W68" s="632"/>
      <c r="X68" s="632"/>
      <c r="Y68" s="632"/>
      <c r="Z68" s="632"/>
      <c r="AA68" s="632"/>
      <c r="AB68" s="753">
        <f t="shared" ref="AB68:AB73" si="141">M68*N68+M68*O68+M68*P68+M68*Q68+M68*R68+M68*S68+M68*U68+M68*V68+M68*W68+M68*X68+M68*Y68+M68*Z68+M68*AA68+M68*T68</f>
        <v>0</v>
      </c>
      <c r="AC68" s="289" t="str">
        <f t="shared" si="122"/>
        <v>No</v>
      </c>
      <c r="AD68" s="290" t="str">
        <f t="shared" si="123"/>
        <v>No</v>
      </c>
      <c r="AF68" s="160">
        <v>1</v>
      </c>
      <c r="AG68" s="161">
        <f t="shared" si="124"/>
        <v>0</v>
      </c>
      <c r="AH68" s="18">
        <f t="shared" si="34"/>
        <v>184.39575000000002</v>
      </c>
      <c r="AI68" s="429">
        <v>2.5499999999999998</v>
      </c>
      <c r="AJ68" s="385">
        <f t="shared" si="125"/>
        <v>0</v>
      </c>
      <c r="AK68" s="244">
        <f t="shared" si="126"/>
        <v>0</v>
      </c>
      <c r="AL68" s="321">
        <f t="shared" si="127"/>
        <v>0</v>
      </c>
      <c r="AM68" s="469">
        <f t="shared" si="128"/>
        <v>0</v>
      </c>
      <c r="AN68" s="470">
        <f t="shared" si="129"/>
        <v>0</v>
      </c>
      <c r="AO68" s="471">
        <f t="shared" si="130"/>
        <v>0</v>
      </c>
      <c r="AP68" s="472">
        <f t="shared" si="131"/>
        <v>0</v>
      </c>
      <c r="AQ68" s="472">
        <f t="shared" si="132"/>
        <v>0</v>
      </c>
      <c r="AR68" s="473">
        <f t="shared" si="133"/>
        <v>0</v>
      </c>
      <c r="AS68" s="474">
        <f t="shared" si="134"/>
        <v>0</v>
      </c>
      <c r="AT68" s="475">
        <f t="shared" si="135"/>
        <v>0</v>
      </c>
      <c r="AU68" s="476">
        <f t="shared" si="136"/>
        <v>0</v>
      </c>
      <c r="AV68" s="477">
        <f t="shared" si="137"/>
        <v>0</v>
      </c>
      <c r="AW68" s="478">
        <f t="shared" si="138"/>
        <v>0</v>
      </c>
      <c r="AX68" s="479">
        <f t="shared" si="139"/>
        <v>0</v>
      </c>
      <c r="AY68" s="252">
        <v>1</v>
      </c>
      <c r="AZ68" s="251">
        <v>4</v>
      </c>
      <c r="BA68" s="252"/>
      <c r="BB68" s="251"/>
      <c r="BD68" s="18">
        <f t="shared" si="73"/>
        <v>0</v>
      </c>
      <c r="BE68" s="18">
        <f t="shared" si="74"/>
        <v>0</v>
      </c>
      <c r="BF68" s="18">
        <f t="shared" si="75"/>
        <v>0</v>
      </c>
      <c r="BG68" s="18">
        <f t="shared" si="76"/>
        <v>0</v>
      </c>
      <c r="BH68" s="18">
        <f t="shared" si="77"/>
        <v>0</v>
      </c>
      <c r="BI68" s="18">
        <f t="shared" si="78"/>
        <v>0</v>
      </c>
      <c r="BJ68" s="18">
        <f t="shared" si="79"/>
        <v>0</v>
      </c>
      <c r="BK68" s="18">
        <f t="shared" si="80"/>
        <v>0</v>
      </c>
      <c r="BM68" s="147">
        <f t="shared" si="81"/>
        <v>0</v>
      </c>
      <c r="BN68" s="147">
        <f t="shared" si="82"/>
        <v>0</v>
      </c>
      <c r="BP68" s="18">
        <f t="shared" si="83"/>
        <v>0</v>
      </c>
      <c r="BQ68" s="18">
        <f t="shared" si="84"/>
        <v>0</v>
      </c>
      <c r="BR68" s="18">
        <f t="shared" si="85"/>
        <v>0</v>
      </c>
      <c r="BS68" s="18">
        <f t="shared" si="86"/>
        <v>0</v>
      </c>
      <c r="BT68" s="18">
        <f t="shared" si="87"/>
        <v>0</v>
      </c>
      <c r="BU68" s="18">
        <f t="shared" si="88"/>
        <v>0</v>
      </c>
      <c r="BV68" s="18">
        <f t="shared" si="89"/>
        <v>0</v>
      </c>
      <c r="BW68" s="18">
        <f t="shared" si="90"/>
        <v>0</v>
      </c>
      <c r="BX68" s="18">
        <f t="shared" si="91"/>
        <v>0</v>
      </c>
      <c r="BY68" s="18">
        <f t="shared" si="92"/>
        <v>0</v>
      </c>
      <c r="BZ68" s="18">
        <f t="shared" si="93"/>
        <v>0</v>
      </c>
      <c r="CA68" s="18">
        <f t="shared" si="94"/>
        <v>0</v>
      </c>
      <c r="CB68" s="18">
        <f t="shared" si="95"/>
        <v>0</v>
      </c>
      <c r="CC68" s="18">
        <f t="shared" si="96"/>
        <v>0</v>
      </c>
      <c r="CD68" s="18">
        <f t="shared" si="97"/>
        <v>0</v>
      </c>
      <c r="CE68" s="18">
        <f t="shared" si="98"/>
        <v>0</v>
      </c>
      <c r="CF68" s="18">
        <f t="shared" si="99"/>
        <v>0</v>
      </c>
      <c r="CG68" s="18">
        <f t="shared" si="100"/>
        <v>0</v>
      </c>
      <c r="CH68" s="18">
        <f t="shared" si="101"/>
        <v>0</v>
      </c>
      <c r="CI68" s="18"/>
      <c r="CJ68" s="18">
        <f t="shared" si="102"/>
        <v>0</v>
      </c>
    </row>
    <row r="69" spans="1:88" ht="90" customHeight="1">
      <c r="A69" s="192"/>
      <c r="B69" s="376"/>
      <c r="D69" s="254" t="s">
        <v>179</v>
      </c>
      <c r="E69" s="264"/>
      <c r="F69" s="264"/>
      <c r="G69" s="256" t="s">
        <v>157</v>
      </c>
      <c r="H69" s="255" t="s">
        <v>275</v>
      </c>
      <c r="I69" s="255" t="s">
        <v>185</v>
      </c>
      <c r="J69" s="255">
        <v>1</v>
      </c>
      <c r="K69" s="255">
        <v>0</v>
      </c>
      <c r="L69" s="255" t="s">
        <v>306</v>
      </c>
      <c r="M69" s="552">
        <v>173.04</v>
      </c>
      <c r="N69" s="360"/>
      <c r="O69" s="191"/>
      <c r="P69" s="191"/>
      <c r="Q69" s="191"/>
      <c r="R69" s="191"/>
      <c r="S69" s="191"/>
      <c r="T69" s="159"/>
      <c r="U69" s="633"/>
      <c r="V69" s="633"/>
      <c r="W69" s="633"/>
      <c r="X69" s="633"/>
      <c r="Y69" s="633"/>
      <c r="Z69" s="633"/>
      <c r="AA69" s="633"/>
      <c r="AB69" s="291">
        <f t="shared" si="141"/>
        <v>0</v>
      </c>
      <c r="AC69" s="292" t="str">
        <f t="shared" si="122"/>
        <v>No</v>
      </c>
      <c r="AD69" s="293" t="str">
        <f t="shared" si="123"/>
        <v>No</v>
      </c>
      <c r="AF69" s="160">
        <v>1</v>
      </c>
      <c r="AG69" s="161">
        <f t="shared" si="124"/>
        <v>0</v>
      </c>
      <c r="AH69" s="18">
        <f t="shared" si="34"/>
        <v>190.34399999999999</v>
      </c>
      <c r="AI69" s="429">
        <v>3.6</v>
      </c>
      <c r="AJ69" s="385">
        <f t="shared" si="125"/>
        <v>0</v>
      </c>
      <c r="AK69" s="244">
        <f t="shared" si="126"/>
        <v>0</v>
      </c>
      <c r="AL69" s="321">
        <f t="shared" si="127"/>
        <v>0</v>
      </c>
      <c r="AM69" s="469">
        <f t="shared" si="128"/>
        <v>0</v>
      </c>
      <c r="AN69" s="470">
        <f t="shared" si="129"/>
        <v>0</v>
      </c>
      <c r="AO69" s="471">
        <f t="shared" si="130"/>
        <v>0</v>
      </c>
      <c r="AP69" s="472">
        <f t="shared" si="131"/>
        <v>0</v>
      </c>
      <c r="AQ69" s="472">
        <f t="shared" si="132"/>
        <v>0</v>
      </c>
      <c r="AR69" s="473">
        <f t="shared" si="133"/>
        <v>0</v>
      </c>
      <c r="AS69" s="474">
        <f t="shared" si="134"/>
        <v>0</v>
      </c>
      <c r="AT69" s="475">
        <f t="shared" si="135"/>
        <v>0</v>
      </c>
      <c r="AU69" s="476">
        <f t="shared" si="136"/>
        <v>0</v>
      </c>
      <c r="AV69" s="477">
        <f t="shared" si="137"/>
        <v>0</v>
      </c>
      <c r="AW69" s="478">
        <f t="shared" si="138"/>
        <v>0</v>
      </c>
      <c r="AX69" s="479">
        <f t="shared" si="139"/>
        <v>0</v>
      </c>
      <c r="AY69" s="252">
        <v>1</v>
      </c>
      <c r="AZ69" s="251">
        <v>4</v>
      </c>
      <c r="BA69" s="252"/>
      <c r="BB69" s="251"/>
      <c r="BD69" s="18">
        <f t="shared" si="73"/>
        <v>0</v>
      </c>
      <c r="BE69" s="18">
        <f t="shared" si="74"/>
        <v>0</v>
      </c>
      <c r="BF69" s="18">
        <f t="shared" si="75"/>
        <v>0</v>
      </c>
      <c r="BG69" s="18">
        <f t="shared" si="76"/>
        <v>0</v>
      </c>
      <c r="BH69" s="18">
        <f t="shared" si="77"/>
        <v>0</v>
      </c>
      <c r="BI69" s="18">
        <f t="shared" si="78"/>
        <v>0</v>
      </c>
      <c r="BJ69" s="18">
        <f t="shared" si="79"/>
        <v>0</v>
      </c>
      <c r="BK69" s="18">
        <f t="shared" si="80"/>
        <v>0</v>
      </c>
      <c r="BM69" s="147">
        <f t="shared" si="81"/>
        <v>0</v>
      </c>
      <c r="BN69" s="147">
        <f t="shared" si="82"/>
        <v>0</v>
      </c>
      <c r="BP69" s="18">
        <f t="shared" si="83"/>
        <v>0</v>
      </c>
      <c r="BQ69" s="18">
        <f t="shared" si="84"/>
        <v>0</v>
      </c>
      <c r="BR69" s="18">
        <f t="shared" si="85"/>
        <v>0</v>
      </c>
      <c r="BS69" s="18">
        <f t="shared" si="86"/>
        <v>0</v>
      </c>
      <c r="BT69" s="18">
        <f t="shared" si="87"/>
        <v>0</v>
      </c>
      <c r="BU69" s="18">
        <f t="shared" si="88"/>
        <v>0</v>
      </c>
      <c r="BV69" s="18">
        <f t="shared" si="89"/>
        <v>0</v>
      </c>
      <c r="BW69" s="18">
        <f t="shared" si="90"/>
        <v>0</v>
      </c>
      <c r="BX69" s="18">
        <f t="shared" si="91"/>
        <v>0</v>
      </c>
      <c r="BY69" s="18">
        <f t="shared" si="92"/>
        <v>0</v>
      </c>
      <c r="BZ69" s="18">
        <f t="shared" si="93"/>
        <v>0</v>
      </c>
      <c r="CA69" s="18">
        <f t="shared" si="94"/>
        <v>0</v>
      </c>
      <c r="CB69" s="18">
        <f t="shared" si="95"/>
        <v>0</v>
      </c>
      <c r="CC69" s="18">
        <f t="shared" si="96"/>
        <v>0</v>
      </c>
      <c r="CD69" s="18">
        <f t="shared" si="97"/>
        <v>0</v>
      </c>
      <c r="CE69" s="18">
        <f t="shared" si="98"/>
        <v>0</v>
      </c>
      <c r="CF69" s="18">
        <f t="shared" si="99"/>
        <v>0</v>
      </c>
      <c r="CG69" s="18">
        <f t="shared" si="100"/>
        <v>0</v>
      </c>
      <c r="CH69" s="18">
        <f t="shared" si="101"/>
        <v>0</v>
      </c>
      <c r="CI69" s="18"/>
      <c r="CJ69" s="18">
        <f t="shared" si="102"/>
        <v>0</v>
      </c>
    </row>
    <row r="70" spans="1:88" ht="90" customHeight="1">
      <c r="B70" s="376"/>
      <c r="D70" s="248" t="s">
        <v>180</v>
      </c>
      <c r="E70" s="45"/>
      <c r="F70" s="45"/>
      <c r="G70" s="253" t="s">
        <v>157</v>
      </c>
      <c r="H70" s="249" t="s">
        <v>275</v>
      </c>
      <c r="I70" s="249" t="s">
        <v>185</v>
      </c>
      <c r="J70" s="249">
        <v>1</v>
      </c>
      <c r="K70" s="249">
        <v>0</v>
      </c>
      <c r="L70" s="249" t="s">
        <v>306</v>
      </c>
      <c r="M70" s="551">
        <v>173.04</v>
      </c>
      <c r="N70" s="355"/>
      <c r="O70" s="193"/>
      <c r="P70" s="193"/>
      <c r="Q70" s="193"/>
      <c r="R70" s="193"/>
      <c r="S70" s="193"/>
      <c r="T70" s="164"/>
      <c r="U70" s="632"/>
      <c r="V70" s="632"/>
      <c r="W70" s="632"/>
      <c r="X70" s="632"/>
      <c r="Y70" s="632"/>
      <c r="Z70" s="632"/>
      <c r="AA70" s="632"/>
      <c r="AB70" s="753">
        <f t="shared" si="141"/>
        <v>0</v>
      </c>
      <c r="AC70" s="289" t="str">
        <f t="shared" si="122"/>
        <v>No</v>
      </c>
      <c r="AD70" s="290" t="str">
        <f t="shared" si="123"/>
        <v>No</v>
      </c>
      <c r="AF70" s="160">
        <v>1</v>
      </c>
      <c r="AG70" s="161">
        <f t="shared" si="124"/>
        <v>0</v>
      </c>
      <c r="AH70" s="18">
        <f t="shared" si="34"/>
        <v>190.34399999999999</v>
      </c>
      <c r="AI70" s="429">
        <v>3.6</v>
      </c>
      <c r="AJ70" s="385">
        <f t="shared" si="125"/>
        <v>0</v>
      </c>
      <c r="AK70" s="244">
        <f t="shared" si="126"/>
        <v>0</v>
      </c>
      <c r="AL70" s="321">
        <f t="shared" si="127"/>
        <v>0</v>
      </c>
      <c r="AM70" s="469">
        <f t="shared" si="128"/>
        <v>0</v>
      </c>
      <c r="AN70" s="470">
        <f t="shared" si="129"/>
        <v>0</v>
      </c>
      <c r="AO70" s="471">
        <f t="shared" si="130"/>
        <v>0</v>
      </c>
      <c r="AP70" s="472">
        <f t="shared" si="131"/>
        <v>0</v>
      </c>
      <c r="AQ70" s="472">
        <f t="shared" si="132"/>
        <v>0</v>
      </c>
      <c r="AR70" s="473">
        <f t="shared" si="133"/>
        <v>0</v>
      </c>
      <c r="AS70" s="474">
        <f t="shared" si="134"/>
        <v>0</v>
      </c>
      <c r="AT70" s="475">
        <f t="shared" si="135"/>
        <v>0</v>
      </c>
      <c r="AU70" s="476">
        <f t="shared" si="136"/>
        <v>0</v>
      </c>
      <c r="AV70" s="477">
        <f t="shared" si="137"/>
        <v>0</v>
      </c>
      <c r="AW70" s="478">
        <f t="shared" si="138"/>
        <v>0</v>
      </c>
      <c r="AX70" s="479">
        <f t="shared" si="139"/>
        <v>0</v>
      </c>
      <c r="AY70" s="252">
        <v>1</v>
      </c>
      <c r="AZ70" s="251">
        <v>4</v>
      </c>
      <c r="BA70" s="252"/>
      <c r="BB70" s="251"/>
      <c r="BD70" s="18">
        <f t="shared" si="73"/>
        <v>0</v>
      </c>
      <c r="BE70" s="18">
        <f t="shared" si="74"/>
        <v>0</v>
      </c>
      <c r="BF70" s="18">
        <f t="shared" si="75"/>
        <v>0</v>
      </c>
      <c r="BG70" s="18">
        <f t="shared" si="76"/>
        <v>0</v>
      </c>
      <c r="BH70" s="18">
        <f t="shared" si="77"/>
        <v>0</v>
      </c>
      <c r="BI70" s="18">
        <f t="shared" si="78"/>
        <v>0</v>
      </c>
      <c r="BJ70" s="18">
        <f t="shared" si="79"/>
        <v>0</v>
      </c>
      <c r="BK70" s="18">
        <f t="shared" si="80"/>
        <v>0</v>
      </c>
      <c r="BM70" s="147">
        <f t="shared" si="81"/>
        <v>0</v>
      </c>
      <c r="BN70" s="147">
        <f t="shared" si="82"/>
        <v>0</v>
      </c>
      <c r="BP70" s="18">
        <f t="shared" si="83"/>
        <v>0</v>
      </c>
      <c r="BQ70" s="18">
        <f t="shared" si="84"/>
        <v>0</v>
      </c>
      <c r="BR70" s="18">
        <f t="shared" si="85"/>
        <v>0</v>
      </c>
      <c r="BS70" s="18">
        <f t="shared" si="86"/>
        <v>0</v>
      </c>
      <c r="BT70" s="18">
        <f t="shared" si="87"/>
        <v>0</v>
      </c>
      <c r="BU70" s="18">
        <f t="shared" si="88"/>
        <v>0</v>
      </c>
      <c r="BV70" s="18">
        <f t="shared" si="89"/>
        <v>0</v>
      </c>
      <c r="BW70" s="18">
        <f t="shared" si="90"/>
        <v>0</v>
      </c>
      <c r="BX70" s="18">
        <f t="shared" si="91"/>
        <v>0</v>
      </c>
      <c r="BY70" s="18">
        <f t="shared" si="92"/>
        <v>0</v>
      </c>
      <c r="BZ70" s="18">
        <f t="shared" si="93"/>
        <v>0</v>
      </c>
      <c r="CA70" s="18">
        <f t="shared" si="94"/>
        <v>0</v>
      </c>
      <c r="CB70" s="18">
        <f t="shared" si="95"/>
        <v>0</v>
      </c>
      <c r="CC70" s="18">
        <f t="shared" si="96"/>
        <v>0</v>
      </c>
      <c r="CD70" s="18">
        <f t="shared" si="97"/>
        <v>0</v>
      </c>
      <c r="CE70" s="18">
        <f t="shared" si="98"/>
        <v>0</v>
      </c>
      <c r="CF70" s="18">
        <f t="shared" si="99"/>
        <v>0</v>
      </c>
      <c r="CG70" s="18">
        <f t="shared" si="100"/>
        <v>0</v>
      </c>
      <c r="CH70" s="18">
        <f t="shared" si="101"/>
        <v>0</v>
      </c>
      <c r="CI70" s="18"/>
      <c r="CJ70" s="18">
        <f t="shared" si="102"/>
        <v>0</v>
      </c>
    </row>
    <row r="71" spans="1:88" ht="90" customHeight="1">
      <c r="B71" s="376"/>
      <c r="D71" s="254" t="s">
        <v>181</v>
      </c>
      <c r="E71" s="264"/>
      <c r="F71" s="264"/>
      <c r="G71" s="256" t="s">
        <v>157</v>
      </c>
      <c r="H71" s="255" t="s">
        <v>211</v>
      </c>
      <c r="I71" s="255" t="s">
        <v>50</v>
      </c>
      <c r="J71" s="255">
        <v>1</v>
      </c>
      <c r="K71" s="255">
        <v>0</v>
      </c>
      <c r="L71" s="255" t="s">
        <v>306</v>
      </c>
      <c r="M71" s="552">
        <v>205.48500000000001</v>
      </c>
      <c r="N71" s="360"/>
      <c r="O71" s="191"/>
      <c r="P71" s="191"/>
      <c r="Q71" s="191"/>
      <c r="R71" s="191"/>
      <c r="S71" s="191"/>
      <c r="T71" s="159"/>
      <c r="U71" s="633"/>
      <c r="V71" s="633"/>
      <c r="W71" s="633"/>
      <c r="X71" s="633"/>
      <c r="Y71" s="633"/>
      <c r="Z71" s="633"/>
      <c r="AA71" s="633"/>
      <c r="AB71" s="291">
        <f t="shared" si="141"/>
        <v>0</v>
      </c>
      <c r="AC71" s="292" t="str">
        <f t="shared" si="122"/>
        <v>No</v>
      </c>
      <c r="AD71" s="293" t="str">
        <f t="shared" si="123"/>
        <v>No</v>
      </c>
      <c r="AF71" s="160">
        <v>1</v>
      </c>
      <c r="AG71" s="161">
        <f t="shared" si="124"/>
        <v>0</v>
      </c>
      <c r="AH71" s="18">
        <f t="shared" si="34"/>
        <v>226.03350000000003</v>
      </c>
      <c r="AI71" s="429">
        <v>4.4000000000000004</v>
      </c>
      <c r="AJ71" s="385">
        <f t="shared" si="125"/>
        <v>0</v>
      </c>
      <c r="AK71" s="244">
        <f t="shared" si="126"/>
        <v>0</v>
      </c>
      <c r="AL71" s="321">
        <f t="shared" si="127"/>
        <v>0</v>
      </c>
      <c r="AM71" s="469">
        <f t="shared" si="128"/>
        <v>0</v>
      </c>
      <c r="AN71" s="470">
        <f t="shared" si="129"/>
        <v>0</v>
      </c>
      <c r="AO71" s="471">
        <f t="shared" si="130"/>
        <v>0</v>
      </c>
      <c r="AP71" s="472">
        <f t="shared" si="131"/>
        <v>0</v>
      </c>
      <c r="AQ71" s="472">
        <f t="shared" si="132"/>
        <v>0</v>
      </c>
      <c r="AR71" s="473">
        <f t="shared" si="133"/>
        <v>0</v>
      </c>
      <c r="AS71" s="474">
        <f t="shared" si="134"/>
        <v>0</v>
      </c>
      <c r="AT71" s="475">
        <f t="shared" si="135"/>
        <v>0</v>
      </c>
      <c r="AU71" s="476">
        <f t="shared" si="136"/>
        <v>0</v>
      </c>
      <c r="AV71" s="477">
        <f t="shared" si="137"/>
        <v>0</v>
      </c>
      <c r="AW71" s="478">
        <f t="shared" si="138"/>
        <v>0</v>
      </c>
      <c r="AX71" s="479">
        <f t="shared" si="139"/>
        <v>0</v>
      </c>
      <c r="AY71" s="252">
        <v>1</v>
      </c>
      <c r="AZ71" s="251">
        <v>4</v>
      </c>
      <c r="BA71" s="252"/>
      <c r="BB71" s="251"/>
      <c r="BD71" s="18">
        <f t="shared" si="73"/>
        <v>0</v>
      </c>
      <c r="BE71" s="18">
        <f t="shared" si="74"/>
        <v>0</v>
      </c>
      <c r="BF71" s="18">
        <f t="shared" si="75"/>
        <v>0</v>
      </c>
      <c r="BG71" s="18">
        <f t="shared" si="76"/>
        <v>0</v>
      </c>
      <c r="BH71" s="18">
        <f t="shared" si="77"/>
        <v>0</v>
      </c>
      <c r="BI71" s="18">
        <f t="shared" si="78"/>
        <v>0</v>
      </c>
      <c r="BJ71" s="18">
        <f t="shared" si="79"/>
        <v>0</v>
      </c>
      <c r="BK71" s="18">
        <f t="shared" si="80"/>
        <v>0</v>
      </c>
      <c r="BM71" s="147">
        <f t="shared" si="81"/>
        <v>0</v>
      </c>
      <c r="BN71" s="147">
        <f t="shared" si="82"/>
        <v>0</v>
      </c>
      <c r="BP71" s="18">
        <f t="shared" si="83"/>
        <v>0</v>
      </c>
      <c r="BQ71" s="18">
        <f t="shared" si="84"/>
        <v>0</v>
      </c>
      <c r="BR71" s="18">
        <f t="shared" si="85"/>
        <v>0</v>
      </c>
      <c r="BS71" s="18">
        <f t="shared" si="86"/>
        <v>0</v>
      </c>
      <c r="BT71" s="18">
        <f t="shared" si="87"/>
        <v>0</v>
      </c>
      <c r="BU71" s="18">
        <f t="shared" si="88"/>
        <v>0</v>
      </c>
      <c r="BV71" s="18">
        <f t="shared" si="89"/>
        <v>0</v>
      </c>
      <c r="BW71" s="18">
        <f t="shared" si="90"/>
        <v>0</v>
      </c>
      <c r="BX71" s="18">
        <f t="shared" si="91"/>
        <v>0</v>
      </c>
      <c r="BY71" s="18">
        <f t="shared" si="92"/>
        <v>0</v>
      </c>
      <c r="BZ71" s="18">
        <f t="shared" si="93"/>
        <v>0</v>
      </c>
      <c r="CA71" s="18">
        <f t="shared" si="94"/>
        <v>0</v>
      </c>
      <c r="CB71" s="18">
        <f t="shared" si="95"/>
        <v>0</v>
      </c>
      <c r="CC71" s="18">
        <f t="shared" si="96"/>
        <v>0</v>
      </c>
      <c r="CD71" s="18">
        <f t="shared" si="97"/>
        <v>0</v>
      </c>
      <c r="CE71" s="18">
        <f t="shared" si="98"/>
        <v>0</v>
      </c>
      <c r="CF71" s="18">
        <f t="shared" si="99"/>
        <v>0</v>
      </c>
      <c r="CG71" s="18">
        <f t="shared" si="100"/>
        <v>0</v>
      </c>
      <c r="CH71" s="18">
        <f t="shared" si="101"/>
        <v>0</v>
      </c>
      <c r="CI71" s="18"/>
      <c r="CJ71" s="18">
        <f t="shared" si="102"/>
        <v>0</v>
      </c>
    </row>
    <row r="72" spans="1:88" ht="90" customHeight="1">
      <c r="B72" s="376"/>
      <c r="D72" s="248" t="s">
        <v>182</v>
      </c>
      <c r="E72" s="45"/>
      <c r="F72" s="45"/>
      <c r="G72" s="253" t="s">
        <v>157</v>
      </c>
      <c r="H72" s="249" t="s">
        <v>211</v>
      </c>
      <c r="I72" s="249" t="s">
        <v>50</v>
      </c>
      <c r="J72" s="249">
        <v>1</v>
      </c>
      <c r="K72" s="249">
        <v>0</v>
      </c>
      <c r="L72" s="249" t="s">
        <v>306</v>
      </c>
      <c r="M72" s="551">
        <v>205.48500000000001</v>
      </c>
      <c r="N72" s="355"/>
      <c r="O72" s="193"/>
      <c r="P72" s="193"/>
      <c r="Q72" s="193"/>
      <c r="R72" s="193"/>
      <c r="S72" s="193"/>
      <c r="T72" s="164"/>
      <c r="U72" s="632"/>
      <c r="V72" s="632"/>
      <c r="W72" s="632"/>
      <c r="X72" s="632"/>
      <c r="Y72" s="632"/>
      <c r="Z72" s="632"/>
      <c r="AA72" s="632"/>
      <c r="AB72" s="753">
        <f t="shared" si="141"/>
        <v>0</v>
      </c>
      <c r="AC72" s="289" t="str">
        <f t="shared" si="122"/>
        <v>No</v>
      </c>
      <c r="AD72" s="290" t="str">
        <f t="shared" si="123"/>
        <v>No</v>
      </c>
      <c r="AF72" s="160">
        <v>1</v>
      </c>
      <c r="AG72" s="161">
        <f t="shared" si="124"/>
        <v>0</v>
      </c>
      <c r="AH72" s="18">
        <f t="shared" si="34"/>
        <v>226.03350000000003</v>
      </c>
      <c r="AI72" s="429">
        <v>4.4000000000000004</v>
      </c>
      <c r="AJ72" s="385">
        <f t="shared" si="125"/>
        <v>0</v>
      </c>
      <c r="AK72" s="244">
        <f t="shared" si="126"/>
        <v>0</v>
      </c>
      <c r="AL72" s="321">
        <f t="shared" si="127"/>
        <v>0</v>
      </c>
      <c r="AM72" s="469">
        <f t="shared" si="128"/>
        <v>0</v>
      </c>
      <c r="AN72" s="470">
        <f t="shared" si="129"/>
        <v>0</v>
      </c>
      <c r="AO72" s="471">
        <f t="shared" si="130"/>
        <v>0</v>
      </c>
      <c r="AP72" s="472">
        <f t="shared" si="131"/>
        <v>0</v>
      </c>
      <c r="AQ72" s="472">
        <f t="shared" si="132"/>
        <v>0</v>
      </c>
      <c r="AR72" s="473">
        <f t="shared" si="133"/>
        <v>0</v>
      </c>
      <c r="AS72" s="474">
        <f t="shared" si="134"/>
        <v>0</v>
      </c>
      <c r="AT72" s="475">
        <f t="shared" si="135"/>
        <v>0</v>
      </c>
      <c r="AU72" s="476">
        <f t="shared" si="136"/>
        <v>0</v>
      </c>
      <c r="AV72" s="477">
        <f t="shared" si="137"/>
        <v>0</v>
      </c>
      <c r="AW72" s="478">
        <f t="shared" si="138"/>
        <v>0</v>
      </c>
      <c r="AX72" s="479">
        <f t="shared" si="139"/>
        <v>0</v>
      </c>
      <c r="AY72" s="252">
        <v>1</v>
      </c>
      <c r="AZ72" s="251">
        <v>4</v>
      </c>
      <c r="BA72" s="252"/>
      <c r="BB72" s="251"/>
      <c r="BD72" s="18">
        <f t="shared" si="73"/>
        <v>0</v>
      </c>
      <c r="BE72" s="18">
        <f t="shared" si="74"/>
        <v>0</v>
      </c>
      <c r="BF72" s="18">
        <f t="shared" si="75"/>
        <v>0</v>
      </c>
      <c r="BG72" s="18">
        <f t="shared" si="76"/>
        <v>0</v>
      </c>
      <c r="BH72" s="18">
        <f t="shared" si="77"/>
        <v>0</v>
      </c>
      <c r="BI72" s="18">
        <f t="shared" si="78"/>
        <v>0</v>
      </c>
      <c r="BJ72" s="18">
        <f t="shared" si="79"/>
        <v>0</v>
      </c>
      <c r="BK72" s="18">
        <f t="shared" si="80"/>
        <v>0</v>
      </c>
      <c r="BM72" s="147">
        <f t="shared" si="81"/>
        <v>0</v>
      </c>
      <c r="BN72" s="147">
        <f t="shared" si="82"/>
        <v>0</v>
      </c>
      <c r="BP72" s="18">
        <f t="shared" si="83"/>
        <v>0</v>
      </c>
      <c r="BQ72" s="18">
        <f t="shared" si="84"/>
        <v>0</v>
      </c>
      <c r="BR72" s="18">
        <f t="shared" si="85"/>
        <v>0</v>
      </c>
      <c r="BS72" s="18">
        <f t="shared" si="86"/>
        <v>0</v>
      </c>
      <c r="BT72" s="18">
        <f t="shared" si="87"/>
        <v>0</v>
      </c>
      <c r="BU72" s="18">
        <f t="shared" si="88"/>
        <v>0</v>
      </c>
      <c r="BV72" s="18">
        <f t="shared" si="89"/>
        <v>0</v>
      </c>
      <c r="BW72" s="18">
        <f t="shared" si="90"/>
        <v>0</v>
      </c>
      <c r="BX72" s="18">
        <f t="shared" si="91"/>
        <v>0</v>
      </c>
      <c r="BY72" s="18">
        <f t="shared" si="92"/>
        <v>0</v>
      </c>
      <c r="BZ72" s="18">
        <f t="shared" si="93"/>
        <v>0</v>
      </c>
      <c r="CA72" s="18">
        <f t="shared" si="94"/>
        <v>0</v>
      </c>
      <c r="CB72" s="18">
        <f t="shared" si="95"/>
        <v>0</v>
      </c>
      <c r="CC72" s="18">
        <f t="shared" si="96"/>
        <v>0</v>
      </c>
      <c r="CD72" s="18">
        <f t="shared" si="97"/>
        <v>0</v>
      </c>
      <c r="CE72" s="18">
        <f t="shared" si="98"/>
        <v>0</v>
      </c>
      <c r="CF72" s="18">
        <f t="shared" si="99"/>
        <v>0</v>
      </c>
      <c r="CG72" s="18">
        <f t="shared" si="100"/>
        <v>0</v>
      </c>
      <c r="CH72" s="18">
        <f t="shared" si="101"/>
        <v>0</v>
      </c>
      <c r="CI72" s="18"/>
      <c r="CJ72" s="18">
        <f t="shared" si="102"/>
        <v>0</v>
      </c>
    </row>
    <row r="73" spans="1:88" ht="90" customHeight="1">
      <c r="B73" s="376"/>
      <c r="D73" s="254" t="s">
        <v>183</v>
      </c>
      <c r="E73" s="264"/>
      <c r="F73" s="264"/>
      <c r="G73" s="256" t="s">
        <v>157</v>
      </c>
      <c r="H73" s="255" t="s">
        <v>218</v>
      </c>
      <c r="I73" s="255" t="s">
        <v>50</v>
      </c>
      <c r="J73" s="255">
        <v>1</v>
      </c>
      <c r="K73" s="255">
        <v>0</v>
      </c>
      <c r="L73" s="255" t="s">
        <v>306</v>
      </c>
      <c r="M73" s="552">
        <v>227.11500000000001</v>
      </c>
      <c r="N73" s="360"/>
      <c r="O73" s="191"/>
      <c r="P73" s="191"/>
      <c r="Q73" s="191"/>
      <c r="R73" s="191"/>
      <c r="S73" s="191"/>
      <c r="T73" s="159"/>
      <c r="U73" s="633"/>
      <c r="V73" s="633"/>
      <c r="W73" s="633"/>
      <c r="X73" s="633"/>
      <c r="Y73" s="633"/>
      <c r="Z73" s="633"/>
      <c r="AA73" s="633"/>
      <c r="AB73" s="291">
        <f t="shared" si="141"/>
        <v>0</v>
      </c>
      <c r="AC73" s="292" t="str">
        <f t="shared" si="122"/>
        <v>No</v>
      </c>
      <c r="AD73" s="293" t="str">
        <f t="shared" si="123"/>
        <v>No</v>
      </c>
      <c r="AF73" s="160">
        <v>1</v>
      </c>
      <c r="AG73" s="161">
        <f t="shared" si="124"/>
        <v>0</v>
      </c>
      <c r="AH73" s="18">
        <f t="shared" si="34"/>
        <v>249.82650000000004</v>
      </c>
      <c r="AI73" s="429">
        <v>6.3</v>
      </c>
      <c r="AJ73" s="385">
        <f t="shared" si="125"/>
        <v>0</v>
      </c>
      <c r="AK73" s="244">
        <f t="shared" si="126"/>
        <v>0</v>
      </c>
      <c r="AL73" s="321">
        <f t="shared" si="127"/>
        <v>0</v>
      </c>
      <c r="AM73" s="469">
        <f t="shared" si="128"/>
        <v>0</v>
      </c>
      <c r="AN73" s="470">
        <f t="shared" si="129"/>
        <v>0</v>
      </c>
      <c r="AO73" s="471">
        <f t="shared" si="130"/>
        <v>0</v>
      </c>
      <c r="AP73" s="472">
        <f t="shared" si="131"/>
        <v>0</v>
      </c>
      <c r="AQ73" s="472">
        <f t="shared" si="132"/>
        <v>0</v>
      </c>
      <c r="AR73" s="473">
        <f t="shared" si="133"/>
        <v>0</v>
      </c>
      <c r="AS73" s="474">
        <f t="shared" si="134"/>
        <v>0</v>
      </c>
      <c r="AT73" s="475">
        <f t="shared" si="135"/>
        <v>0</v>
      </c>
      <c r="AU73" s="476">
        <f t="shared" si="136"/>
        <v>0</v>
      </c>
      <c r="AV73" s="477">
        <f t="shared" si="137"/>
        <v>0</v>
      </c>
      <c r="AW73" s="478">
        <f t="shared" si="138"/>
        <v>0</v>
      </c>
      <c r="AX73" s="479">
        <f t="shared" si="139"/>
        <v>0</v>
      </c>
      <c r="AY73" s="252">
        <v>1</v>
      </c>
      <c r="AZ73" s="251">
        <v>7</v>
      </c>
      <c r="BA73" s="252"/>
      <c r="BB73" s="251"/>
      <c r="BD73" s="18">
        <f t="shared" si="73"/>
        <v>0</v>
      </c>
      <c r="BE73" s="18">
        <f t="shared" si="74"/>
        <v>0</v>
      </c>
      <c r="BF73" s="18">
        <f t="shared" si="75"/>
        <v>0</v>
      </c>
      <c r="BG73" s="18">
        <f t="shared" si="76"/>
        <v>0</v>
      </c>
      <c r="BH73" s="18">
        <f t="shared" si="77"/>
        <v>0</v>
      </c>
      <c r="BI73" s="18">
        <f t="shared" si="78"/>
        <v>0</v>
      </c>
      <c r="BJ73" s="18">
        <f t="shared" si="79"/>
        <v>0</v>
      </c>
      <c r="BK73" s="18">
        <f t="shared" si="80"/>
        <v>0</v>
      </c>
      <c r="BM73" s="147">
        <f t="shared" si="81"/>
        <v>0</v>
      </c>
      <c r="BN73" s="147">
        <f t="shared" si="82"/>
        <v>0</v>
      </c>
      <c r="BP73" s="18">
        <f t="shared" si="83"/>
        <v>0</v>
      </c>
      <c r="BQ73" s="18">
        <f t="shared" si="84"/>
        <v>0</v>
      </c>
      <c r="BR73" s="18">
        <f t="shared" si="85"/>
        <v>0</v>
      </c>
      <c r="BS73" s="18">
        <f t="shared" si="86"/>
        <v>0</v>
      </c>
      <c r="BT73" s="18">
        <f t="shared" si="87"/>
        <v>0</v>
      </c>
      <c r="BU73" s="18">
        <f t="shared" si="88"/>
        <v>0</v>
      </c>
      <c r="BV73" s="18">
        <f t="shared" si="89"/>
        <v>0</v>
      </c>
      <c r="BW73" s="18">
        <f t="shared" si="90"/>
        <v>0</v>
      </c>
      <c r="BX73" s="18">
        <f t="shared" si="91"/>
        <v>0</v>
      </c>
      <c r="BY73" s="18">
        <f t="shared" si="92"/>
        <v>0</v>
      </c>
      <c r="BZ73" s="18">
        <f t="shared" si="93"/>
        <v>0</v>
      </c>
      <c r="CA73" s="18">
        <f t="shared" si="94"/>
        <v>0</v>
      </c>
      <c r="CB73" s="18">
        <f t="shared" si="95"/>
        <v>0</v>
      </c>
      <c r="CC73" s="18">
        <f t="shared" si="96"/>
        <v>0</v>
      </c>
      <c r="CD73" s="18">
        <f t="shared" si="97"/>
        <v>0</v>
      </c>
      <c r="CE73" s="18">
        <f t="shared" si="98"/>
        <v>0</v>
      </c>
      <c r="CF73" s="18">
        <f t="shared" si="99"/>
        <v>0</v>
      </c>
      <c r="CG73" s="18">
        <f t="shared" si="100"/>
        <v>0</v>
      </c>
      <c r="CH73" s="18">
        <f t="shared" si="101"/>
        <v>0</v>
      </c>
      <c r="CI73" s="18"/>
      <c r="CJ73" s="18">
        <f t="shared" si="102"/>
        <v>0</v>
      </c>
    </row>
    <row r="74" spans="1:88" ht="90" customHeight="1">
      <c r="B74" s="375"/>
      <c r="C74" s="19"/>
      <c r="D74" s="258" t="s">
        <v>184</v>
      </c>
      <c r="E74" s="265"/>
      <c r="F74" s="265"/>
      <c r="G74" s="262" t="s">
        <v>157</v>
      </c>
      <c r="H74" s="266" t="s">
        <v>218</v>
      </c>
      <c r="I74" s="266" t="s">
        <v>50</v>
      </c>
      <c r="J74" s="259">
        <v>1</v>
      </c>
      <c r="K74" s="259">
        <v>0</v>
      </c>
      <c r="L74" s="259" t="s">
        <v>306</v>
      </c>
      <c r="M74" s="553">
        <v>227.11500000000001</v>
      </c>
      <c r="N74" s="165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91"/>
      <c r="Z74" s="191"/>
      <c r="AA74" s="191"/>
      <c r="AB74" s="296">
        <f>M74*N74+M74*O74+M74*P74+M74*Q74+M74*R74+M74*S74+M74*U74+M74*V74+M74*W74+M74*X74+M74*Y74+M74*Z74+M74*AA74+M74*T74</f>
        <v>0</v>
      </c>
      <c r="AC74" s="294" t="str">
        <f t="shared" si="122"/>
        <v>No</v>
      </c>
      <c r="AD74" s="295" t="str">
        <f t="shared" si="123"/>
        <v>No</v>
      </c>
      <c r="AF74" s="170">
        <v>1</v>
      </c>
      <c r="AG74" s="171">
        <f t="shared" si="124"/>
        <v>0</v>
      </c>
      <c r="AH74" s="18">
        <f t="shared" si="34"/>
        <v>249.82650000000004</v>
      </c>
      <c r="AI74" s="428">
        <v>6.3</v>
      </c>
      <c r="AJ74" s="385">
        <f t="shared" si="125"/>
        <v>0</v>
      </c>
      <c r="AK74" s="244">
        <f t="shared" si="126"/>
        <v>0</v>
      </c>
      <c r="AL74" s="321">
        <f t="shared" si="127"/>
        <v>0</v>
      </c>
      <c r="AM74" s="469">
        <f t="shared" si="128"/>
        <v>0</v>
      </c>
      <c r="AN74" s="470">
        <f t="shared" si="129"/>
        <v>0</v>
      </c>
      <c r="AO74" s="471">
        <f t="shared" si="130"/>
        <v>0</v>
      </c>
      <c r="AP74" s="472">
        <f t="shared" si="131"/>
        <v>0</v>
      </c>
      <c r="AQ74" s="472">
        <f t="shared" si="132"/>
        <v>0</v>
      </c>
      <c r="AR74" s="473">
        <f t="shared" si="133"/>
        <v>0</v>
      </c>
      <c r="AS74" s="474">
        <f t="shared" si="134"/>
        <v>0</v>
      </c>
      <c r="AT74" s="475">
        <f t="shared" si="135"/>
        <v>0</v>
      </c>
      <c r="AU74" s="476">
        <f t="shared" si="136"/>
        <v>0</v>
      </c>
      <c r="AV74" s="477">
        <f t="shared" si="137"/>
        <v>0</v>
      </c>
      <c r="AW74" s="478">
        <f t="shared" si="138"/>
        <v>0</v>
      </c>
      <c r="AX74" s="479">
        <f t="shared" si="139"/>
        <v>0</v>
      </c>
      <c r="AY74" s="261">
        <v>1</v>
      </c>
      <c r="AZ74" s="260">
        <v>7</v>
      </c>
      <c r="BA74" s="261"/>
      <c r="BB74" s="260"/>
      <c r="BD74" s="18">
        <f t="shared" si="73"/>
        <v>0</v>
      </c>
      <c r="BE74" s="18">
        <f t="shared" si="74"/>
        <v>0</v>
      </c>
      <c r="BF74" s="18">
        <f t="shared" si="75"/>
        <v>0</v>
      </c>
      <c r="BG74" s="18">
        <f t="shared" si="76"/>
        <v>0</v>
      </c>
      <c r="BH74" s="18">
        <f t="shared" si="77"/>
        <v>0</v>
      </c>
      <c r="BI74" s="18">
        <f t="shared" si="78"/>
        <v>0</v>
      </c>
      <c r="BJ74" s="18">
        <f t="shared" si="79"/>
        <v>0</v>
      </c>
      <c r="BK74" s="18">
        <f t="shared" si="80"/>
        <v>0</v>
      </c>
      <c r="BM74" s="147">
        <f t="shared" si="81"/>
        <v>0</v>
      </c>
      <c r="BN74" s="147">
        <f t="shared" si="82"/>
        <v>0</v>
      </c>
      <c r="BP74" s="18">
        <f t="shared" si="83"/>
        <v>0</v>
      </c>
      <c r="BQ74" s="18">
        <f t="shared" si="84"/>
        <v>0</v>
      </c>
      <c r="BR74" s="18">
        <f t="shared" si="85"/>
        <v>0</v>
      </c>
      <c r="BS74" s="18">
        <f t="shared" si="86"/>
        <v>0</v>
      </c>
      <c r="BT74" s="18">
        <f t="shared" si="87"/>
        <v>0</v>
      </c>
      <c r="BU74" s="18">
        <f t="shared" si="88"/>
        <v>0</v>
      </c>
      <c r="BV74" s="18">
        <f t="shared" si="89"/>
        <v>0</v>
      </c>
      <c r="BW74" s="18">
        <f t="shared" si="90"/>
        <v>0</v>
      </c>
      <c r="BX74" s="18">
        <f t="shared" si="91"/>
        <v>0</v>
      </c>
      <c r="BY74" s="18">
        <f t="shared" si="92"/>
        <v>0</v>
      </c>
      <c r="BZ74" s="18">
        <f t="shared" si="93"/>
        <v>0</v>
      </c>
      <c r="CA74" s="18">
        <f t="shared" si="94"/>
        <v>0</v>
      </c>
      <c r="CB74" s="18">
        <f t="shared" si="95"/>
        <v>0</v>
      </c>
      <c r="CC74" s="18">
        <f t="shared" si="96"/>
        <v>0</v>
      </c>
      <c r="CD74" s="18">
        <f t="shared" si="97"/>
        <v>0</v>
      </c>
      <c r="CE74" s="18">
        <f t="shared" si="98"/>
        <v>0</v>
      </c>
      <c r="CF74" s="18">
        <f t="shared" si="99"/>
        <v>0</v>
      </c>
      <c r="CG74" s="18">
        <f t="shared" si="100"/>
        <v>0</v>
      </c>
      <c r="CH74" s="18">
        <f t="shared" si="101"/>
        <v>0</v>
      </c>
      <c r="CI74" s="18"/>
      <c r="CJ74" s="18">
        <f t="shared" si="102"/>
        <v>0</v>
      </c>
    </row>
    <row r="75" spans="1:88">
      <c r="BM75" s="147"/>
      <c r="BN75" s="147"/>
    </row>
  </sheetData>
  <sheetProtection algorithmName="SHA-512" hashValue="Yr624qUiXGqmPuvm3hlBL9hsrhLl3wPuzPaFdWFJUNFRQDDt4xBhELneGFqGPVb/57pN1+AkQGwA2wz83FL5uA==" saltValue="pJDtjygEvwr8JbmcZTJwuQ==" spinCount="100000" sheet="1" sort="0" autoFilter="0"/>
  <autoFilter ref="AC8:AD74" xr:uid="{00000000-0001-0000-0200-000000000000}"/>
  <mergeCells count="7">
    <mergeCell ref="C1:C5"/>
    <mergeCell ref="CK3:CK5"/>
    <mergeCell ref="BE10:BO10"/>
    <mergeCell ref="M1:N1"/>
    <mergeCell ref="M2:N2"/>
    <mergeCell ref="M3:N3"/>
    <mergeCell ref="AB2:AC2"/>
  </mergeCells>
  <conditionalFormatting sqref="N10:N12 N14:N19 N21:N24 N26:N29 N31:N34 N36:N39 N41:N54 N56:N74">
    <cfRule type="notContainsBlanks" dxfId="84" priority="20">
      <formula>LEN(TRIM(N10))&gt;0</formula>
    </cfRule>
  </conditionalFormatting>
  <conditionalFormatting sqref="O10:O12 O14:O19 O21:O24 O26:O29 O31:O34 O36:O39 O41:O54 O56:O74">
    <cfRule type="notContainsBlanks" dxfId="83" priority="17">
      <formula>LEN(TRIM(O10))&gt;0</formula>
    </cfRule>
  </conditionalFormatting>
  <conditionalFormatting sqref="P10:P12 P14:P19 P21:P24 P26:P29 P31:P34 P36:P39 P41:P54 P56:P74">
    <cfRule type="notContainsBlanks" dxfId="82" priority="22">
      <formula>LEN(TRIM(P10))&gt;0</formula>
    </cfRule>
  </conditionalFormatting>
  <conditionalFormatting sqref="Q10:Q12 Q14:Q19 Q21:Q24 Q26:Q29 Q31:Q34 Q36:Q39 Q41:Q54 Q56:Q74">
    <cfRule type="notContainsBlanks" dxfId="81" priority="25">
      <formula>LEN(TRIM(Q10))&gt;0</formula>
    </cfRule>
  </conditionalFormatting>
  <conditionalFormatting sqref="R10:R12 R14:R19 R21:R24 R26:R29 R31:R34 R36:R39 R41:R54 R56:R74">
    <cfRule type="notContainsBlanks" dxfId="80" priority="27">
      <formula>LEN(TRIM(R10))&gt;0</formula>
    </cfRule>
  </conditionalFormatting>
  <conditionalFormatting sqref="S10:T10 S11:S12 S14:S19 S21:S24 S26:S29 S31:S34 S36:S39 S41:S54 S56:S74">
    <cfRule type="notContainsBlanks" dxfId="79" priority="26">
      <formula>LEN(TRIM(S10))&gt;0</formula>
    </cfRule>
  </conditionalFormatting>
  <conditionalFormatting sqref="T11:T74">
    <cfRule type="notContainsBlanks" dxfId="78" priority="1">
      <formula>LEN(TRIM(T11))&gt;0</formula>
    </cfRule>
  </conditionalFormatting>
  <conditionalFormatting sqref="U10:V12 U14:V19 U21:V24 U26:V29 U31:V34 U36:V39 U41:V54 U56:V74">
    <cfRule type="notContainsBlanks" dxfId="77" priority="24">
      <formula>LEN(TRIM(U10))&gt;0</formula>
    </cfRule>
  </conditionalFormatting>
  <conditionalFormatting sqref="V10:V12 V14:V19 V21:V24 V26:V29 V31:V34 V36:V39 V41:V54 V56:V74">
    <cfRule type="notContainsBlanks" dxfId="76" priority="2">
      <formula>LEN(TRIM(V10))&gt;0</formula>
    </cfRule>
  </conditionalFormatting>
  <conditionalFormatting sqref="W10:W12 W14:W19 W21:W24 W26:W29 W31:W34 W36:W39 W41:W54 W56:W74">
    <cfRule type="notContainsBlanks" dxfId="75" priority="23">
      <formula>LEN(TRIM(W10))&gt;0</formula>
    </cfRule>
  </conditionalFormatting>
  <conditionalFormatting sqref="X10:X12 X14:X19 X21:X24 X26:X29 X31:X34 X36:X39 X41:X54 X56:X74">
    <cfRule type="notContainsBlanks" dxfId="74" priority="6">
      <formula>LEN(TRIM(X10))&gt;0</formula>
    </cfRule>
  </conditionalFormatting>
  <conditionalFormatting sqref="Y10:Y12 Y14:Y19 Y21:Y24 Y26:Y29 Y31:Y34 Y36:Y39 Y41:Y54 Y56:Y74">
    <cfRule type="notContainsBlanks" dxfId="73" priority="5">
      <formula>LEN(TRIM(Y10))&gt;0</formula>
    </cfRule>
  </conditionalFormatting>
  <conditionalFormatting sqref="Z10:Z12 Z14:Z19 Z21:Z24 Z26:Z29 Z31:Z34 Z36:Z39 Z41:Z54 Z56:Z74">
    <cfRule type="notContainsBlanks" dxfId="72" priority="4">
      <formula>LEN(TRIM(Z10))&gt;0</formula>
    </cfRule>
  </conditionalFormatting>
  <conditionalFormatting sqref="AA10:AA12 AA14:AA19 AA21:AA24 AA26:AA29 AA31:AA34 AA36:AA39 AA41:AA54 AA56:AA74">
    <cfRule type="notContainsBlanks" dxfId="71" priority="3">
      <formula>LEN(TRIM(AA10))&gt;0</formula>
    </cfRule>
  </conditionalFormatting>
  <pageMargins left="0.25" right="0.25" top="0.75" bottom="0.75" header="0.3" footer="0.3"/>
  <pageSetup paperSize="9" scale="29" fitToHeight="0" orientation="portrait" horizontalDpi="4294967292" vertic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3">
    <pageSetUpPr fitToPage="1"/>
  </sheetPr>
  <dimension ref="A1:U74"/>
  <sheetViews>
    <sheetView showGridLines="0" zoomScale="90" zoomScaleNormal="90" workbookViewId="0">
      <selection activeCell="U81" sqref="U81"/>
    </sheetView>
  </sheetViews>
  <sheetFormatPr baseColWidth="10" defaultColWidth="12.33203125" defaultRowHeight="23.25" customHeight="1"/>
  <cols>
    <col min="1" max="1" width="11.6640625" style="2" customWidth="1"/>
    <col min="2" max="2" width="9" style="25" customWidth="1"/>
    <col min="3" max="10" width="7.33203125" style="6" customWidth="1"/>
    <col min="11" max="11" width="9.6640625" style="6" customWidth="1"/>
    <col min="12" max="16" width="7.33203125" style="6" customWidth="1"/>
    <col min="17" max="17" width="5.83203125" style="2" customWidth="1"/>
    <col min="18" max="18" width="6" style="2" customWidth="1"/>
    <col min="19" max="19" width="5.83203125" style="2" customWidth="1"/>
    <col min="20" max="23" width="12.33203125" style="2" customWidth="1"/>
    <col min="24" max="16384" width="12.33203125" style="2"/>
  </cols>
  <sheetData>
    <row r="1" spans="1:21" ht="29.25" customHeight="1">
      <c r="A1" s="1025" t="s">
        <v>520</v>
      </c>
      <c r="C1" s="11"/>
      <c r="D1" s="11"/>
      <c r="E1" s="11"/>
      <c r="F1" s="11"/>
      <c r="G1" s="11"/>
      <c r="H1" s="11"/>
      <c r="I1" s="11"/>
      <c r="J1" s="40" t="s">
        <v>49</v>
      </c>
      <c r="K1" s="43" t="s">
        <v>4</v>
      </c>
      <c r="M1" s="41"/>
      <c r="Q1" s="12"/>
      <c r="R1" s="11"/>
    </row>
    <row r="2" spans="1:21" ht="22" customHeight="1">
      <c r="A2" s="1025"/>
      <c r="C2" s="11"/>
      <c r="D2" s="11"/>
      <c r="E2" s="11"/>
      <c r="F2" s="11"/>
      <c r="G2" s="11"/>
      <c r="H2" s="11"/>
      <c r="I2" s="11"/>
      <c r="J2" s="103">
        <f>Q5</f>
        <v>0</v>
      </c>
      <c r="K2" s="733">
        <f>'Lynx PLYWOOD'!M3</f>
        <v>0</v>
      </c>
      <c r="M2" s="42"/>
      <c r="O2" s="39"/>
      <c r="P2" s="39"/>
      <c r="R2" s="11"/>
    </row>
    <row r="3" spans="1:21" ht="22" customHeight="1">
      <c r="A3" s="951" t="s">
        <v>515</v>
      </c>
      <c r="C3" s="11"/>
      <c r="D3" s="11"/>
      <c r="E3" s="11"/>
      <c r="F3" s="11"/>
      <c r="G3" s="11"/>
      <c r="H3" s="11"/>
      <c r="I3" s="11"/>
      <c r="J3" s="945"/>
      <c r="K3" s="950"/>
      <c r="M3" s="42"/>
      <c r="O3" s="952" t="s">
        <v>516</v>
      </c>
      <c r="P3" s="39"/>
      <c r="R3" s="11"/>
    </row>
    <row r="4" spans="1:21" ht="44.25" customHeight="1">
      <c r="A4" s="1026">
        <f>'Summary of order'!E6</f>
        <v>0</v>
      </c>
      <c r="B4" s="1027"/>
      <c r="C4" s="1027"/>
      <c r="D4" s="1027"/>
      <c r="E4" s="1027"/>
      <c r="F4" s="1027"/>
      <c r="G4" s="1027"/>
      <c r="H4" s="1027"/>
      <c r="I4" s="1027"/>
      <c r="J4" s="1028"/>
      <c r="K4" s="2"/>
      <c r="L4" s="2"/>
      <c r="M4" s="7"/>
      <c r="N4" s="9"/>
      <c r="O4" s="1011">
        <f>'Summary of order'!I6</f>
        <v>0</v>
      </c>
      <c r="P4" s="1012"/>
      <c r="Q4" s="1012"/>
      <c r="R4" s="1013"/>
    </row>
    <row r="5" spans="1:21" ht="21" customHeight="1">
      <c r="A5" s="13"/>
      <c r="J5" s="3"/>
      <c r="K5" s="3"/>
      <c r="L5" s="1014"/>
      <c r="M5" s="1014"/>
      <c r="Q5" s="6">
        <f>SUM(Q7:Q70)</f>
        <v>0</v>
      </c>
      <c r="R5" s="5">
        <f>SUM(R7:R70)</f>
        <v>0</v>
      </c>
      <c r="S5" s="2">
        <f>SUM(S7:S70)</f>
        <v>0</v>
      </c>
    </row>
    <row r="6" spans="1:21" ht="51" customHeight="1">
      <c r="A6" s="23" t="s">
        <v>13</v>
      </c>
      <c r="B6" s="27" t="s">
        <v>47</v>
      </c>
      <c r="C6" s="870" t="str">
        <f>'Lynx PLYWOOD'!N8</f>
        <v>BLACK
RAL 9005</v>
      </c>
      <c r="D6" s="870" t="str">
        <f>'Lynx PLYWOOD'!O8</f>
        <v>WHITE</v>
      </c>
      <c r="E6" s="870" t="str">
        <f>'Lynx PLYWOOD'!P8</f>
        <v xml:space="preserve">RED
RAL 3000 </v>
      </c>
      <c r="F6" s="870" t="str">
        <f>'Lynx PLYWOOD'!Q8</f>
        <v xml:space="preserve">YELLOW
RAL 1018 </v>
      </c>
      <c r="G6" s="870" t="str">
        <f>'Lynx PLYWOOD'!R8</f>
        <v>BLUE
RAL 5015</v>
      </c>
      <c r="H6" s="870" t="str">
        <f>'Lynx PLYWOOD'!S8</f>
        <v>BRIGHT
GREEN
RAL 6018</v>
      </c>
      <c r="I6" s="870" t="str">
        <f>'Lynx PLYWOOD'!T8</f>
        <v>PURE GREEN RAL 6037</v>
      </c>
      <c r="J6" s="870" t="str">
        <f>'Lynx PLYWOOD'!U8</f>
        <v>APRICOT
ORANGE 
RAL 1033</v>
      </c>
      <c r="K6" s="870" t="str">
        <f>'Lynx PLYWOOD'!V8</f>
        <v>DEEP ORANGE          
RAL 2011</v>
      </c>
      <c r="L6" s="870" t="str">
        <f>'Lynx PLYWOOD'!W8</f>
        <v>PINK
RAL 4003</v>
      </c>
      <c r="M6" s="870" t="str">
        <f>'Lynx PLYWOOD'!X8</f>
        <v>GREY  
RAL 7001</v>
      </c>
      <c r="N6" s="870" t="str">
        <f>'Lynx PLYWOOD'!Y8</f>
        <v>PURPLE
S4050-R60B/M</v>
      </c>
      <c r="O6" s="870" t="str">
        <f>'Lynx PLYWOOD'!Z8</f>
        <v>MINT   
RAL 6027</v>
      </c>
      <c r="P6" s="870" t="str">
        <f>'Lynx PLYWOOD'!AA8</f>
        <v>DEEP ROSE 
RAL 4008</v>
      </c>
      <c r="Q6" s="21" t="s">
        <v>17</v>
      </c>
      <c r="R6" s="743" t="s">
        <v>16</v>
      </c>
      <c r="S6" s="745" t="s">
        <v>438</v>
      </c>
    </row>
    <row r="7" spans="1:21" ht="23.25" customHeight="1">
      <c r="A7" s="24" t="str">
        <f>'Lynx PLYWOOD'!D11</f>
        <v>L1-W</v>
      </c>
      <c r="B7" s="26">
        <f>'Lynx PLYWOOD'!E11</f>
        <v>21</v>
      </c>
      <c r="C7" s="54" t="str">
        <f>IF('Lynx PLYWOOD'!N11=0,"",'Lynx PLYWOOD'!N11)</f>
        <v/>
      </c>
      <c r="D7" s="54" t="str">
        <f>IF('Lynx PLYWOOD'!O11=0,"",'Lynx PLYWOOD'!O11)</f>
        <v/>
      </c>
      <c r="E7" s="54" t="str">
        <f>IF('Lynx PLYWOOD'!P11=0,"",'Lynx PLYWOOD'!P11)</f>
        <v/>
      </c>
      <c r="F7" s="54" t="str">
        <f>IF('Lynx PLYWOOD'!Q11=0,"",'Lynx PLYWOOD'!Q11)</f>
        <v/>
      </c>
      <c r="G7" s="54" t="str">
        <f>IF('Lynx PLYWOOD'!R11=0,"",'Lynx PLYWOOD'!R11)</f>
        <v/>
      </c>
      <c r="H7" s="54" t="str">
        <f>IF('Lynx PLYWOOD'!S11=0,"",'Lynx PLYWOOD'!S11)</f>
        <v/>
      </c>
      <c r="I7" s="54" t="str">
        <f>IF('Lynx PLYWOOD'!T11=0,"",'Lynx PLYWOOD'!T11)</f>
        <v/>
      </c>
      <c r="J7" s="54" t="str">
        <f>IF('Lynx PLYWOOD'!U11=0,"",'Lynx PLYWOOD'!U11)</f>
        <v/>
      </c>
      <c r="K7" s="54" t="str">
        <f>IF('Lynx PLYWOOD'!V11=0,"",'Lynx PLYWOOD'!V11)</f>
        <v/>
      </c>
      <c r="L7" s="54" t="str">
        <f>IF('Lynx PLYWOOD'!W11=0,"",'Lynx PLYWOOD'!W11)</f>
        <v/>
      </c>
      <c r="M7" s="54" t="str">
        <f>IF('Lynx PLYWOOD'!X11=0,"",'Lynx PLYWOOD'!X11)</f>
        <v/>
      </c>
      <c r="N7" s="54" t="str">
        <f>IF('Lynx PLYWOOD'!Y11=0,"",'Lynx PLYWOOD'!Y11)</f>
        <v/>
      </c>
      <c r="O7" s="54" t="str">
        <f>IF('Lynx PLYWOOD'!Z11=0,"",'Lynx PLYWOOD'!Z11)</f>
        <v/>
      </c>
      <c r="P7" s="54" t="str">
        <f>IF('Lynx PLYWOOD'!AA11=0,"",'Lynx PLYWOOD'!AA11)</f>
        <v/>
      </c>
      <c r="Q7" s="22">
        <f>R7*'Lynx PLYWOOD'!J11</f>
        <v>0</v>
      </c>
      <c r="R7" s="48">
        <f>SUM(C7:P7)</f>
        <v>0</v>
      </c>
      <c r="S7" s="744">
        <f>R7*'Lynx PLYWOOD'!AY11</f>
        <v>0</v>
      </c>
    </row>
    <row r="8" spans="1:21" ht="23.25" customHeight="1">
      <c r="A8" s="24" t="str">
        <f>'Lynx PLYWOOD'!D12</f>
        <v>L2-W</v>
      </c>
      <c r="B8" s="26" t="str">
        <f>'Lynx PLYWOOD'!E12</f>
        <v>22, 23, 24</v>
      </c>
      <c r="C8" s="54" t="str">
        <f>IF('Lynx PLYWOOD'!N12=0,"",'Lynx PLYWOOD'!N12)</f>
        <v/>
      </c>
      <c r="D8" s="54" t="str">
        <f>IF('Lynx PLYWOOD'!O12=0,"",'Lynx PLYWOOD'!O12)</f>
        <v/>
      </c>
      <c r="E8" s="54" t="str">
        <f>IF('Lynx PLYWOOD'!P12=0,"",'Lynx PLYWOOD'!P12)</f>
        <v/>
      </c>
      <c r="F8" s="54" t="str">
        <f>IF('Lynx PLYWOOD'!Q12=0,"",'Lynx PLYWOOD'!Q12)</f>
        <v/>
      </c>
      <c r="G8" s="54" t="str">
        <f>IF('Lynx PLYWOOD'!R12=0,"",'Lynx PLYWOOD'!R12)</f>
        <v/>
      </c>
      <c r="H8" s="54" t="str">
        <f>IF('Lynx PLYWOOD'!S12=0,"",'Lynx PLYWOOD'!S12)</f>
        <v/>
      </c>
      <c r="I8" s="54" t="str">
        <f>IF('Lynx PLYWOOD'!T12=0,"",'Lynx PLYWOOD'!T12)</f>
        <v/>
      </c>
      <c r="J8" s="54" t="str">
        <f>IF('Lynx PLYWOOD'!U12=0,"",'Lynx PLYWOOD'!U12)</f>
        <v/>
      </c>
      <c r="K8" s="54" t="str">
        <f>IF('Lynx PLYWOOD'!V12=0,"",'Lynx PLYWOOD'!V12)</f>
        <v/>
      </c>
      <c r="L8" s="54" t="str">
        <f>IF('Lynx PLYWOOD'!W12=0,"",'Lynx PLYWOOD'!W12)</f>
        <v/>
      </c>
      <c r="M8" s="54" t="str">
        <f>IF('Lynx PLYWOOD'!X12=0,"",'Lynx PLYWOOD'!X12)</f>
        <v/>
      </c>
      <c r="N8" s="54" t="str">
        <f>IF('Lynx PLYWOOD'!Y12=0,"",'Lynx PLYWOOD'!Y12)</f>
        <v/>
      </c>
      <c r="O8" s="54" t="str">
        <f>IF('Lynx PLYWOOD'!Z12=0,"",'Lynx PLYWOOD'!Z12)</f>
        <v/>
      </c>
      <c r="P8" s="54" t="str">
        <f>IF('Lynx PLYWOOD'!AA12=0,"",'Lynx PLYWOOD'!AA12)</f>
        <v/>
      </c>
      <c r="Q8" s="22">
        <f>R8*'Lynx PLYWOOD'!J12</f>
        <v>0</v>
      </c>
      <c r="R8" s="48">
        <f t="shared" ref="R8:R36" si="0">SUM(C8:P8)</f>
        <v>0</v>
      </c>
      <c r="S8" s="744">
        <f>R8*'Lynx PLYWOOD'!AY12</f>
        <v>0</v>
      </c>
    </row>
    <row r="9" spans="1:21" ht="23.25" customHeight="1">
      <c r="A9" s="24" t="str">
        <f>'Lynx PLYWOOD'!D13</f>
        <v>KITES</v>
      </c>
      <c r="B9" s="26">
        <f>'Lynx PLYWOOD'!E13</f>
        <v>0</v>
      </c>
      <c r="C9" s="54" t="str">
        <f>IF('Lynx PLYWOOD'!N13=0,"",'Lynx PLYWOOD'!N13)</f>
        <v/>
      </c>
      <c r="D9" s="54" t="str">
        <f>IF('Lynx PLYWOOD'!O13=0,"",'Lynx PLYWOOD'!O13)</f>
        <v/>
      </c>
      <c r="E9" s="54" t="str">
        <f>IF('Lynx PLYWOOD'!P13=0,"",'Lynx PLYWOOD'!P13)</f>
        <v/>
      </c>
      <c r="F9" s="54" t="str">
        <f>IF('Lynx PLYWOOD'!Q13=0,"",'Lynx PLYWOOD'!Q13)</f>
        <v/>
      </c>
      <c r="G9" s="54" t="str">
        <f>IF('Lynx PLYWOOD'!R13=0,"",'Lynx PLYWOOD'!R13)</f>
        <v/>
      </c>
      <c r="H9" s="54" t="str">
        <f>IF('Lynx PLYWOOD'!S13=0,"",'Lynx PLYWOOD'!S13)</f>
        <v/>
      </c>
      <c r="I9" s="54" t="str">
        <f>IF('Lynx PLYWOOD'!T13=0,"",'Lynx PLYWOOD'!T13)</f>
        <v/>
      </c>
      <c r="J9" s="54" t="str">
        <f>IF('Lynx PLYWOOD'!U13=0,"",'Lynx PLYWOOD'!U13)</f>
        <v/>
      </c>
      <c r="K9" s="54" t="str">
        <f>IF('Lynx PLYWOOD'!V13=0,"",'Lynx PLYWOOD'!V13)</f>
        <v/>
      </c>
      <c r="L9" s="54" t="str">
        <f>IF('Lynx PLYWOOD'!W13=0,"",'Lynx PLYWOOD'!W13)</f>
        <v/>
      </c>
      <c r="M9" s="54" t="str">
        <f>IF('Lynx PLYWOOD'!X13=0,"",'Lynx PLYWOOD'!X13)</f>
        <v/>
      </c>
      <c r="N9" s="54" t="str">
        <f>IF('Lynx PLYWOOD'!Y13=0,"",'Lynx PLYWOOD'!Y13)</f>
        <v/>
      </c>
      <c r="O9" s="54" t="str">
        <f>IF('Lynx PLYWOOD'!Z13=0,"",'Lynx PLYWOOD'!Z13)</f>
        <v/>
      </c>
      <c r="P9" s="54" t="str">
        <f>IF('Lynx PLYWOOD'!AA13=0,"",'Lynx PLYWOOD'!AA13)</f>
        <v/>
      </c>
      <c r="Q9" s="22">
        <f>R9*'Lynx PLYWOOD'!J13</f>
        <v>0</v>
      </c>
      <c r="R9" s="48">
        <f t="shared" si="0"/>
        <v>0</v>
      </c>
      <c r="S9" s="744">
        <f>R9*'Lynx PLYWOOD'!AY13</f>
        <v>0</v>
      </c>
    </row>
    <row r="10" spans="1:21" ht="23.25" customHeight="1">
      <c r="A10" s="24" t="str">
        <f>'Lynx PLYWOOD'!D14</f>
        <v>L11-W</v>
      </c>
      <c r="B10" s="26">
        <f>'Lynx PLYWOOD'!E14</f>
        <v>33</v>
      </c>
      <c r="C10" s="54" t="str">
        <f>IF('Lynx PLYWOOD'!N14=0,"",'Lynx PLYWOOD'!N14)</f>
        <v/>
      </c>
      <c r="D10" s="54" t="str">
        <f>IF('Lynx PLYWOOD'!O14=0,"",'Lynx PLYWOOD'!O14)</f>
        <v/>
      </c>
      <c r="E10" s="54" t="str">
        <f>IF('Lynx PLYWOOD'!P14=0,"",'Lynx PLYWOOD'!P14)</f>
        <v/>
      </c>
      <c r="F10" s="54" t="str">
        <f>IF('Lynx PLYWOOD'!Q14=0,"",'Lynx PLYWOOD'!Q14)</f>
        <v/>
      </c>
      <c r="G10" s="54" t="str">
        <f>IF('Lynx PLYWOOD'!R14=0,"",'Lynx PLYWOOD'!R14)</f>
        <v/>
      </c>
      <c r="H10" s="54" t="str">
        <f>IF('Lynx PLYWOOD'!S14=0,"",'Lynx PLYWOOD'!S14)</f>
        <v/>
      </c>
      <c r="I10" s="54" t="str">
        <f>IF('Lynx PLYWOOD'!T14=0,"",'Lynx PLYWOOD'!T14)</f>
        <v/>
      </c>
      <c r="J10" s="54" t="str">
        <f>IF('Lynx PLYWOOD'!U14=0,"",'Lynx PLYWOOD'!U14)</f>
        <v/>
      </c>
      <c r="K10" s="54" t="str">
        <f>IF('Lynx PLYWOOD'!V14=0,"",'Lynx PLYWOOD'!V14)</f>
        <v/>
      </c>
      <c r="L10" s="54" t="str">
        <f>IF('Lynx PLYWOOD'!W14=0,"",'Lynx PLYWOOD'!W14)</f>
        <v/>
      </c>
      <c r="M10" s="54" t="str">
        <f>IF('Lynx PLYWOOD'!X14=0,"",'Lynx PLYWOOD'!X14)</f>
        <v/>
      </c>
      <c r="N10" s="54" t="str">
        <f>IF('Lynx PLYWOOD'!Y14=0,"",'Lynx PLYWOOD'!Y14)</f>
        <v/>
      </c>
      <c r="O10" s="54" t="str">
        <f>IF('Lynx PLYWOOD'!Z14=0,"",'Lynx PLYWOOD'!Z14)</f>
        <v/>
      </c>
      <c r="P10" s="54" t="str">
        <f>IF('Lynx PLYWOOD'!AA14=0,"",'Lynx PLYWOOD'!AA14)</f>
        <v/>
      </c>
      <c r="Q10" s="22">
        <f>R10*'Lynx PLYWOOD'!J14</f>
        <v>0</v>
      </c>
      <c r="R10" s="48">
        <f t="shared" si="0"/>
        <v>0</v>
      </c>
      <c r="S10" s="744">
        <f>R10*'Lynx PLYWOOD'!AY14</f>
        <v>0</v>
      </c>
    </row>
    <row r="11" spans="1:21" ht="23.25" customHeight="1">
      <c r="A11" s="24" t="str">
        <f>'Lynx PLYWOOD'!D15</f>
        <v>L12-W</v>
      </c>
      <c r="B11" s="26">
        <f>'Lynx PLYWOOD'!E15</f>
        <v>37</v>
      </c>
      <c r="C11" s="54" t="str">
        <f>IF('Lynx PLYWOOD'!N15=0,"",'Lynx PLYWOOD'!N15)</f>
        <v/>
      </c>
      <c r="D11" s="54" t="str">
        <f>IF('Lynx PLYWOOD'!O15=0,"",'Lynx PLYWOOD'!O15)</f>
        <v/>
      </c>
      <c r="E11" s="54" t="str">
        <f>IF('Lynx PLYWOOD'!P15=0,"",'Lynx PLYWOOD'!P15)</f>
        <v/>
      </c>
      <c r="F11" s="54" t="str">
        <f>IF('Lynx PLYWOOD'!Q15=0,"",'Lynx PLYWOOD'!Q15)</f>
        <v/>
      </c>
      <c r="G11" s="54" t="str">
        <f>IF('Lynx PLYWOOD'!R15=0,"",'Lynx PLYWOOD'!R15)</f>
        <v/>
      </c>
      <c r="H11" s="54" t="str">
        <f>IF('Lynx PLYWOOD'!S15=0,"",'Lynx PLYWOOD'!S15)</f>
        <v/>
      </c>
      <c r="I11" s="54" t="str">
        <f>IF('Lynx PLYWOOD'!T15=0,"",'Lynx PLYWOOD'!T15)</f>
        <v/>
      </c>
      <c r="J11" s="54" t="str">
        <f>IF('Lynx PLYWOOD'!U15=0,"",'Lynx PLYWOOD'!U15)</f>
        <v/>
      </c>
      <c r="K11" s="54" t="str">
        <f>IF('Lynx PLYWOOD'!V15=0,"",'Lynx PLYWOOD'!V15)</f>
        <v/>
      </c>
      <c r="L11" s="54" t="str">
        <f>IF('Lynx PLYWOOD'!W15=0,"",'Lynx PLYWOOD'!W15)</f>
        <v/>
      </c>
      <c r="M11" s="54" t="str">
        <f>IF('Lynx PLYWOOD'!X15=0,"",'Lynx PLYWOOD'!X15)</f>
        <v/>
      </c>
      <c r="N11" s="54" t="str">
        <f>IF('Lynx PLYWOOD'!Y15=0,"",'Lynx PLYWOOD'!Y15)</f>
        <v/>
      </c>
      <c r="O11" s="54" t="str">
        <f>IF('Lynx PLYWOOD'!Z15=0,"",'Lynx PLYWOOD'!Z15)</f>
        <v/>
      </c>
      <c r="P11" s="54" t="str">
        <f>IF('Lynx PLYWOOD'!AA15=0,"",'Lynx PLYWOOD'!AA15)</f>
        <v/>
      </c>
      <c r="Q11" s="22">
        <f>R11*'Lynx PLYWOOD'!J15</f>
        <v>0</v>
      </c>
      <c r="R11" s="48">
        <f t="shared" si="0"/>
        <v>0</v>
      </c>
      <c r="S11" s="744">
        <f>R11*'Lynx PLYWOOD'!AY15</f>
        <v>0</v>
      </c>
    </row>
    <row r="12" spans="1:21" ht="23.25" customHeight="1">
      <c r="A12" s="24" t="str">
        <f>'Lynx PLYWOOD'!D16</f>
        <v>L13-W</v>
      </c>
      <c r="B12" s="26" t="str">
        <f>'Lynx PLYWOOD'!E16</f>
        <v>38, 34</v>
      </c>
      <c r="C12" s="54" t="str">
        <f>IF('Lynx PLYWOOD'!N16=0,"",'Lynx PLYWOOD'!N16)</f>
        <v/>
      </c>
      <c r="D12" s="54" t="str">
        <f>IF('Lynx PLYWOOD'!O16=0,"",'Lynx PLYWOOD'!O16)</f>
        <v/>
      </c>
      <c r="E12" s="54" t="str">
        <f>IF('Lynx PLYWOOD'!P16=0,"",'Lynx PLYWOOD'!P16)</f>
        <v/>
      </c>
      <c r="F12" s="54" t="str">
        <f>IF('Lynx PLYWOOD'!Q16=0,"",'Lynx PLYWOOD'!Q16)</f>
        <v/>
      </c>
      <c r="G12" s="54" t="str">
        <f>IF('Lynx PLYWOOD'!R16=0,"",'Lynx PLYWOOD'!R16)</f>
        <v/>
      </c>
      <c r="H12" s="54" t="str">
        <f>IF('Lynx PLYWOOD'!S16=0,"",'Lynx PLYWOOD'!S16)</f>
        <v/>
      </c>
      <c r="I12" s="54" t="str">
        <f>IF('Lynx PLYWOOD'!T16=0,"",'Lynx PLYWOOD'!T16)</f>
        <v/>
      </c>
      <c r="J12" s="54" t="str">
        <f>IF('Lynx PLYWOOD'!U16=0,"",'Lynx PLYWOOD'!U16)</f>
        <v/>
      </c>
      <c r="K12" s="54" t="str">
        <f>IF('Lynx PLYWOOD'!V16=0,"",'Lynx PLYWOOD'!V16)</f>
        <v/>
      </c>
      <c r="L12" s="54" t="str">
        <f>IF('Lynx PLYWOOD'!W16=0,"",'Lynx PLYWOOD'!W16)</f>
        <v/>
      </c>
      <c r="M12" s="54" t="str">
        <f>IF('Lynx PLYWOOD'!X16=0,"",'Lynx PLYWOOD'!X16)</f>
        <v/>
      </c>
      <c r="N12" s="54" t="str">
        <f>IF('Lynx PLYWOOD'!Y16=0,"",'Lynx PLYWOOD'!Y16)</f>
        <v/>
      </c>
      <c r="O12" s="54" t="str">
        <f>IF('Lynx PLYWOOD'!Z16=0,"",'Lynx PLYWOOD'!Z16)</f>
        <v/>
      </c>
      <c r="P12" s="54" t="str">
        <f>IF('Lynx PLYWOOD'!AA16=0,"",'Lynx PLYWOOD'!AA16)</f>
        <v/>
      </c>
      <c r="Q12" s="22">
        <f>R12*'Lynx PLYWOOD'!J16</f>
        <v>0</v>
      </c>
      <c r="R12" s="48">
        <f t="shared" si="0"/>
        <v>0</v>
      </c>
      <c r="S12" s="744">
        <f>R12*'Lynx PLYWOOD'!AY16</f>
        <v>0</v>
      </c>
      <c r="T12" s="6"/>
      <c r="U12" s="6"/>
    </row>
    <row r="13" spans="1:21" ht="23.25" customHeight="1">
      <c r="A13" s="24" t="str">
        <f>'Lynx PLYWOOD'!D17</f>
        <v>L14-W</v>
      </c>
      <c r="B13" s="26" t="str">
        <f>'Lynx PLYWOOD'!E17</f>
        <v>39, 35, 40, 
36</v>
      </c>
      <c r="C13" s="54" t="str">
        <f>IF('Lynx PLYWOOD'!N17=0,"",'Lynx PLYWOOD'!N17)</f>
        <v/>
      </c>
      <c r="D13" s="54" t="str">
        <f>IF('Lynx PLYWOOD'!O17=0,"",'Lynx PLYWOOD'!O17)</f>
        <v/>
      </c>
      <c r="E13" s="54" t="str">
        <f>IF('Lynx PLYWOOD'!P17=0,"",'Lynx PLYWOOD'!P17)</f>
        <v/>
      </c>
      <c r="F13" s="54" t="str">
        <f>IF('Lynx PLYWOOD'!Q17=0,"",'Lynx PLYWOOD'!Q17)</f>
        <v/>
      </c>
      <c r="G13" s="54" t="str">
        <f>IF('Lynx PLYWOOD'!R17=0,"",'Lynx PLYWOOD'!R17)</f>
        <v/>
      </c>
      <c r="H13" s="54" t="str">
        <f>IF('Lynx PLYWOOD'!S17=0,"",'Lynx PLYWOOD'!S17)</f>
        <v/>
      </c>
      <c r="I13" s="54" t="str">
        <f>IF('Lynx PLYWOOD'!T17=0,"",'Lynx PLYWOOD'!T17)</f>
        <v/>
      </c>
      <c r="J13" s="54" t="str">
        <f>IF('Lynx PLYWOOD'!U17=0,"",'Lynx PLYWOOD'!U17)</f>
        <v/>
      </c>
      <c r="K13" s="54" t="str">
        <f>IF('Lynx PLYWOOD'!V17=0,"",'Lynx PLYWOOD'!V17)</f>
        <v/>
      </c>
      <c r="L13" s="54" t="str">
        <f>IF('Lynx PLYWOOD'!W17=0,"",'Lynx PLYWOOD'!W17)</f>
        <v/>
      </c>
      <c r="M13" s="54" t="str">
        <f>IF('Lynx PLYWOOD'!X17=0,"",'Lynx PLYWOOD'!X17)</f>
        <v/>
      </c>
      <c r="N13" s="54" t="str">
        <f>IF('Lynx PLYWOOD'!Y17=0,"",'Lynx PLYWOOD'!Y17)</f>
        <v/>
      </c>
      <c r="O13" s="54" t="str">
        <f>IF('Lynx PLYWOOD'!Z17=0,"",'Lynx PLYWOOD'!Z17)</f>
        <v/>
      </c>
      <c r="P13" s="54" t="str">
        <f>IF('Lynx PLYWOOD'!AA17=0,"",'Lynx PLYWOOD'!AA17)</f>
        <v/>
      </c>
      <c r="Q13" s="22">
        <f>R13*'Lynx PLYWOOD'!J17</f>
        <v>0</v>
      </c>
      <c r="R13" s="48">
        <f t="shared" si="0"/>
        <v>0</v>
      </c>
      <c r="S13" s="744">
        <f>R13*'Lynx PLYWOOD'!AY17</f>
        <v>0</v>
      </c>
      <c r="T13" s="14"/>
      <c r="U13" s="6"/>
    </row>
    <row r="14" spans="1:21" ht="23.25" customHeight="1">
      <c r="A14" s="24" t="str">
        <f>'Lynx PLYWOOD'!D18</f>
        <v>L15-W</v>
      </c>
      <c r="B14" s="26">
        <f>'Lynx PLYWOOD'!E18</f>
        <v>0</v>
      </c>
      <c r="C14" s="54" t="str">
        <f>IF('Lynx PLYWOOD'!N18=0,"",'Lynx PLYWOOD'!N18)</f>
        <v/>
      </c>
      <c r="D14" s="54" t="str">
        <f>IF('Lynx PLYWOOD'!O18=0,"",'Lynx PLYWOOD'!O18)</f>
        <v/>
      </c>
      <c r="E14" s="54" t="str">
        <f>IF('Lynx PLYWOOD'!P18=0,"",'Lynx PLYWOOD'!P18)</f>
        <v/>
      </c>
      <c r="F14" s="54" t="str">
        <f>IF('Lynx PLYWOOD'!Q18=0,"",'Lynx PLYWOOD'!Q18)</f>
        <v/>
      </c>
      <c r="G14" s="54" t="str">
        <f>IF('Lynx PLYWOOD'!R18=0,"",'Lynx PLYWOOD'!R18)</f>
        <v/>
      </c>
      <c r="H14" s="54" t="str">
        <f>IF('Lynx PLYWOOD'!S18=0,"",'Lynx PLYWOOD'!S18)</f>
        <v/>
      </c>
      <c r="I14" s="54" t="str">
        <f>IF('Lynx PLYWOOD'!T18=0,"",'Lynx PLYWOOD'!T18)</f>
        <v/>
      </c>
      <c r="J14" s="54" t="str">
        <f>IF('Lynx PLYWOOD'!U18=0,"",'Lynx PLYWOOD'!U18)</f>
        <v/>
      </c>
      <c r="K14" s="54" t="str">
        <f>IF('Lynx PLYWOOD'!V18=0,"",'Lynx PLYWOOD'!V18)</f>
        <v/>
      </c>
      <c r="L14" s="54" t="str">
        <f>IF('Lynx PLYWOOD'!W18=0,"",'Lynx PLYWOOD'!W18)</f>
        <v/>
      </c>
      <c r="M14" s="54" t="str">
        <f>IF('Lynx PLYWOOD'!X18=0,"",'Lynx PLYWOOD'!X18)</f>
        <v/>
      </c>
      <c r="N14" s="54" t="str">
        <f>IF('Lynx PLYWOOD'!Y18=0,"",'Lynx PLYWOOD'!Y18)</f>
        <v/>
      </c>
      <c r="O14" s="54" t="str">
        <f>IF('Lynx PLYWOOD'!Z18=0,"",'Lynx PLYWOOD'!Z18)</f>
        <v/>
      </c>
      <c r="P14" s="54" t="str">
        <f>IF('Lynx PLYWOOD'!AA18=0,"",'Lynx PLYWOOD'!AA18)</f>
        <v/>
      </c>
      <c r="Q14" s="22">
        <f>R14*'Lynx PLYWOOD'!J18</f>
        <v>0</v>
      </c>
      <c r="R14" s="48">
        <f t="shared" si="0"/>
        <v>0</v>
      </c>
      <c r="S14" s="744">
        <f>R14*'Lynx PLYWOOD'!AY18</f>
        <v>0</v>
      </c>
    </row>
    <row r="15" spans="1:21" ht="23.25" customHeight="1">
      <c r="A15" s="24" t="str">
        <f>'Lynx PLYWOOD'!D19</f>
        <v>L16-W</v>
      </c>
      <c r="B15" s="26">
        <f>'Lynx PLYWOOD'!E19</f>
        <v>0</v>
      </c>
      <c r="C15" s="54" t="str">
        <f>IF('Lynx PLYWOOD'!N19=0,"",'Lynx PLYWOOD'!N19)</f>
        <v/>
      </c>
      <c r="D15" s="54" t="str">
        <f>IF('Lynx PLYWOOD'!O19=0,"",'Lynx PLYWOOD'!O19)</f>
        <v/>
      </c>
      <c r="E15" s="54" t="str">
        <f>IF('Lynx PLYWOOD'!P19=0,"",'Lynx PLYWOOD'!P19)</f>
        <v/>
      </c>
      <c r="F15" s="54" t="str">
        <f>IF('Lynx PLYWOOD'!Q19=0,"",'Lynx PLYWOOD'!Q19)</f>
        <v/>
      </c>
      <c r="G15" s="54" t="str">
        <f>IF('Lynx PLYWOOD'!R19=0,"",'Lynx PLYWOOD'!R19)</f>
        <v/>
      </c>
      <c r="H15" s="54" t="str">
        <f>IF('Lynx PLYWOOD'!S19=0,"",'Lynx PLYWOOD'!S19)</f>
        <v/>
      </c>
      <c r="I15" s="54" t="str">
        <f>IF('Lynx PLYWOOD'!T19=0,"",'Lynx PLYWOOD'!T19)</f>
        <v/>
      </c>
      <c r="J15" s="54" t="str">
        <f>IF('Lynx PLYWOOD'!U19=0,"",'Lynx PLYWOOD'!U19)</f>
        <v/>
      </c>
      <c r="K15" s="54" t="str">
        <f>IF('Lynx PLYWOOD'!V19=0,"",'Lynx PLYWOOD'!V19)</f>
        <v/>
      </c>
      <c r="L15" s="54" t="str">
        <f>IF('Lynx PLYWOOD'!W19=0,"",'Lynx PLYWOOD'!W19)</f>
        <v/>
      </c>
      <c r="M15" s="54" t="str">
        <f>IF('Lynx PLYWOOD'!X19=0,"",'Lynx PLYWOOD'!X19)</f>
        <v/>
      </c>
      <c r="N15" s="54" t="str">
        <f>IF('Lynx PLYWOOD'!Y19=0,"",'Lynx PLYWOOD'!Y19)</f>
        <v/>
      </c>
      <c r="O15" s="54" t="str">
        <f>IF('Lynx PLYWOOD'!Z19=0,"",'Lynx PLYWOOD'!Z19)</f>
        <v/>
      </c>
      <c r="P15" s="54" t="str">
        <f>IF('Lynx PLYWOOD'!AA19=0,"",'Lynx PLYWOOD'!AA19)</f>
        <v/>
      </c>
      <c r="Q15" s="22">
        <f>R15*'Lynx PLYWOOD'!J19</f>
        <v>0</v>
      </c>
      <c r="R15" s="48">
        <f t="shared" si="0"/>
        <v>0</v>
      </c>
      <c r="S15" s="744">
        <f>R15*'Lynx PLYWOOD'!AY19</f>
        <v>0</v>
      </c>
    </row>
    <row r="16" spans="1:21" ht="23.25" customHeight="1">
      <c r="A16" s="24" t="str">
        <f>'Lynx PLYWOOD'!D20</f>
        <v>LOW-S</v>
      </c>
      <c r="B16" s="26">
        <f>'Lynx PLYWOOD'!E20</f>
        <v>0</v>
      </c>
      <c r="C16" s="54" t="str">
        <f>IF('Lynx PLYWOOD'!N20=0,"",'Lynx PLYWOOD'!N20)</f>
        <v/>
      </c>
      <c r="D16" s="54" t="str">
        <f>IF('Lynx PLYWOOD'!O20=0,"",'Lynx PLYWOOD'!O20)</f>
        <v/>
      </c>
      <c r="E16" s="54" t="str">
        <f>IF('Lynx PLYWOOD'!P20=0,"",'Lynx PLYWOOD'!P20)</f>
        <v/>
      </c>
      <c r="F16" s="54" t="str">
        <f>IF('Lynx PLYWOOD'!Q20=0,"",'Lynx PLYWOOD'!Q20)</f>
        <v/>
      </c>
      <c r="G16" s="54" t="str">
        <f>IF('Lynx PLYWOOD'!R20=0,"",'Lynx PLYWOOD'!R20)</f>
        <v/>
      </c>
      <c r="H16" s="54" t="str">
        <f>IF('Lynx PLYWOOD'!S20=0,"",'Lynx PLYWOOD'!S20)</f>
        <v/>
      </c>
      <c r="I16" s="54" t="str">
        <f>IF('Lynx PLYWOOD'!T20=0,"",'Lynx PLYWOOD'!T20)</f>
        <v/>
      </c>
      <c r="J16" s="54" t="str">
        <f>IF('Lynx PLYWOOD'!U20=0,"",'Lynx PLYWOOD'!U20)</f>
        <v/>
      </c>
      <c r="K16" s="54" t="str">
        <f>IF('Lynx PLYWOOD'!V20=0,"",'Lynx PLYWOOD'!V20)</f>
        <v/>
      </c>
      <c r="L16" s="54" t="str">
        <f>IF('Lynx PLYWOOD'!W20=0,"",'Lynx PLYWOOD'!W20)</f>
        <v/>
      </c>
      <c r="M16" s="54" t="str">
        <f>IF('Lynx PLYWOOD'!X20=0,"",'Lynx PLYWOOD'!X20)</f>
        <v/>
      </c>
      <c r="N16" s="54" t="str">
        <f>IF('Lynx PLYWOOD'!Y20=0,"",'Lynx PLYWOOD'!Y20)</f>
        <v/>
      </c>
      <c r="O16" s="54" t="str">
        <f>IF('Lynx PLYWOOD'!Z20=0,"",'Lynx PLYWOOD'!Z20)</f>
        <v/>
      </c>
      <c r="P16" s="54" t="str">
        <f>IF('Lynx PLYWOOD'!AA20=0,"",'Lynx PLYWOOD'!AA20)</f>
        <v/>
      </c>
      <c r="Q16" s="22">
        <f>R16*'Lynx PLYWOOD'!J20</f>
        <v>0</v>
      </c>
      <c r="R16" s="48">
        <f t="shared" si="0"/>
        <v>0</v>
      </c>
      <c r="S16" s="744">
        <f>R16*'Lynx PLYWOOD'!AY20</f>
        <v>0</v>
      </c>
    </row>
    <row r="17" spans="1:19" ht="23.25" customHeight="1">
      <c r="A17" s="24" t="str">
        <f>'Lynx PLYWOOD'!D21</f>
        <v>L21-W</v>
      </c>
      <c r="B17" s="26">
        <f>'Lynx PLYWOOD'!E21</f>
        <v>41</v>
      </c>
      <c r="C17" s="54" t="str">
        <f>IF('Lynx PLYWOOD'!N21=0,"",'Lynx PLYWOOD'!N21)</f>
        <v/>
      </c>
      <c r="D17" s="54" t="str">
        <f>IF('Lynx PLYWOOD'!O21=0,"",'Lynx PLYWOOD'!O21)</f>
        <v/>
      </c>
      <c r="E17" s="54" t="str">
        <f>IF('Lynx PLYWOOD'!P21=0,"",'Lynx PLYWOOD'!P21)</f>
        <v/>
      </c>
      <c r="F17" s="54" t="str">
        <f>IF('Lynx PLYWOOD'!Q21=0,"",'Lynx PLYWOOD'!Q21)</f>
        <v/>
      </c>
      <c r="G17" s="54" t="str">
        <f>IF('Lynx PLYWOOD'!R21=0,"",'Lynx PLYWOOD'!R21)</f>
        <v/>
      </c>
      <c r="H17" s="54" t="str">
        <f>IF('Lynx PLYWOOD'!S21=0,"",'Lynx PLYWOOD'!S21)</f>
        <v/>
      </c>
      <c r="I17" s="54" t="str">
        <f>IF('Lynx PLYWOOD'!T21=0,"",'Lynx PLYWOOD'!T21)</f>
        <v/>
      </c>
      <c r="J17" s="54" t="str">
        <f>IF('Lynx PLYWOOD'!U21=0,"",'Lynx PLYWOOD'!U21)</f>
        <v/>
      </c>
      <c r="K17" s="54" t="str">
        <f>IF('Lynx PLYWOOD'!V21=0,"",'Lynx PLYWOOD'!V21)</f>
        <v/>
      </c>
      <c r="L17" s="54" t="str">
        <f>IF('Lynx PLYWOOD'!W21=0,"",'Lynx PLYWOOD'!W21)</f>
        <v/>
      </c>
      <c r="M17" s="54" t="str">
        <f>IF('Lynx PLYWOOD'!X21=0,"",'Lynx PLYWOOD'!X21)</f>
        <v/>
      </c>
      <c r="N17" s="54" t="str">
        <f>IF('Lynx PLYWOOD'!Y21=0,"",'Lynx PLYWOOD'!Y21)</f>
        <v/>
      </c>
      <c r="O17" s="54" t="str">
        <f>IF('Lynx PLYWOOD'!Z21=0,"",'Lynx PLYWOOD'!Z21)</f>
        <v/>
      </c>
      <c r="P17" s="54" t="str">
        <f>IF('Lynx PLYWOOD'!AA21=0,"",'Lynx PLYWOOD'!AA21)</f>
        <v/>
      </c>
      <c r="Q17" s="22">
        <f>R17*'Lynx PLYWOOD'!J21</f>
        <v>0</v>
      </c>
      <c r="R17" s="48">
        <f t="shared" si="0"/>
        <v>0</v>
      </c>
      <c r="S17" s="744">
        <f>R17*'Lynx PLYWOOD'!AY21</f>
        <v>0</v>
      </c>
    </row>
    <row r="18" spans="1:19" ht="23.25" customHeight="1">
      <c r="A18" s="24" t="str">
        <f>'Lynx PLYWOOD'!D22</f>
        <v>L22-W</v>
      </c>
      <c r="B18" s="26">
        <f>'Lynx PLYWOOD'!E22</f>
        <v>46</v>
      </c>
      <c r="C18" s="54" t="str">
        <f>IF('Lynx PLYWOOD'!N22=0,"",'Lynx PLYWOOD'!N22)</f>
        <v/>
      </c>
      <c r="D18" s="54" t="str">
        <f>IF('Lynx PLYWOOD'!O22=0,"",'Lynx PLYWOOD'!O22)</f>
        <v/>
      </c>
      <c r="E18" s="54" t="str">
        <f>IF('Lynx PLYWOOD'!P22=0,"",'Lynx PLYWOOD'!P22)</f>
        <v/>
      </c>
      <c r="F18" s="54" t="str">
        <f>IF('Lynx PLYWOOD'!Q22=0,"",'Lynx PLYWOOD'!Q22)</f>
        <v/>
      </c>
      <c r="G18" s="54" t="str">
        <f>IF('Lynx PLYWOOD'!R22=0,"",'Lynx PLYWOOD'!R22)</f>
        <v/>
      </c>
      <c r="H18" s="54" t="str">
        <f>IF('Lynx PLYWOOD'!S22=0,"",'Lynx PLYWOOD'!S22)</f>
        <v/>
      </c>
      <c r="I18" s="54" t="str">
        <f>IF('Lynx PLYWOOD'!T22=0,"",'Lynx PLYWOOD'!T22)</f>
        <v/>
      </c>
      <c r="J18" s="54" t="str">
        <f>IF('Lynx PLYWOOD'!U22=0,"",'Lynx PLYWOOD'!U22)</f>
        <v/>
      </c>
      <c r="K18" s="54" t="str">
        <f>IF('Lynx PLYWOOD'!V22=0,"",'Lynx PLYWOOD'!V22)</f>
        <v/>
      </c>
      <c r="L18" s="54" t="str">
        <f>IF('Lynx PLYWOOD'!W22=0,"",'Lynx PLYWOOD'!W22)</f>
        <v/>
      </c>
      <c r="M18" s="54" t="str">
        <f>IF('Lynx PLYWOOD'!X22=0,"",'Lynx PLYWOOD'!X22)</f>
        <v/>
      </c>
      <c r="N18" s="54" t="str">
        <f>IF('Lynx PLYWOOD'!Y22=0,"",'Lynx PLYWOOD'!Y22)</f>
        <v/>
      </c>
      <c r="O18" s="54" t="str">
        <f>IF('Lynx PLYWOOD'!Z22=0,"",'Lynx PLYWOOD'!Z22)</f>
        <v/>
      </c>
      <c r="P18" s="54" t="str">
        <f>IF('Lynx PLYWOOD'!AA22=0,"",'Lynx PLYWOOD'!AA22)</f>
        <v/>
      </c>
      <c r="Q18" s="22">
        <f>R18*'Lynx PLYWOOD'!J22</f>
        <v>0</v>
      </c>
      <c r="R18" s="48">
        <f t="shared" si="0"/>
        <v>0</v>
      </c>
      <c r="S18" s="744">
        <f>R18*'Lynx PLYWOOD'!AY22</f>
        <v>0</v>
      </c>
    </row>
    <row r="19" spans="1:19" ht="23.25" customHeight="1">
      <c r="A19" s="24" t="str">
        <f>'Lynx PLYWOOD'!D23</f>
        <v>L23-W</v>
      </c>
      <c r="B19" s="26" t="str">
        <f>'Lynx PLYWOOD'!E23</f>
        <v>47, 52</v>
      </c>
      <c r="C19" s="54" t="str">
        <f>IF('Lynx PLYWOOD'!N23=0,"",'Lynx PLYWOOD'!N23)</f>
        <v/>
      </c>
      <c r="D19" s="54" t="str">
        <f>IF('Lynx PLYWOOD'!O23=0,"",'Lynx PLYWOOD'!O23)</f>
        <v/>
      </c>
      <c r="E19" s="54" t="str">
        <f>IF('Lynx PLYWOOD'!P23=0,"",'Lynx PLYWOOD'!P23)</f>
        <v/>
      </c>
      <c r="F19" s="54" t="str">
        <f>IF('Lynx PLYWOOD'!Q23=0,"",'Lynx PLYWOOD'!Q23)</f>
        <v/>
      </c>
      <c r="G19" s="54" t="str">
        <f>IF('Lynx PLYWOOD'!R23=0,"",'Lynx PLYWOOD'!R23)</f>
        <v/>
      </c>
      <c r="H19" s="54" t="str">
        <f>IF('Lynx PLYWOOD'!S23=0,"",'Lynx PLYWOOD'!S23)</f>
        <v/>
      </c>
      <c r="I19" s="54" t="str">
        <f>IF('Lynx PLYWOOD'!T23=0,"",'Lynx PLYWOOD'!T23)</f>
        <v/>
      </c>
      <c r="J19" s="54" t="str">
        <f>IF('Lynx PLYWOOD'!U23=0,"",'Lynx PLYWOOD'!U23)</f>
        <v/>
      </c>
      <c r="K19" s="54" t="str">
        <f>IF('Lynx PLYWOOD'!V23=0,"",'Lynx PLYWOOD'!V23)</f>
        <v/>
      </c>
      <c r="L19" s="54" t="str">
        <f>IF('Lynx PLYWOOD'!W23=0,"",'Lynx PLYWOOD'!W23)</f>
        <v/>
      </c>
      <c r="M19" s="54" t="str">
        <f>IF('Lynx PLYWOOD'!X23=0,"",'Lynx PLYWOOD'!X23)</f>
        <v/>
      </c>
      <c r="N19" s="54" t="str">
        <f>IF('Lynx PLYWOOD'!Y23=0,"",'Lynx PLYWOOD'!Y23)</f>
        <v/>
      </c>
      <c r="O19" s="54" t="str">
        <f>IF('Lynx PLYWOOD'!Z23=0,"",'Lynx PLYWOOD'!Z23)</f>
        <v/>
      </c>
      <c r="P19" s="54" t="str">
        <f>IF('Lynx PLYWOOD'!AA23=0,"",'Lynx PLYWOOD'!AA23)</f>
        <v/>
      </c>
      <c r="Q19" s="22">
        <f>R19*'Lynx PLYWOOD'!J23</f>
        <v>0</v>
      </c>
      <c r="R19" s="48">
        <f t="shared" si="0"/>
        <v>0</v>
      </c>
      <c r="S19" s="744">
        <f>R19*'Lynx PLYWOOD'!AY23</f>
        <v>0</v>
      </c>
    </row>
    <row r="20" spans="1:19" ht="23.25" customHeight="1">
      <c r="A20" s="24" t="str">
        <f>'Lynx PLYWOOD'!D24</f>
        <v>L24-W</v>
      </c>
      <c r="B20" s="26" t="str">
        <f>'Lynx PLYWOOD'!E24</f>
        <v>53, 58, 59, 64</v>
      </c>
      <c r="C20" s="54" t="str">
        <f>IF('Lynx PLYWOOD'!N24=0,"",'Lynx PLYWOOD'!N24)</f>
        <v/>
      </c>
      <c r="D20" s="54" t="str">
        <f>IF('Lynx PLYWOOD'!O24=0,"",'Lynx PLYWOOD'!O24)</f>
        <v/>
      </c>
      <c r="E20" s="54" t="str">
        <f>IF('Lynx PLYWOOD'!P24=0,"",'Lynx PLYWOOD'!P24)</f>
        <v/>
      </c>
      <c r="F20" s="54" t="str">
        <f>IF('Lynx PLYWOOD'!Q24=0,"",'Lynx PLYWOOD'!Q24)</f>
        <v/>
      </c>
      <c r="G20" s="54" t="str">
        <f>IF('Lynx PLYWOOD'!R24=0,"",'Lynx PLYWOOD'!R24)</f>
        <v/>
      </c>
      <c r="H20" s="54" t="str">
        <f>IF('Lynx PLYWOOD'!S24=0,"",'Lynx PLYWOOD'!S24)</f>
        <v/>
      </c>
      <c r="I20" s="54" t="str">
        <f>IF('Lynx PLYWOOD'!T24=0,"",'Lynx PLYWOOD'!T24)</f>
        <v/>
      </c>
      <c r="J20" s="54" t="str">
        <f>IF('Lynx PLYWOOD'!U24=0,"",'Lynx PLYWOOD'!U24)</f>
        <v/>
      </c>
      <c r="K20" s="54" t="str">
        <f>IF('Lynx PLYWOOD'!V24=0,"",'Lynx PLYWOOD'!V24)</f>
        <v/>
      </c>
      <c r="L20" s="54" t="str">
        <f>IF('Lynx PLYWOOD'!W24=0,"",'Lynx PLYWOOD'!W24)</f>
        <v/>
      </c>
      <c r="M20" s="54" t="str">
        <f>IF('Lynx PLYWOOD'!X24=0,"",'Lynx PLYWOOD'!X24)</f>
        <v/>
      </c>
      <c r="N20" s="54" t="str">
        <f>IF('Lynx PLYWOOD'!Y24=0,"",'Lynx PLYWOOD'!Y24)</f>
        <v/>
      </c>
      <c r="O20" s="54" t="str">
        <f>IF('Lynx PLYWOOD'!Z24=0,"",'Lynx PLYWOOD'!Z24)</f>
        <v/>
      </c>
      <c r="P20" s="54" t="str">
        <f>IF('Lynx PLYWOOD'!AA24=0,"",'Lynx PLYWOOD'!AA24)</f>
        <v/>
      </c>
      <c r="Q20" s="22">
        <f>R20*'Lynx PLYWOOD'!J24</f>
        <v>0</v>
      </c>
      <c r="R20" s="48">
        <f t="shared" si="0"/>
        <v>0</v>
      </c>
      <c r="S20" s="744">
        <f>R20*'Lynx PLYWOOD'!AY24</f>
        <v>0</v>
      </c>
    </row>
    <row r="21" spans="1:19" ht="23.25" customHeight="1">
      <c r="A21" s="24" t="str">
        <f>'Lynx PLYWOOD'!D25</f>
        <v>MIDDLE-S</v>
      </c>
      <c r="B21" s="26">
        <f>'Lynx PLYWOOD'!E25</f>
        <v>0</v>
      </c>
      <c r="C21" s="54" t="str">
        <f>IF('Lynx PLYWOOD'!N25=0,"",'Lynx PLYWOOD'!N25)</f>
        <v/>
      </c>
      <c r="D21" s="54" t="str">
        <f>IF('Lynx PLYWOOD'!O25=0,"",'Lynx PLYWOOD'!O25)</f>
        <v/>
      </c>
      <c r="E21" s="54" t="str">
        <f>IF('Lynx PLYWOOD'!P25=0,"",'Lynx PLYWOOD'!P25)</f>
        <v/>
      </c>
      <c r="F21" s="54" t="str">
        <f>IF('Lynx PLYWOOD'!Q25=0,"",'Lynx PLYWOOD'!Q25)</f>
        <v/>
      </c>
      <c r="G21" s="54" t="str">
        <f>IF('Lynx PLYWOOD'!R25=0,"",'Lynx PLYWOOD'!R25)</f>
        <v/>
      </c>
      <c r="H21" s="54" t="str">
        <f>IF('Lynx PLYWOOD'!S25=0,"",'Lynx PLYWOOD'!S25)</f>
        <v/>
      </c>
      <c r="I21" s="54" t="str">
        <f>IF('Lynx PLYWOOD'!T25=0,"",'Lynx PLYWOOD'!T25)</f>
        <v/>
      </c>
      <c r="J21" s="54" t="str">
        <f>IF('Lynx PLYWOOD'!U25=0,"",'Lynx PLYWOOD'!U25)</f>
        <v/>
      </c>
      <c r="K21" s="54" t="str">
        <f>IF('Lynx PLYWOOD'!V25=0,"",'Lynx PLYWOOD'!V25)</f>
        <v/>
      </c>
      <c r="L21" s="54" t="str">
        <f>IF('Lynx PLYWOOD'!W25=0,"",'Lynx PLYWOOD'!W25)</f>
        <v/>
      </c>
      <c r="M21" s="54" t="str">
        <f>IF('Lynx PLYWOOD'!X25=0,"",'Lynx PLYWOOD'!X25)</f>
        <v/>
      </c>
      <c r="N21" s="54" t="str">
        <f>IF('Lynx PLYWOOD'!Y25=0,"",'Lynx PLYWOOD'!Y25)</f>
        <v/>
      </c>
      <c r="O21" s="54" t="str">
        <f>IF('Lynx PLYWOOD'!Z25=0,"",'Lynx PLYWOOD'!Z25)</f>
        <v/>
      </c>
      <c r="P21" s="54" t="str">
        <f>IF('Lynx PLYWOOD'!AA25=0,"",'Lynx PLYWOOD'!AA25)</f>
        <v/>
      </c>
      <c r="Q21" s="22">
        <f>R21*'Lynx PLYWOOD'!J25</f>
        <v>0</v>
      </c>
      <c r="R21" s="48">
        <f t="shared" si="0"/>
        <v>0</v>
      </c>
      <c r="S21" s="744">
        <f>R21*'Lynx PLYWOOD'!AY25</f>
        <v>0</v>
      </c>
    </row>
    <row r="22" spans="1:19" ht="23.25" customHeight="1">
      <c r="A22" s="24" t="str">
        <f>'Lynx PLYWOOD'!D26</f>
        <v>L31-W</v>
      </c>
      <c r="B22" s="26">
        <f>'Lynx PLYWOOD'!E26</f>
        <v>42</v>
      </c>
      <c r="C22" s="54" t="str">
        <f>IF('Lynx PLYWOOD'!N26=0,"",'Lynx PLYWOOD'!N26)</f>
        <v/>
      </c>
      <c r="D22" s="54" t="str">
        <f>IF('Lynx PLYWOOD'!O26=0,"",'Lynx PLYWOOD'!O26)</f>
        <v/>
      </c>
      <c r="E22" s="54" t="str">
        <f>IF('Lynx PLYWOOD'!P26=0,"",'Lynx PLYWOOD'!P26)</f>
        <v/>
      </c>
      <c r="F22" s="54" t="str">
        <f>IF('Lynx PLYWOOD'!Q26=0,"",'Lynx PLYWOOD'!Q26)</f>
        <v/>
      </c>
      <c r="G22" s="54" t="str">
        <f>IF('Lynx PLYWOOD'!R26=0,"",'Lynx PLYWOOD'!R26)</f>
        <v/>
      </c>
      <c r="H22" s="54" t="str">
        <f>IF('Lynx PLYWOOD'!S26=0,"",'Lynx PLYWOOD'!S26)</f>
        <v/>
      </c>
      <c r="I22" s="54" t="str">
        <f>IF('Lynx PLYWOOD'!T26=0,"",'Lynx PLYWOOD'!T26)</f>
        <v/>
      </c>
      <c r="J22" s="54" t="str">
        <f>IF('Lynx PLYWOOD'!U26=0,"",'Lynx PLYWOOD'!U26)</f>
        <v/>
      </c>
      <c r="K22" s="54" t="str">
        <f>IF('Lynx PLYWOOD'!V26=0,"",'Lynx PLYWOOD'!V26)</f>
        <v/>
      </c>
      <c r="L22" s="54" t="str">
        <f>IF('Lynx PLYWOOD'!W26=0,"",'Lynx PLYWOOD'!W26)</f>
        <v/>
      </c>
      <c r="M22" s="54" t="str">
        <f>IF('Lynx PLYWOOD'!X26=0,"",'Lynx PLYWOOD'!X26)</f>
        <v/>
      </c>
      <c r="N22" s="54" t="str">
        <f>IF('Lynx PLYWOOD'!Y26=0,"",'Lynx PLYWOOD'!Y26)</f>
        <v/>
      </c>
      <c r="O22" s="54" t="str">
        <f>IF('Lynx PLYWOOD'!Z26=0,"",'Lynx PLYWOOD'!Z26)</f>
        <v/>
      </c>
      <c r="P22" s="54" t="str">
        <f>IF('Lynx PLYWOOD'!AA26=0,"",'Lynx PLYWOOD'!AA26)</f>
        <v/>
      </c>
      <c r="Q22" s="22">
        <f>R22*'Lynx PLYWOOD'!J26</f>
        <v>0</v>
      </c>
      <c r="R22" s="48">
        <f t="shared" si="0"/>
        <v>0</v>
      </c>
      <c r="S22" s="744">
        <f>R22*'Lynx PLYWOOD'!AY26</f>
        <v>0</v>
      </c>
    </row>
    <row r="23" spans="1:19" ht="23.25" customHeight="1">
      <c r="A23" s="24" t="str">
        <f>'Lynx PLYWOOD'!D27</f>
        <v>L32-W</v>
      </c>
      <c r="B23" s="26">
        <f>'Lynx PLYWOOD'!E27</f>
        <v>45</v>
      </c>
      <c r="C23" s="54" t="str">
        <f>IF('Lynx PLYWOOD'!N27=0,"",'Lynx PLYWOOD'!N27)</f>
        <v/>
      </c>
      <c r="D23" s="54" t="str">
        <f>IF('Lynx PLYWOOD'!O27=0,"",'Lynx PLYWOOD'!O27)</f>
        <v/>
      </c>
      <c r="E23" s="54" t="str">
        <f>IF('Lynx PLYWOOD'!P27=0,"",'Lynx PLYWOOD'!P27)</f>
        <v/>
      </c>
      <c r="F23" s="54" t="str">
        <f>IF('Lynx PLYWOOD'!Q27=0,"",'Lynx PLYWOOD'!Q27)</f>
        <v/>
      </c>
      <c r="G23" s="54" t="str">
        <f>IF('Lynx PLYWOOD'!R27=0,"",'Lynx PLYWOOD'!R27)</f>
        <v/>
      </c>
      <c r="H23" s="54" t="str">
        <f>IF('Lynx PLYWOOD'!S27=0,"",'Lynx PLYWOOD'!S27)</f>
        <v/>
      </c>
      <c r="I23" s="54" t="str">
        <f>IF('Lynx PLYWOOD'!T27=0,"",'Lynx PLYWOOD'!T27)</f>
        <v/>
      </c>
      <c r="J23" s="54" t="str">
        <f>IF('Lynx PLYWOOD'!U27=0,"",'Lynx PLYWOOD'!U27)</f>
        <v/>
      </c>
      <c r="K23" s="54" t="str">
        <f>IF('Lynx PLYWOOD'!V27=0,"",'Lynx PLYWOOD'!V27)</f>
        <v/>
      </c>
      <c r="L23" s="54" t="str">
        <f>IF('Lynx PLYWOOD'!W27=0,"",'Lynx PLYWOOD'!W27)</f>
        <v/>
      </c>
      <c r="M23" s="54" t="str">
        <f>IF('Lynx PLYWOOD'!X27=0,"",'Lynx PLYWOOD'!X27)</f>
        <v/>
      </c>
      <c r="N23" s="54" t="str">
        <f>IF('Lynx PLYWOOD'!Y27=0,"",'Lynx PLYWOOD'!Y27)</f>
        <v/>
      </c>
      <c r="O23" s="54" t="str">
        <f>IF('Lynx PLYWOOD'!Z27=0,"",'Lynx PLYWOOD'!Z27)</f>
        <v/>
      </c>
      <c r="P23" s="54" t="str">
        <f>IF('Lynx PLYWOOD'!AA27=0,"",'Lynx PLYWOOD'!AA27)</f>
        <v/>
      </c>
      <c r="Q23" s="22">
        <f>R23*'Lynx PLYWOOD'!J27</f>
        <v>0</v>
      </c>
      <c r="R23" s="48">
        <f t="shared" si="0"/>
        <v>0</v>
      </c>
      <c r="S23" s="744">
        <f>R23*'Lynx PLYWOOD'!AY27</f>
        <v>0</v>
      </c>
    </row>
    <row r="24" spans="1:19" ht="23.25" customHeight="1">
      <c r="A24" s="24" t="str">
        <f>'Lynx PLYWOOD'!D28</f>
        <v>L33-W</v>
      </c>
      <c r="B24" s="26" t="str">
        <f>'Lynx PLYWOOD'!E28</f>
        <v>48, 51</v>
      </c>
      <c r="C24" s="54" t="str">
        <f>IF('Lynx PLYWOOD'!N28=0,"",'Lynx PLYWOOD'!N28)</f>
        <v/>
      </c>
      <c r="D24" s="54" t="str">
        <f>IF('Lynx PLYWOOD'!O28=0,"",'Lynx PLYWOOD'!O28)</f>
        <v/>
      </c>
      <c r="E24" s="54" t="str">
        <f>IF('Lynx PLYWOOD'!P28=0,"",'Lynx PLYWOOD'!P28)</f>
        <v/>
      </c>
      <c r="F24" s="54" t="str">
        <f>IF('Lynx PLYWOOD'!Q28=0,"",'Lynx PLYWOOD'!Q28)</f>
        <v/>
      </c>
      <c r="G24" s="54" t="str">
        <f>IF('Lynx PLYWOOD'!R28=0,"",'Lynx PLYWOOD'!R28)</f>
        <v/>
      </c>
      <c r="H24" s="54" t="str">
        <f>IF('Lynx PLYWOOD'!S28=0,"",'Lynx PLYWOOD'!S28)</f>
        <v/>
      </c>
      <c r="I24" s="54" t="str">
        <f>IF('Lynx PLYWOOD'!T28=0,"",'Lynx PLYWOOD'!T28)</f>
        <v/>
      </c>
      <c r="J24" s="54" t="str">
        <f>IF('Lynx PLYWOOD'!U28=0,"",'Lynx PLYWOOD'!U28)</f>
        <v/>
      </c>
      <c r="K24" s="54" t="str">
        <f>IF('Lynx PLYWOOD'!V28=0,"",'Lynx PLYWOOD'!V28)</f>
        <v/>
      </c>
      <c r="L24" s="54" t="str">
        <f>IF('Lynx PLYWOOD'!W28=0,"",'Lynx PLYWOOD'!W28)</f>
        <v/>
      </c>
      <c r="M24" s="54" t="str">
        <f>IF('Lynx PLYWOOD'!X28=0,"",'Lynx PLYWOOD'!X28)</f>
        <v/>
      </c>
      <c r="N24" s="54" t="str">
        <f>IF('Lynx PLYWOOD'!Y28=0,"",'Lynx PLYWOOD'!Y28)</f>
        <v/>
      </c>
      <c r="O24" s="54" t="str">
        <f>IF('Lynx PLYWOOD'!Z28=0,"",'Lynx PLYWOOD'!Z28)</f>
        <v/>
      </c>
      <c r="P24" s="54" t="str">
        <f>IF('Lynx PLYWOOD'!AA28=0,"",'Lynx PLYWOOD'!AA28)</f>
        <v/>
      </c>
      <c r="Q24" s="22">
        <f>R24*'Lynx PLYWOOD'!J28</f>
        <v>0</v>
      </c>
      <c r="R24" s="48">
        <f t="shared" si="0"/>
        <v>0</v>
      </c>
      <c r="S24" s="744">
        <f>R24*'Lynx PLYWOOD'!AY28</f>
        <v>0</v>
      </c>
    </row>
    <row r="25" spans="1:19" ht="23.25" customHeight="1">
      <c r="A25" s="24" t="str">
        <f>'Lynx PLYWOOD'!D29</f>
        <v>L34-W</v>
      </c>
      <c r="B25" s="26" t="str">
        <f>'Lynx PLYWOOD'!E29</f>
        <v>54, 57, 60, 63</v>
      </c>
      <c r="C25" s="54" t="str">
        <f>IF('Lynx PLYWOOD'!N29=0,"",'Lynx PLYWOOD'!N29)</f>
        <v/>
      </c>
      <c r="D25" s="54" t="str">
        <f>IF('Lynx PLYWOOD'!O29=0,"",'Lynx PLYWOOD'!O29)</f>
        <v/>
      </c>
      <c r="E25" s="54" t="str">
        <f>IF('Lynx PLYWOOD'!P29=0,"",'Lynx PLYWOOD'!P29)</f>
        <v/>
      </c>
      <c r="F25" s="54" t="str">
        <f>IF('Lynx PLYWOOD'!Q29=0,"",'Lynx PLYWOOD'!Q29)</f>
        <v/>
      </c>
      <c r="G25" s="54" t="str">
        <f>IF('Lynx PLYWOOD'!R29=0,"",'Lynx PLYWOOD'!R29)</f>
        <v/>
      </c>
      <c r="H25" s="54" t="str">
        <f>IF('Lynx PLYWOOD'!S29=0,"",'Lynx PLYWOOD'!S29)</f>
        <v/>
      </c>
      <c r="I25" s="54" t="str">
        <f>IF('Lynx PLYWOOD'!T29=0,"",'Lynx PLYWOOD'!T29)</f>
        <v/>
      </c>
      <c r="J25" s="54" t="str">
        <f>IF('Lynx PLYWOOD'!U29=0,"",'Lynx PLYWOOD'!U29)</f>
        <v/>
      </c>
      <c r="K25" s="54" t="str">
        <f>IF('Lynx PLYWOOD'!V29=0,"",'Lynx PLYWOOD'!V29)</f>
        <v/>
      </c>
      <c r="L25" s="54" t="str">
        <f>IF('Lynx PLYWOOD'!W29=0,"",'Lynx PLYWOOD'!W29)</f>
        <v/>
      </c>
      <c r="M25" s="54" t="str">
        <f>IF('Lynx PLYWOOD'!X29=0,"",'Lynx PLYWOOD'!X29)</f>
        <v/>
      </c>
      <c r="N25" s="54" t="str">
        <f>IF('Lynx PLYWOOD'!Y29=0,"",'Lynx PLYWOOD'!Y29)</f>
        <v/>
      </c>
      <c r="O25" s="54" t="str">
        <f>IF('Lynx PLYWOOD'!Z29=0,"",'Lynx PLYWOOD'!Z29)</f>
        <v/>
      </c>
      <c r="P25" s="54" t="str">
        <f>IF('Lynx PLYWOOD'!AA29=0,"",'Lynx PLYWOOD'!AA29)</f>
        <v/>
      </c>
      <c r="Q25" s="22">
        <f>R25*'Lynx PLYWOOD'!J29</f>
        <v>0</v>
      </c>
      <c r="R25" s="48">
        <f t="shared" si="0"/>
        <v>0</v>
      </c>
      <c r="S25" s="744">
        <f>R25*'Lynx PLYWOOD'!AY29</f>
        <v>0</v>
      </c>
    </row>
    <row r="26" spans="1:19" ht="23.25" customHeight="1">
      <c r="A26" s="24" t="str">
        <f>'Lynx PLYWOOD'!D30</f>
        <v>HIGH-S</v>
      </c>
      <c r="B26" s="26">
        <f>'Lynx PLYWOOD'!E30</f>
        <v>0</v>
      </c>
      <c r="C26" s="54" t="str">
        <f>IF('Lynx PLYWOOD'!N30=0,"",'Lynx PLYWOOD'!N30)</f>
        <v/>
      </c>
      <c r="D26" s="54" t="str">
        <f>IF('Lynx PLYWOOD'!O30=0,"",'Lynx PLYWOOD'!O30)</f>
        <v/>
      </c>
      <c r="E26" s="54" t="str">
        <f>IF('Lynx PLYWOOD'!P30=0,"",'Lynx PLYWOOD'!P30)</f>
        <v/>
      </c>
      <c r="F26" s="54" t="str">
        <f>IF('Lynx PLYWOOD'!Q30=0,"",'Lynx PLYWOOD'!Q30)</f>
        <v/>
      </c>
      <c r="G26" s="54" t="str">
        <f>IF('Lynx PLYWOOD'!R30=0,"",'Lynx PLYWOOD'!R30)</f>
        <v/>
      </c>
      <c r="H26" s="54" t="str">
        <f>IF('Lynx PLYWOOD'!S30=0,"",'Lynx PLYWOOD'!S30)</f>
        <v/>
      </c>
      <c r="I26" s="54" t="str">
        <f>IF('Lynx PLYWOOD'!T30=0,"",'Lynx PLYWOOD'!T30)</f>
        <v/>
      </c>
      <c r="J26" s="54" t="str">
        <f>IF('Lynx PLYWOOD'!U30=0,"",'Lynx PLYWOOD'!U30)</f>
        <v/>
      </c>
      <c r="K26" s="54" t="str">
        <f>IF('Lynx PLYWOOD'!V30=0,"",'Lynx PLYWOOD'!V30)</f>
        <v/>
      </c>
      <c r="L26" s="54" t="str">
        <f>IF('Lynx PLYWOOD'!W30=0,"",'Lynx PLYWOOD'!W30)</f>
        <v/>
      </c>
      <c r="M26" s="54" t="str">
        <f>IF('Lynx PLYWOOD'!X30=0,"",'Lynx PLYWOOD'!X30)</f>
        <v/>
      </c>
      <c r="N26" s="54" t="str">
        <f>IF('Lynx PLYWOOD'!Y30=0,"",'Lynx PLYWOOD'!Y30)</f>
        <v/>
      </c>
      <c r="O26" s="54" t="str">
        <f>IF('Lynx PLYWOOD'!Z30=0,"",'Lynx PLYWOOD'!Z30)</f>
        <v/>
      </c>
      <c r="P26" s="54" t="str">
        <f>IF('Lynx PLYWOOD'!AA30=0,"",'Lynx PLYWOOD'!AA30)</f>
        <v/>
      </c>
      <c r="Q26" s="22">
        <f>R26*'Lynx PLYWOOD'!J30</f>
        <v>0</v>
      </c>
      <c r="R26" s="48">
        <f t="shared" si="0"/>
        <v>0</v>
      </c>
      <c r="S26" s="744">
        <f>R26*'Lynx PLYWOOD'!AY30</f>
        <v>0</v>
      </c>
    </row>
    <row r="27" spans="1:19" ht="23.25" customHeight="1">
      <c r="A27" s="24" t="str">
        <f>'Lynx PLYWOOD'!D31</f>
        <v>L41-W</v>
      </c>
      <c r="B27" s="26">
        <f>'Lynx PLYWOOD'!E31</f>
        <v>43</v>
      </c>
      <c r="C27" s="54" t="str">
        <f>IF('Lynx PLYWOOD'!N31=0,"",'Lynx PLYWOOD'!N31)</f>
        <v/>
      </c>
      <c r="D27" s="54" t="str">
        <f>IF('Lynx PLYWOOD'!O31=0,"",'Lynx PLYWOOD'!O31)</f>
        <v/>
      </c>
      <c r="E27" s="54" t="str">
        <f>IF('Lynx PLYWOOD'!P31=0,"",'Lynx PLYWOOD'!P31)</f>
        <v/>
      </c>
      <c r="F27" s="54" t="str">
        <f>IF('Lynx PLYWOOD'!Q31=0,"",'Lynx PLYWOOD'!Q31)</f>
        <v/>
      </c>
      <c r="G27" s="54" t="str">
        <f>IF('Lynx PLYWOOD'!R31=0,"",'Lynx PLYWOOD'!R31)</f>
        <v/>
      </c>
      <c r="H27" s="54" t="str">
        <f>IF('Lynx PLYWOOD'!S31=0,"",'Lynx PLYWOOD'!S31)</f>
        <v/>
      </c>
      <c r="I27" s="54" t="str">
        <f>IF('Lynx PLYWOOD'!T31=0,"",'Lynx PLYWOOD'!T31)</f>
        <v/>
      </c>
      <c r="J27" s="54" t="str">
        <f>IF('Lynx PLYWOOD'!U31=0,"",'Lynx PLYWOOD'!U31)</f>
        <v/>
      </c>
      <c r="K27" s="54" t="str">
        <f>IF('Lynx PLYWOOD'!V31=0,"",'Lynx PLYWOOD'!V31)</f>
        <v/>
      </c>
      <c r="L27" s="54" t="str">
        <f>IF('Lynx PLYWOOD'!W31=0,"",'Lynx PLYWOOD'!W31)</f>
        <v/>
      </c>
      <c r="M27" s="54" t="str">
        <f>IF('Lynx PLYWOOD'!X31=0,"",'Lynx PLYWOOD'!X31)</f>
        <v/>
      </c>
      <c r="N27" s="54" t="str">
        <f>IF('Lynx PLYWOOD'!Y31=0,"",'Lynx PLYWOOD'!Y31)</f>
        <v/>
      </c>
      <c r="O27" s="54" t="str">
        <f>IF('Lynx PLYWOOD'!Z31=0,"",'Lynx PLYWOOD'!Z31)</f>
        <v/>
      </c>
      <c r="P27" s="54" t="str">
        <f>IF('Lynx PLYWOOD'!AA31=0,"",'Lynx PLYWOOD'!AA31)</f>
        <v/>
      </c>
      <c r="Q27" s="22">
        <f>R27*'Lynx PLYWOOD'!J31</f>
        <v>0</v>
      </c>
      <c r="R27" s="48">
        <f t="shared" si="0"/>
        <v>0</v>
      </c>
      <c r="S27" s="744">
        <f>R27*'Lynx PLYWOOD'!AY31</f>
        <v>0</v>
      </c>
    </row>
    <row r="28" spans="1:19" ht="23.25" customHeight="1">
      <c r="A28" s="24" t="str">
        <f>'Lynx PLYWOOD'!D32</f>
        <v>L42-W</v>
      </c>
      <c r="B28" s="26">
        <f>'Lynx PLYWOOD'!E32</f>
        <v>44</v>
      </c>
      <c r="C28" s="54" t="str">
        <f>IF('Lynx PLYWOOD'!N32=0,"",'Lynx PLYWOOD'!N32)</f>
        <v/>
      </c>
      <c r="D28" s="54" t="str">
        <f>IF('Lynx PLYWOOD'!O32=0,"",'Lynx PLYWOOD'!O32)</f>
        <v/>
      </c>
      <c r="E28" s="54" t="str">
        <f>IF('Lynx PLYWOOD'!P32=0,"",'Lynx PLYWOOD'!P32)</f>
        <v/>
      </c>
      <c r="F28" s="54" t="str">
        <f>IF('Lynx PLYWOOD'!Q32=0,"",'Lynx PLYWOOD'!Q32)</f>
        <v/>
      </c>
      <c r="G28" s="54" t="str">
        <f>IF('Lynx PLYWOOD'!R32=0,"",'Lynx PLYWOOD'!R32)</f>
        <v/>
      </c>
      <c r="H28" s="54" t="str">
        <f>IF('Lynx PLYWOOD'!S32=0,"",'Lynx PLYWOOD'!S32)</f>
        <v/>
      </c>
      <c r="I28" s="54" t="str">
        <f>IF('Lynx PLYWOOD'!T32=0,"",'Lynx PLYWOOD'!T32)</f>
        <v/>
      </c>
      <c r="J28" s="54" t="str">
        <f>IF('Lynx PLYWOOD'!U32=0,"",'Lynx PLYWOOD'!U32)</f>
        <v/>
      </c>
      <c r="K28" s="54" t="str">
        <f>IF('Lynx PLYWOOD'!V32=0,"",'Lynx PLYWOOD'!V32)</f>
        <v/>
      </c>
      <c r="L28" s="54" t="str">
        <f>IF('Lynx PLYWOOD'!W32=0,"",'Lynx PLYWOOD'!W32)</f>
        <v/>
      </c>
      <c r="M28" s="54" t="str">
        <f>IF('Lynx PLYWOOD'!X32=0,"",'Lynx PLYWOOD'!X32)</f>
        <v/>
      </c>
      <c r="N28" s="54" t="str">
        <f>IF('Lynx PLYWOOD'!Y32=0,"",'Lynx PLYWOOD'!Y32)</f>
        <v/>
      </c>
      <c r="O28" s="54" t="str">
        <f>IF('Lynx PLYWOOD'!Z32=0,"",'Lynx PLYWOOD'!Z32)</f>
        <v/>
      </c>
      <c r="P28" s="54" t="str">
        <f>IF('Lynx PLYWOOD'!AA32=0,"",'Lynx PLYWOOD'!AA32)</f>
        <v/>
      </c>
      <c r="Q28" s="22">
        <f>R28*'Lynx PLYWOOD'!J32</f>
        <v>0</v>
      </c>
      <c r="R28" s="48">
        <f t="shared" si="0"/>
        <v>0</v>
      </c>
      <c r="S28" s="744">
        <f>R28*'Lynx PLYWOOD'!AY32</f>
        <v>0</v>
      </c>
    </row>
    <row r="29" spans="1:19" ht="23.25" customHeight="1">
      <c r="A29" s="24" t="str">
        <f>'Lynx PLYWOOD'!D33</f>
        <v>L43-W</v>
      </c>
      <c r="B29" s="26" t="str">
        <f>'Lynx PLYWOOD'!E33</f>
        <v>49, 50</v>
      </c>
      <c r="C29" s="54" t="str">
        <f>IF('Lynx PLYWOOD'!N33=0,"",'Lynx PLYWOOD'!N33)</f>
        <v/>
      </c>
      <c r="D29" s="54" t="str">
        <f>IF('Lynx PLYWOOD'!O33=0,"",'Lynx PLYWOOD'!O33)</f>
        <v/>
      </c>
      <c r="E29" s="54" t="str">
        <f>IF('Lynx PLYWOOD'!P33=0,"",'Lynx PLYWOOD'!P33)</f>
        <v/>
      </c>
      <c r="F29" s="54" t="str">
        <f>IF('Lynx PLYWOOD'!Q33=0,"",'Lynx PLYWOOD'!Q33)</f>
        <v/>
      </c>
      <c r="G29" s="54" t="str">
        <f>IF('Lynx PLYWOOD'!R33=0,"",'Lynx PLYWOOD'!R33)</f>
        <v/>
      </c>
      <c r="H29" s="54" t="str">
        <f>IF('Lynx PLYWOOD'!S33=0,"",'Lynx PLYWOOD'!S33)</f>
        <v/>
      </c>
      <c r="I29" s="54" t="str">
        <f>IF('Lynx PLYWOOD'!T33=0,"",'Lynx PLYWOOD'!T33)</f>
        <v/>
      </c>
      <c r="J29" s="54" t="str">
        <f>IF('Lynx PLYWOOD'!U33=0,"",'Lynx PLYWOOD'!U33)</f>
        <v/>
      </c>
      <c r="K29" s="54" t="str">
        <f>IF('Lynx PLYWOOD'!V33=0,"",'Lynx PLYWOOD'!V33)</f>
        <v/>
      </c>
      <c r="L29" s="54" t="str">
        <f>IF('Lynx PLYWOOD'!W33=0,"",'Lynx PLYWOOD'!W33)</f>
        <v/>
      </c>
      <c r="M29" s="54" t="str">
        <f>IF('Lynx PLYWOOD'!X33=0,"",'Lynx PLYWOOD'!X33)</f>
        <v/>
      </c>
      <c r="N29" s="54" t="str">
        <f>IF('Lynx PLYWOOD'!Y33=0,"",'Lynx PLYWOOD'!Y33)</f>
        <v/>
      </c>
      <c r="O29" s="54" t="str">
        <f>IF('Lynx PLYWOOD'!Z33=0,"",'Lynx PLYWOOD'!Z33)</f>
        <v/>
      </c>
      <c r="P29" s="54" t="str">
        <f>IF('Lynx PLYWOOD'!AA33=0,"",'Lynx PLYWOOD'!AA33)</f>
        <v/>
      </c>
      <c r="Q29" s="22">
        <f>R29*'Lynx PLYWOOD'!J33</f>
        <v>0</v>
      </c>
      <c r="R29" s="48">
        <f t="shared" si="0"/>
        <v>0</v>
      </c>
      <c r="S29" s="744">
        <f>R29*'Lynx PLYWOOD'!AY33</f>
        <v>0</v>
      </c>
    </row>
    <row r="30" spans="1:19" ht="23.25" customHeight="1">
      <c r="A30" s="24" t="str">
        <f>'Lynx PLYWOOD'!D34</f>
        <v>L44-W</v>
      </c>
      <c r="B30" s="26" t="str">
        <f>'Lynx PLYWOOD'!E34</f>
        <v>55, 56, 61, 62</v>
      </c>
      <c r="C30" s="54" t="str">
        <f>IF('Lynx PLYWOOD'!N34=0,"",'Lynx PLYWOOD'!N34)</f>
        <v/>
      </c>
      <c r="D30" s="54" t="str">
        <f>IF('Lynx PLYWOOD'!O34=0,"",'Lynx PLYWOOD'!O34)</f>
        <v/>
      </c>
      <c r="E30" s="54" t="str">
        <f>IF('Lynx PLYWOOD'!P34=0,"",'Lynx PLYWOOD'!P34)</f>
        <v/>
      </c>
      <c r="F30" s="54" t="str">
        <f>IF('Lynx PLYWOOD'!Q34=0,"",'Lynx PLYWOOD'!Q34)</f>
        <v/>
      </c>
      <c r="G30" s="54" t="str">
        <f>IF('Lynx PLYWOOD'!R34=0,"",'Lynx PLYWOOD'!R34)</f>
        <v/>
      </c>
      <c r="H30" s="54" t="str">
        <f>IF('Lynx PLYWOOD'!S34=0,"",'Lynx PLYWOOD'!S34)</f>
        <v/>
      </c>
      <c r="I30" s="54" t="str">
        <f>IF('Lynx PLYWOOD'!T34=0,"",'Lynx PLYWOOD'!T34)</f>
        <v/>
      </c>
      <c r="J30" s="54" t="str">
        <f>IF('Lynx PLYWOOD'!U34=0,"",'Lynx PLYWOOD'!U34)</f>
        <v/>
      </c>
      <c r="K30" s="54" t="str">
        <f>IF('Lynx PLYWOOD'!V34=0,"",'Lynx PLYWOOD'!V34)</f>
        <v/>
      </c>
      <c r="L30" s="54" t="str">
        <f>IF('Lynx PLYWOOD'!W34=0,"",'Lynx PLYWOOD'!W34)</f>
        <v/>
      </c>
      <c r="M30" s="54" t="str">
        <f>IF('Lynx PLYWOOD'!X34=0,"",'Lynx PLYWOOD'!X34)</f>
        <v/>
      </c>
      <c r="N30" s="54" t="str">
        <f>IF('Lynx PLYWOOD'!Y34=0,"",'Lynx PLYWOOD'!Y34)</f>
        <v/>
      </c>
      <c r="O30" s="54" t="str">
        <f>IF('Lynx PLYWOOD'!Z34=0,"",'Lynx PLYWOOD'!Z34)</f>
        <v/>
      </c>
      <c r="P30" s="54" t="str">
        <f>IF('Lynx PLYWOOD'!AA34=0,"",'Lynx PLYWOOD'!AA34)</f>
        <v/>
      </c>
      <c r="Q30" s="22">
        <f>R30*'Lynx PLYWOOD'!J34</f>
        <v>0</v>
      </c>
      <c r="R30" s="48">
        <f t="shared" si="0"/>
        <v>0</v>
      </c>
      <c r="S30" s="744">
        <f>R30*'Lynx PLYWOOD'!AY34</f>
        <v>0</v>
      </c>
    </row>
    <row r="31" spans="1:19" ht="23.25" customHeight="1">
      <c r="A31" s="24" t="str">
        <f>'Lynx PLYWOOD'!D35</f>
        <v>CANVAS</v>
      </c>
      <c r="B31" s="26">
        <f>'Lynx PLYWOOD'!E35</f>
        <v>0</v>
      </c>
      <c r="C31" s="54" t="str">
        <f>IF('Lynx PLYWOOD'!N35=0,"",'Lynx PLYWOOD'!N35)</f>
        <v/>
      </c>
      <c r="D31" s="54" t="str">
        <f>IF('Lynx PLYWOOD'!O35=0,"",'Lynx PLYWOOD'!O35)</f>
        <v/>
      </c>
      <c r="E31" s="54" t="str">
        <f>IF('Lynx PLYWOOD'!P35=0,"",'Lynx PLYWOOD'!P35)</f>
        <v/>
      </c>
      <c r="F31" s="54" t="str">
        <f>IF('Lynx PLYWOOD'!Q35=0,"",'Lynx PLYWOOD'!Q35)</f>
        <v/>
      </c>
      <c r="G31" s="54" t="str">
        <f>IF('Lynx PLYWOOD'!R35=0,"",'Lynx PLYWOOD'!R35)</f>
        <v/>
      </c>
      <c r="H31" s="54" t="str">
        <f>IF('Lynx PLYWOOD'!S35=0,"",'Lynx PLYWOOD'!S35)</f>
        <v/>
      </c>
      <c r="I31" s="54" t="str">
        <f>IF('Lynx PLYWOOD'!T35=0,"",'Lynx PLYWOOD'!T35)</f>
        <v/>
      </c>
      <c r="J31" s="54" t="str">
        <f>IF('Lynx PLYWOOD'!U35=0,"",'Lynx PLYWOOD'!U35)</f>
        <v/>
      </c>
      <c r="K31" s="54" t="str">
        <f>IF('Lynx PLYWOOD'!V35=0,"",'Lynx PLYWOOD'!V35)</f>
        <v/>
      </c>
      <c r="L31" s="54" t="str">
        <f>IF('Lynx PLYWOOD'!W35=0,"",'Lynx PLYWOOD'!W35)</f>
        <v/>
      </c>
      <c r="M31" s="54" t="str">
        <f>IF('Lynx PLYWOOD'!X35=0,"",'Lynx PLYWOOD'!X35)</f>
        <v/>
      </c>
      <c r="N31" s="54" t="str">
        <f>IF('Lynx PLYWOOD'!Y35=0,"",'Lynx PLYWOOD'!Y35)</f>
        <v/>
      </c>
      <c r="O31" s="54" t="str">
        <f>IF('Lynx PLYWOOD'!Z35=0,"",'Lynx PLYWOOD'!Z35)</f>
        <v/>
      </c>
      <c r="P31" s="54" t="str">
        <f>IF('Lynx PLYWOOD'!AA35=0,"",'Lynx PLYWOOD'!AA35)</f>
        <v/>
      </c>
      <c r="Q31" s="22">
        <f>R31*'Lynx PLYWOOD'!J35</f>
        <v>0</v>
      </c>
      <c r="R31" s="48">
        <f t="shared" si="0"/>
        <v>0</v>
      </c>
      <c r="S31" s="744">
        <f>R31*'Lynx PLYWOOD'!AY35</f>
        <v>0</v>
      </c>
    </row>
    <row r="32" spans="1:19" ht="23.25" customHeight="1">
      <c r="A32" s="24" t="str">
        <f>'Lynx PLYWOOD'!D36</f>
        <v>L51-W</v>
      </c>
      <c r="B32" s="26">
        <f>'Lynx PLYWOOD'!E36</f>
        <v>0</v>
      </c>
      <c r="C32" s="54" t="str">
        <f>IF('Lynx PLYWOOD'!N36=0,"",'Lynx PLYWOOD'!N36)</f>
        <v/>
      </c>
      <c r="D32" s="54" t="str">
        <f>IF('Lynx PLYWOOD'!O36=0,"",'Lynx PLYWOOD'!O36)</f>
        <v/>
      </c>
      <c r="E32" s="54" t="str">
        <f>IF('Lynx PLYWOOD'!P36=0,"",'Lynx PLYWOOD'!P36)</f>
        <v/>
      </c>
      <c r="F32" s="54" t="str">
        <f>IF('Lynx PLYWOOD'!Q36=0,"",'Lynx PLYWOOD'!Q36)</f>
        <v/>
      </c>
      <c r="G32" s="54" t="str">
        <f>IF('Lynx PLYWOOD'!R36=0,"",'Lynx PLYWOOD'!R36)</f>
        <v/>
      </c>
      <c r="H32" s="54" t="str">
        <f>IF('Lynx PLYWOOD'!S36=0,"",'Lynx PLYWOOD'!S36)</f>
        <v/>
      </c>
      <c r="I32" s="54" t="str">
        <f>IF('Lynx PLYWOOD'!T36=0,"",'Lynx PLYWOOD'!T36)</f>
        <v/>
      </c>
      <c r="J32" s="54" t="str">
        <f>IF('Lynx PLYWOOD'!U36=0,"",'Lynx PLYWOOD'!U36)</f>
        <v/>
      </c>
      <c r="K32" s="54" t="str">
        <f>IF('Lynx PLYWOOD'!V36=0,"",'Lynx PLYWOOD'!V36)</f>
        <v/>
      </c>
      <c r="L32" s="54" t="str">
        <f>IF('Lynx PLYWOOD'!W36=0,"",'Lynx PLYWOOD'!W36)</f>
        <v/>
      </c>
      <c r="M32" s="54" t="str">
        <f>IF('Lynx PLYWOOD'!X36=0,"",'Lynx PLYWOOD'!X36)</f>
        <v/>
      </c>
      <c r="N32" s="54" t="str">
        <f>IF('Lynx PLYWOOD'!Y36=0,"",'Lynx PLYWOOD'!Y36)</f>
        <v/>
      </c>
      <c r="O32" s="54" t="str">
        <f>IF('Lynx PLYWOOD'!Z36=0,"",'Lynx PLYWOOD'!Z36)</f>
        <v/>
      </c>
      <c r="P32" s="54" t="str">
        <f>IF('Lynx PLYWOOD'!AA36=0,"",'Lynx PLYWOOD'!AA36)</f>
        <v/>
      </c>
      <c r="Q32" s="22">
        <f>R32*'Lynx PLYWOOD'!J36</f>
        <v>0</v>
      </c>
      <c r="R32" s="48">
        <f t="shared" si="0"/>
        <v>0</v>
      </c>
      <c r="S32" s="744">
        <f>R32*'Lynx PLYWOOD'!AY36</f>
        <v>0</v>
      </c>
    </row>
    <row r="33" spans="1:19" ht="23.25" customHeight="1">
      <c r="A33" s="24" t="str">
        <f>'Lynx PLYWOOD'!D37</f>
        <v>L52-W</v>
      </c>
      <c r="B33" s="26">
        <f>'Lynx PLYWOOD'!E37</f>
        <v>0</v>
      </c>
      <c r="C33" s="54" t="str">
        <f>IF('Lynx PLYWOOD'!N37=0,"",'Lynx PLYWOOD'!N37)</f>
        <v/>
      </c>
      <c r="D33" s="54" t="str">
        <f>IF('Lynx PLYWOOD'!O37=0,"",'Lynx PLYWOOD'!O37)</f>
        <v/>
      </c>
      <c r="E33" s="54" t="str">
        <f>IF('Lynx PLYWOOD'!P37=0,"",'Lynx PLYWOOD'!P37)</f>
        <v/>
      </c>
      <c r="F33" s="54" t="str">
        <f>IF('Lynx PLYWOOD'!Q37=0,"",'Lynx PLYWOOD'!Q37)</f>
        <v/>
      </c>
      <c r="G33" s="54" t="str">
        <f>IF('Lynx PLYWOOD'!R37=0,"",'Lynx PLYWOOD'!R37)</f>
        <v/>
      </c>
      <c r="H33" s="54" t="str">
        <f>IF('Lynx PLYWOOD'!S37=0,"",'Lynx PLYWOOD'!S37)</f>
        <v/>
      </c>
      <c r="I33" s="54" t="str">
        <f>IF('Lynx PLYWOOD'!T37=0,"",'Lynx PLYWOOD'!T37)</f>
        <v/>
      </c>
      <c r="J33" s="54" t="str">
        <f>IF('Lynx PLYWOOD'!U37=0,"",'Lynx PLYWOOD'!U37)</f>
        <v/>
      </c>
      <c r="K33" s="54" t="str">
        <f>IF('Lynx PLYWOOD'!V37=0,"",'Lynx PLYWOOD'!V37)</f>
        <v/>
      </c>
      <c r="L33" s="54" t="str">
        <f>IF('Lynx PLYWOOD'!W37=0,"",'Lynx PLYWOOD'!W37)</f>
        <v/>
      </c>
      <c r="M33" s="54" t="str">
        <f>IF('Lynx PLYWOOD'!X37=0,"",'Lynx PLYWOOD'!X37)</f>
        <v/>
      </c>
      <c r="N33" s="54" t="str">
        <f>IF('Lynx PLYWOOD'!Y37=0,"",'Lynx PLYWOOD'!Y37)</f>
        <v/>
      </c>
      <c r="O33" s="54" t="str">
        <f>IF('Lynx PLYWOOD'!Z37=0,"",'Lynx PLYWOOD'!Z37)</f>
        <v/>
      </c>
      <c r="P33" s="54" t="str">
        <f>IF('Lynx PLYWOOD'!AA37=0,"",'Lynx PLYWOOD'!AA37)</f>
        <v/>
      </c>
      <c r="Q33" s="22">
        <f>R33*'Lynx PLYWOOD'!J37</f>
        <v>0</v>
      </c>
      <c r="R33" s="48">
        <f t="shared" si="0"/>
        <v>0</v>
      </c>
      <c r="S33" s="744">
        <f>R33*'Lynx PLYWOOD'!AY37</f>
        <v>0</v>
      </c>
    </row>
    <row r="34" spans="1:19" ht="23.25" customHeight="1">
      <c r="A34" s="24" t="str">
        <f>'Lynx PLYWOOD'!D38</f>
        <v>L53-W</v>
      </c>
      <c r="B34" s="26">
        <f>'Lynx PLYWOOD'!E38</f>
        <v>0</v>
      </c>
      <c r="C34" s="54" t="str">
        <f>IF('Lynx PLYWOOD'!N38=0,"",'Lynx PLYWOOD'!N38)</f>
        <v/>
      </c>
      <c r="D34" s="54" t="str">
        <f>IF('Lynx PLYWOOD'!O38=0,"",'Lynx PLYWOOD'!O38)</f>
        <v/>
      </c>
      <c r="E34" s="54" t="str">
        <f>IF('Lynx PLYWOOD'!P38=0,"",'Lynx PLYWOOD'!P38)</f>
        <v/>
      </c>
      <c r="F34" s="54" t="str">
        <f>IF('Lynx PLYWOOD'!Q38=0,"",'Lynx PLYWOOD'!Q38)</f>
        <v/>
      </c>
      <c r="G34" s="54" t="str">
        <f>IF('Lynx PLYWOOD'!R38=0,"",'Lynx PLYWOOD'!R38)</f>
        <v/>
      </c>
      <c r="H34" s="54" t="str">
        <f>IF('Lynx PLYWOOD'!S38=0,"",'Lynx PLYWOOD'!S38)</f>
        <v/>
      </c>
      <c r="I34" s="54" t="str">
        <f>IF('Lynx PLYWOOD'!T38=0,"",'Lynx PLYWOOD'!T38)</f>
        <v/>
      </c>
      <c r="J34" s="54" t="str">
        <f>IF('Lynx PLYWOOD'!U38=0,"",'Lynx PLYWOOD'!U38)</f>
        <v/>
      </c>
      <c r="K34" s="54" t="str">
        <f>IF('Lynx PLYWOOD'!V38=0,"",'Lynx PLYWOOD'!V38)</f>
        <v/>
      </c>
      <c r="L34" s="54" t="str">
        <f>IF('Lynx PLYWOOD'!W38=0,"",'Lynx PLYWOOD'!W38)</f>
        <v/>
      </c>
      <c r="M34" s="54" t="str">
        <f>IF('Lynx PLYWOOD'!X38=0,"",'Lynx PLYWOOD'!X38)</f>
        <v/>
      </c>
      <c r="N34" s="54" t="str">
        <f>IF('Lynx PLYWOOD'!Y38=0,"",'Lynx PLYWOOD'!Y38)</f>
        <v/>
      </c>
      <c r="O34" s="54" t="str">
        <f>IF('Lynx PLYWOOD'!Z38=0,"",'Lynx PLYWOOD'!Z38)</f>
        <v/>
      </c>
      <c r="P34" s="54" t="str">
        <f>IF('Lynx PLYWOOD'!AA38=0,"",'Lynx PLYWOOD'!AA38)</f>
        <v/>
      </c>
      <c r="Q34" s="22">
        <f>R34*'Lynx PLYWOOD'!J38</f>
        <v>0</v>
      </c>
      <c r="R34" s="48">
        <f t="shared" si="0"/>
        <v>0</v>
      </c>
      <c r="S34" s="744">
        <f>R34*'Lynx PLYWOOD'!AY38</f>
        <v>0</v>
      </c>
    </row>
    <row r="35" spans="1:19" ht="23.25" customHeight="1">
      <c r="A35" s="24" t="str">
        <f>'Lynx PLYWOOD'!D39</f>
        <v>L54-W</v>
      </c>
      <c r="B35" s="26">
        <f>'Lynx PLYWOOD'!E39</f>
        <v>0</v>
      </c>
      <c r="C35" s="54" t="str">
        <f>IF('Lynx PLYWOOD'!N39=0,"",'Lynx PLYWOOD'!N39)</f>
        <v/>
      </c>
      <c r="D35" s="54" t="str">
        <f>IF('Lynx PLYWOOD'!O39=0,"",'Lynx PLYWOOD'!O39)</f>
        <v/>
      </c>
      <c r="E35" s="54" t="str">
        <f>IF('Lynx PLYWOOD'!P39=0,"",'Lynx PLYWOOD'!P39)</f>
        <v/>
      </c>
      <c r="F35" s="54" t="str">
        <f>IF('Lynx PLYWOOD'!Q39=0,"",'Lynx PLYWOOD'!Q39)</f>
        <v/>
      </c>
      <c r="G35" s="54" t="str">
        <f>IF('Lynx PLYWOOD'!R39=0,"",'Lynx PLYWOOD'!R39)</f>
        <v/>
      </c>
      <c r="H35" s="54" t="str">
        <f>IF('Lynx PLYWOOD'!S39=0,"",'Lynx PLYWOOD'!S39)</f>
        <v/>
      </c>
      <c r="I35" s="54" t="str">
        <f>IF('Lynx PLYWOOD'!T39=0,"",'Lynx PLYWOOD'!T39)</f>
        <v/>
      </c>
      <c r="J35" s="54" t="str">
        <f>IF('Lynx PLYWOOD'!U39=0,"",'Lynx PLYWOOD'!U39)</f>
        <v/>
      </c>
      <c r="K35" s="54" t="str">
        <f>IF('Lynx PLYWOOD'!V39=0,"",'Lynx PLYWOOD'!V39)</f>
        <v/>
      </c>
      <c r="L35" s="54" t="str">
        <f>IF('Lynx PLYWOOD'!W39=0,"",'Lynx PLYWOOD'!W39)</f>
        <v/>
      </c>
      <c r="M35" s="54" t="str">
        <f>IF('Lynx PLYWOOD'!X39=0,"",'Lynx PLYWOOD'!X39)</f>
        <v/>
      </c>
      <c r="N35" s="54" t="str">
        <f>IF('Lynx PLYWOOD'!Y39=0,"",'Lynx PLYWOOD'!Y39)</f>
        <v/>
      </c>
      <c r="O35" s="54" t="str">
        <f>IF('Lynx PLYWOOD'!Z39=0,"",'Lynx PLYWOOD'!Z39)</f>
        <v/>
      </c>
      <c r="P35" s="54" t="str">
        <f>IF('Lynx PLYWOOD'!AA39=0,"",'Lynx PLYWOOD'!AA39)</f>
        <v/>
      </c>
      <c r="Q35" s="22">
        <f>R35*'Lynx PLYWOOD'!J39</f>
        <v>0</v>
      </c>
      <c r="R35" s="48">
        <f t="shared" si="0"/>
        <v>0</v>
      </c>
      <c r="S35" s="744">
        <f>R35*'Lynx PLYWOOD'!AY39</f>
        <v>0</v>
      </c>
    </row>
    <row r="36" spans="1:19" ht="23.25" customHeight="1">
      <c r="A36" s="24" t="str">
        <f>'Lynx PLYWOOD'!D40</f>
        <v>PENTAS</v>
      </c>
      <c r="B36" s="26">
        <f>'Lynx PLYWOOD'!E40</f>
        <v>0</v>
      </c>
      <c r="C36" s="54" t="str">
        <f>IF('Lynx PLYWOOD'!N40=0,"",'Lynx PLYWOOD'!N40)</f>
        <v/>
      </c>
      <c r="D36" s="54" t="str">
        <f>IF('Lynx PLYWOOD'!O40=0,"",'Lynx PLYWOOD'!O40)</f>
        <v/>
      </c>
      <c r="E36" s="54" t="str">
        <f>IF('Lynx PLYWOOD'!P40=0,"",'Lynx PLYWOOD'!P40)</f>
        <v/>
      </c>
      <c r="F36" s="54" t="str">
        <f>IF('Lynx PLYWOOD'!Q40=0,"",'Lynx PLYWOOD'!Q40)</f>
        <v/>
      </c>
      <c r="G36" s="54" t="str">
        <f>IF('Lynx PLYWOOD'!R40=0,"",'Lynx PLYWOOD'!R40)</f>
        <v/>
      </c>
      <c r="H36" s="54" t="str">
        <f>IF('Lynx PLYWOOD'!S40=0,"",'Lynx PLYWOOD'!S40)</f>
        <v/>
      </c>
      <c r="I36" s="54" t="str">
        <f>IF('Lynx PLYWOOD'!T40=0,"",'Lynx PLYWOOD'!T40)</f>
        <v/>
      </c>
      <c r="J36" s="54" t="str">
        <f>IF('Lynx PLYWOOD'!U40=0,"",'Lynx PLYWOOD'!U40)</f>
        <v/>
      </c>
      <c r="K36" s="54" t="str">
        <f>IF('Lynx PLYWOOD'!V40=0,"",'Lynx PLYWOOD'!V40)</f>
        <v/>
      </c>
      <c r="L36" s="54" t="str">
        <f>IF('Lynx PLYWOOD'!W40=0,"",'Lynx PLYWOOD'!W40)</f>
        <v/>
      </c>
      <c r="M36" s="54" t="str">
        <f>IF('Lynx PLYWOOD'!X40=0,"",'Lynx PLYWOOD'!X40)</f>
        <v/>
      </c>
      <c r="N36" s="54" t="str">
        <f>IF('Lynx PLYWOOD'!Y40=0,"",'Lynx PLYWOOD'!Y40)</f>
        <v/>
      </c>
      <c r="O36" s="54" t="str">
        <f>IF('Lynx PLYWOOD'!Z40=0,"",'Lynx PLYWOOD'!Z40)</f>
        <v/>
      </c>
      <c r="P36" s="54" t="str">
        <f>IF('Lynx PLYWOOD'!AA40=0,"",'Lynx PLYWOOD'!AA40)</f>
        <v/>
      </c>
      <c r="Q36" s="22">
        <f>R36*'Lynx PLYWOOD'!J40</f>
        <v>0</v>
      </c>
      <c r="R36" s="48">
        <f t="shared" si="0"/>
        <v>0</v>
      </c>
      <c r="S36" s="744">
        <f>R36*'Lynx PLYWOOD'!AY40</f>
        <v>0</v>
      </c>
    </row>
    <row r="37" spans="1:19" ht="22" customHeight="1">
      <c r="A37" s="24" t="str">
        <f>'Lynx PLYWOOD'!D41</f>
        <v>L61-W</v>
      </c>
      <c r="B37" s="26" t="str">
        <f>'Lynx PLYWOOD'!E41</f>
        <v>L61</v>
      </c>
      <c r="C37" s="54" t="str">
        <f>IF('Lynx PLYWOOD'!N41=0,"",'Lynx PLYWOOD'!N41)</f>
        <v/>
      </c>
      <c r="D37" s="54" t="str">
        <f>IF('Lynx PLYWOOD'!O41=0,"",'Lynx PLYWOOD'!O41)</f>
        <v/>
      </c>
      <c r="E37" s="54" t="str">
        <f>IF('Lynx PLYWOOD'!P41=0,"",'Lynx PLYWOOD'!P41)</f>
        <v/>
      </c>
      <c r="F37" s="54" t="str">
        <f>IF('Lynx PLYWOOD'!Q41=0,"",'Lynx PLYWOOD'!Q41)</f>
        <v/>
      </c>
      <c r="G37" s="54" t="str">
        <f>IF('Lynx PLYWOOD'!R41=0,"",'Lynx PLYWOOD'!R41)</f>
        <v/>
      </c>
      <c r="H37" s="54" t="str">
        <f>IF('Lynx PLYWOOD'!S41=0,"",'Lynx PLYWOOD'!S41)</f>
        <v/>
      </c>
      <c r="I37" s="54" t="str">
        <f>IF('Lynx PLYWOOD'!T41=0,"",'Lynx PLYWOOD'!T41)</f>
        <v/>
      </c>
      <c r="J37" s="54" t="str">
        <f>IF('Lynx PLYWOOD'!U41=0,"",'Lynx PLYWOOD'!U41)</f>
        <v/>
      </c>
      <c r="K37" s="54" t="str">
        <f>IF('Lynx PLYWOOD'!V41=0,"",'Lynx PLYWOOD'!V41)</f>
        <v/>
      </c>
      <c r="L37" s="54" t="str">
        <f>IF('Lynx PLYWOOD'!W41=0,"",'Lynx PLYWOOD'!W41)</f>
        <v/>
      </c>
      <c r="M37" s="54" t="str">
        <f>IF('Lynx PLYWOOD'!X41=0,"",'Lynx PLYWOOD'!X41)</f>
        <v/>
      </c>
      <c r="N37" s="54" t="str">
        <f>IF('Lynx PLYWOOD'!Y41=0,"",'Lynx PLYWOOD'!Y41)</f>
        <v/>
      </c>
      <c r="O37" s="54" t="str">
        <f>IF('Lynx PLYWOOD'!Z41=0,"",'Lynx PLYWOOD'!Z41)</f>
        <v/>
      </c>
      <c r="P37" s="54" t="str">
        <f>IF('Lynx PLYWOOD'!AA41=0,"",'Lynx PLYWOOD'!AA41)</f>
        <v/>
      </c>
      <c r="Q37" s="22">
        <f>R37*'Lynx PLYWOOD'!J41</f>
        <v>0</v>
      </c>
      <c r="R37" s="48">
        <f>SUM(C37:P37)</f>
        <v>0</v>
      </c>
      <c r="S37" s="744">
        <f>R37*'Lynx PLYWOOD'!AY41</f>
        <v>0</v>
      </c>
    </row>
    <row r="38" spans="1:19" ht="23.25" customHeight="1">
      <c r="A38" s="24" t="str">
        <f>'Lynx PLYWOOD'!D42</f>
        <v>L62-W</v>
      </c>
      <c r="B38" s="26" t="str">
        <f>'Lynx PLYWOOD'!E42</f>
        <v>L62</v>
      </c>
      <c r="C38" s="54" t="str">
        <f>IF('Lynx PLYWOOD'!N42=0,"",'Lynx PLYWOOD'!N42)</f>
        <v/>
      </c>
      <c r="D38" s="54" t="str">
        <f>IF('Lynx PLYWOOD'!O42=0,"",'Lynx PLYWOOD'!O42)</f>
        <v/>
      </c>
      <c r="E38" s="54" t="str">
        <f>IF('Lynx PLYWOOD'!P42=0,"",'Lynx PLYWOOD'!P42)</f>
        <v/>
      </c>
      <c r="F38" s="54" t="str">
        <f>IF('Lynx PLYWOOD'!Q42=0,"",'Lynx PLYWOOD'!Q42)</f>
        <v/>
      </c>
      <c r="G38" s="54" t="str">
        <f>IF('Lynx PLYWOOD'!R42=0,"",'Lynx PLYWOOD'!R42)</f>
        <v/>
      </c>
      <c r="H38" s="54" t="str">
        <f>IF('Lynx PLYWOOD'!S42=0,"",'Lynx PLYWOOD'!S42)</f>
        <v/>
      </c>
      <c r="I38" s="54" t="str">
        <f>IF('Lynx PLYWOOD'!T42=0,"",'Lynx PLYWOOD'!T42)</f>
        <v/>
      </c>
      <c r="J38" s="54" t="str">
        <f>IF('Lynx PLYWOOD'!U42=0,"",'Lynx PLYWOOD'!U42)</f>
        <v/>
      </c>
      <c r="K38" s="54" t="str">
        <f>IF('Lynx PLYWOOD'!V42=0,"",'Lynx PLYWOOD'!V42)</f>
        <v/>
      </c>
      <c r="L38" s="54" t="str">
        <f>IF('Lynx PLYWOOD'!W42=0,"",'Lynx PLYWOOD'!W42)</f>
        <v/>
      </c>
      <c r="M38" s="54" t="str">
        <f>IF('Lynx PLYWOOD'!X42=0,"",'Lynx PLYWOOD'!X42)</f>
        <v/>
      </c>
      <c r="N38" s="54" t="str">
        <f>IF('Lynx PLYWOOD'!Y42=0,"",'Lynx PLYWOOD'!Y42)</f>
        <v/>
      </c>
      <c r="O38" s="54" t="str">
        <f>IF('Lynx PLYWOOD'!Z42=0,"",'Lynx PLYWOOD'!Z42)</f>
        <v/>
      </c>
      <c r="P38" s="54" t="str">
        <f>IF('Lynx PLYWOOD'!AA42=0,"",'Lynx PLYWOOD'!AA42)</f>
        <v/>
      </c>
      <c r="Q38" s="22">
        <f>R38*'Lynx PLYWOOD'!J42</f>
        <v>0</v>
      </c>
      <c r="R38" s="48">
        <f t="shared" ref="R38:R49" si="1">SUM(C38:P38)</f>
        <v>0</v>
      </c>
      <c r="S38" s="744">
        <f>R38*'Lynx PLYWOOD'!AY42</f>
        <v>0</v>
      </c>
    </row>
    <row r="39" spans="1:19" ht="23.25" customHeight="1">
      <c r="A39" s="24" t="str">
        <f>'Lynx PLYWOOD'!D43</f>
        <v>L63-W</v>
      </c>
      <c r="B39" s="26" t="str">
        <f>'Lynx PLYWOOD'!E43</f>
        <v>L63</v>
      </c>
      <c r="C39" s="54" t="str">
        <f>IF('Lynx PLYWOOD'!N43=0,"",'Lynx PLYWOOD'!N43)</f>
        <v/>
      </c>
      <c r="D39" s="54" t="str">
        <f>IF('Lynx PLYWOOD'!O43=0,"",'Lynx PLYWOOD'!O43)</f>
        <v/>
      </c>
      <c r="E39" s="54" t="str">
        <f>IF('Lynx PLYWOOD'!P43=0,"",'Lynx PLYWOOD'!P43)</f>
        <v/>
      </c>
      <c r="F39" s="54" t="str">
        <f>IF('Lynx PLYWOOD'!Q43=0,"",'Lynx PLYWOOD'!Q43)</f>
        <v/>
      </c>
      <c r="G39" s="54" t="str">
        <f>IF('Lynx PLYWOOD'!R43=0,"",'Lynx PLYWOOD'!R43)</f>
        <v/>
      </c>
      <c r="H39" s="54" t="str">
        <f>IF('Lynx PLYWOOD'!S43=0,"",'Lynx PLYWOOD'!S43)</f>
        <v/>
      </c>
      <c r="I39" s="54" t="str">
        <f>IF('Lynx PLYWOOD'!T43=0,"",'Lynx PLYWOOD'!T43)</f>
        <v/>
      </c>
      <c r="J39" s="54" t="str">
        <f>IF('Lynx PLYWOOD'!U43=0,"",'Lynx PLYWOOD'!U43)</f>
        <v/>
      </c>
      <c r="K39" s="54" t="str">
        <f>IF('Lynx PLYWOOD'!V43=0,"",'Lynx PLYWOOD'!V43)</f>
        <v/>
      </c>
      <c r="L39" s="54" t="str">
        <f>IF('Lynx PLYWOOD'!W43=0,"",'Lynx PLYWOOD'!W43)</f>
        <v/>
      </c>
      <c r="M39" s="54" t="str">
        <f>IF('Lynx PLYWOOD'!X43=0,"",'Lynx PLYWOOD'!X43)</f>
        <v/>
      </c>
      <c r="N39" s="54" t="str">
        <f>IF('Lynx PLYWOOD'!Y43=0,"",'Lynx PLYWOOD'!Y43)</f>
        <v/>
      </c>
      <c r="O39" s="54" t="str">
        <f>IF('Lynx PLYWOOD'!Z43=0,"",'Lynx PLYWOOD'!Z43)</f>
        <v/>
      </c>
      <c r="P39" s="54" t="str">
        <f>IF('Lynx PLYWOOD'!AA43=0,"",'Lynx PLYWOOD'!AA43)</f>
        <v/>
      </c>
      <c r="Q39" s="22">
        <f>R39*'Lynx PLYWOOD'!J43</f>
        <v>0</v>
      </c>
      <c r="R39" s="48">
        <f t="shared" si="1"/>
        <v>0</v>
      </c>
      <c r="S39" s="744">
        <f>R39*'Lynx PLYWOOD'!AY43</f>
        <v>0</v>
      </c>
    </row>
    <row r="40" spans="1:19" ht="23.25" customHeight="1">
      <c r="A40" s="24" t="str">
        <f>'Lynx PLYWOOD'!D44</f>
        <v>L64-W</v>
      </c>
      <c r="B40" s="26" t="str">
        <f>'Lynx PLYWOOD'!E44</f>
        <v>L64</v>
      </c>
      <c r="C40" s="54" t="str">
        <f>IF('Lynx PLYWOOD'!N44=0,"",'Lynx PLYWOOD'!N44)</f>
        <v/>
      </c>
      <c r="D40" s="54" t="str">
        <f>IF('Lynx PLYWOOD'!O44=0,"",'Lynx PLYWOOD'!O44)</f>
        <v/>
      </c>
      <c r="E40" s="54" t="str">
        <f>IF('Lynx PLYWOOD'!P44=0,"",'Lynx PLYWOOD'!P44)</f>
        <v/>
      </c>
      <c r="F40" s="54" t="str">
        <f>IF('Lynx PLYWOOD'!Q44=0,"",'Lynx PLYWOOD'!Q44)</f>
        <v/>
      </c>
      <c r="G40" s="54" t="str">
        <f>IF('Lynx PLYWOOD'!R44=0,"",'Lynx PLYWOOD'!R44)</f>
        <v/>
      </c>
      <c r="H40" s="54" t="str">
        <f>IF('Lynx PLYWOOD'!S44=0,"",'Lynx PLYWOOD'!S44)</f>
        <v/>
      </c>
      <c r="I40" s="54" t="str">
        <f>IF('Lynx PLYWOOD'!T44=0,"",'Lynx PLYWOOD'!T44)</f>
        <v/>
      </c>
      <c r="J40" s="54" t="str">
        <f>IF('Lynx PLYWOOD'!U44=0,"",'Lynx PLYWOOD'!U44)</f>
        <v/>
      </c>
      <c r="K40" s="54" t="str">
        <f>IF('Lynx PLYWOOD'!V44=0,"",'Lynx PLYWOOD'!V44)</f>
        <v/>
      </c>
      <c r="L40" s="54" t="str">
        <f>IF('Lynx PLYWOOD'!W44=0,"",'Lynx PLYWOOD'!W44)</f>
        <v/>
      </c>
      <c r="M40" s="54" t="str">
        <f>IF('Lynx PLYWOOD'!X44=0,"",'Lynx PLYWOOD'!X44)</f>
        <v/>
      </c>
      <c r="N40" s="54" t="str">
        <f>IF('Lynx PLYWOOD'!Y44=0,"",'Lynx PLYWOOD'!Y44)</f>
        <v/>
      </c>
      <c r="O40" s="54" t="str">
        <f>IF('Lynx PLYWOOD'!Z44=0,"",'Lynx PLYWOOD'!Z44)</f>
        <v/>
      </c>
      <c r="P40" s="54" t="str">
        <f>IF('Lynx PLYWOOD'!AA44=0,"",'Lynx PLYWOOD'!AA44)</f>
        <v/>
      </c>
      <c r="Q40" s="22">
        <f>R40*'Lynx PLYWOOD'!J44</f>
        <v>0</v>
      </c>
      <c r="R40" s="48">
        <f t="shared" si="1"/>
        <v>0</v>
      </c>
      <c r="S40" s="744">
        <f>R40*'Lynx PLYWOOD'!AY44</f>
        <v>0</v>
      </c>
    </row>
    <row r="41" spans="1:19" ht="23.25" customHeight="1">
      <c r="A41" s="24" t="str">
        <f>'Lynx PLYWOOD'!D45</f>
        <v>L65-W</v>
      </c>
      <c r="B41" s="26" t="str">
        <f>'Lynx PLYWOOD'!E45</f>
        <v>L65</v>
      </c>
      <c r="C41" s="54" t="str">
        <f>IF('Lynx PLYWOOD'!N45=0,"",'Lynx PLYWOOD'!N45)</f>
        <v/>
      </c>
      <c r="D41" s="54" t="str">
        <f>IF('Lynx PLYWOOD'!O45=0,"",'Lynx PLYWOOD'!O45)</f>
        <v/>
      </c>
      <c r="E41" s="54" t="str">
        <f>IF('Lynx PLYWOOD'!P45=0,"",'Lynx PLYWOOD'!P45)</f>
        <v/>
      </c>
      <c r="F41" s="54" t="str">
        <f>IF('Lynx PLYWOOD'!Q45=0,"",'Lynx PLYWOOD'!Q45)</f>
        <v/>
      </c>
      <c r="G41" s="54" t="str">
        <f>IF('Lynx PLYWOOD'!R45=0,"",'Lynx PLYWOOD'!R45)</f>
        <v/>
      </c>
      <c r="H41" s="54" t="str">
        <f>IF('Lynx PLYWOOD'!S45=0,"",'Lynx PLYWOOD'!S45)</f>
        <v/>
      </c>
      <c r="I41" s="54" t="str">
        <f>IF('Lynx PLYWOOD'!T45=0,"",'Lynx PLYWOOD'!T45)</f>
        <v/>
      </c>
      <c r="J41" s="54" t="str">
        <f>IF('Lynx PLYWOOD'!U45=0,"",'Lynx PLYWOOD'!U45)</f>
        <v/>
      </c>
      <c r="K41" s="54" t="str">
        <f>IF('Lynx PLYWOOD'!V45=0,"",'Lynx PLYWOOD'!V45)</f>
        <v/>
      </c>
      <c r="L41" s="54" t="str">
        <f>IF('Lynx PLYWOOD'!W45=0,"",'Lynx PLYWOOD'!W45)</f>
        <v/>
      </c>
      <c r="M41" s="54" t="str">
        <f>IF('Lynx PLYWOOD'!X45=0,"",'Lynx PLYWOOD'!X45)</f>
        <v/>
      </c>
      <c r="N41" s="54" t="str">
        <f>IF('Lynx PLYWOOD'!Y45=0,"",'Lynx PLYWOOD'!Y45)</f>
        <v/>
      </c>
      <c r="O41" s="54" t="str">
        <f>IF('Lynx PLYWOOD'!Z45=0,"",'Lynx PLYWOOD'!Z45)</f>
        <v/>
      </c>
      <c r="P41" s="54" t="str">
        <f>IF('Lynx PLYWOOD'!AA45=0,"",'Lynx PLYWOOD'!AA45)</f>
        <v/>
      </c>
      <c r="Q41" s="22">
        <f>R41*'Lynx PLYWOOD'!J45</f>
        <v>0</v>
      </c>
      <c r="R41" s="48">
        <f t="shared" si="1"/>
        <v>0</v>
      </c>
      <c r="S41" s="744">
        <f>R41*'Lynx PLYWOOD'!AY45</f>
        <v>0</v>
      </c>
    </row>
    <row r="42" spans="1:19" ht="23.25" customHeight="1">
      <c r="A42" s="24" t="str">
        <f>'Lynx PLYWOOD'!D46</f>
        <v>L66-W</v>
      </c>
      <c r="B42" s="26" t="str">
        <f>'Lynx PLYWOOD'!E46</f>
        <v>L66</v>
      </c>
      <c r="C42" s="54" t="str">
        <f>IF('Lynx PLYWOOD'!N46=0,"",'Lynx PLYWOOD'!N46)</f>
        <v/>
      </c>
      <c r="D42" s="54" t="str">
        <f>IF('Lynx PLYWOOD'!O46=0,"",'Lynx PLYWOOD'!O46)</f>
        <v/>
      </c>
      <c r="E42" s="54" t="str">
        <f>IF('Lynx PLYWOOD'!P46=0,"",'Lynx PLYWOOD'!P46)</f>
        <v/>
      </c>
      <c r="F42" s="54" t="str">
        <f>IF('Lynx PLYWOOD'!Q46=0,"",'Lynx PLYWOOD'!Q46)</f>
        <v/>
      </c>
      <c r="G42" s="54" t="str">
        <f>IF('Lynx PLYWOOD'!R46=0,"",'Lynx PLYWOOD'!R46)</f>
        <v/>
      </c>
      <c r="H42" s="54" t="str">
        <f>IF('Lynx PLYWOOD'!S46=0,"",'Lynx PLYWOOD'!S46)</f>
        <v/>
      </c>
      <c r="I42" s="54" t="str">
        <f>IF('Lynx PLYWOOD'!T46=0,"",'Lynx PLYWOOD'!T46)</f>
        <v/>
      </c>
      <c r="J42" s="54" t="str">
        <f>IF('Lynx PLYWOOD'!U46=0,"",'Lynx PLYWOOD'!U46)</f>
        <v/>
      </c>
      <c r="K42" s="54" t="str">
        <f>IF('Lynx PLYWOOD'!V46=0,"",'Lynx PLYWOOD'!V46)</f>
        <v/>
      </c>
      <c r="L42" s="54" t="str">
        <f>IF('Lynx PLYWOOD'!W46=0,"",'Lynx PLYWOOD'!W46)</f>
        <v/>
      </c>
      <c r="M42" s="54" t="str">
        <f>IF('Lynx PLYWOOD'!X46=0,"",'Lynx PLYWOOD'!X46)</f>
        <v/>
      </c>
      <c r="N42" s="54" t="str">
        <f>IF('Lynx PLYWOOD'!Y46=0,"",'Lynx PLYWOOD'!Y46)</f>
        <v/>
      </c>
      <c r="O42" s="54" t="str">
        <f>IF('Lynx PLYWOOD'!Z46=0,"",'Lynx PLYWOOD'!Z46)</f>
        <v/>
      </c>
      <c r="P42" s="54" t="str">
        <f>IF('Lynx PLYWOOD'!AA46=0,"",'Lynx PLYWOOD'!AA46)</f>
        <v/>
      </c>
      <c r="Q42" s="22">
        <f>R42*'Lynx PLYWOOD'!J46</f>
        <v>0</v>
      </c>
      <c r="R42" s="48">
        <f t="shared" si="1"/>
        <v>0</v>
      </c>
      <c r="S42" s="744">
        <f>R42*'Lynx PLYWOOD'!AY46</f>
        <v>0</v>
      </c>
    </row>
    <row r="43" spans="1:19" ht="23.25" customHeight="1">
      <c r="A43" s="24" t="str">
        <f>'Lynx PLYWOOD'!D47</f>
        <v>L67-W</v>
      </c>
      <c r="B43" s="26" t="str">
        <f>'Lynx PLYWOOD'!E47</f>
        <v>L67</v>
      </c>
      <c r="C43" s="54" t="str">
        <f>IF('Lynx PLYWOOD'!N47=0,"",'Lynx PLYWOOD'!N47)</f>
        <v/>
      </c>
      <c r="D43" s="54" t="str">
        <f>IF('Lynx PLYWOOD'!O47=0,"",'Lynx PLYWOOD'!O47)</f>
        <v/>
      </c>
      <c r="E43" s="54" t="str">
        <f>IF('Lynx PLYWOOD'!P47=0,"",'Lynx PLYWOOD'!P47)</f>
        <v/>
      </c>
      <c r="F43" s="54" t="str">
        <f>IF('Lynx PLYWOOD'!Q47=0,"",'Lynx PLYWOOD'!Q47)</f>
        <v/>
      </c>
      <c r="G43" s="54" t="str">
        <f>IF('Lynx PLYWOOD'!R47=0,"",'Lynx PLYWOOD'!R47)</f>
        <v/>
      </c>
      <c r="H43" s="54" t="str">
        <f>IF('Lynx PLYWOOD'!S47=0,"",'Lynx PLYWOOD'!S47)</f>
        <v/>
      </c>
      <c r="I43" s="54" t="str">
        <f>IF('Lynx PLYWOOD'!T47=0,"",'Lynx PLYWOOD'!T47)</f>
        <v/>
      </c>
      <c r="J43" s="54" t="str">
        <f>IF('Lynx PLYWOOD'!U47=0,"",'Lynx PLYWOOD'!U47)</f>
        <v/>
      </c>
      <c r="K43" s="54" t="str">
        <f>IF('Lynx PLYWOOD'!V47=0,"",'Lynx PLYWOOD'!V47)</f>
        <v/>
      </c>
      <c r="L43" s="54" t="str">
        <f>IF('Lynx PLYWOOD'!W47=0,"",'Lynx PLYWOOD'!W47)</f>
        <v/>
      </c>
      <c r="M43" s="54" t="str">
        <f>IF('Lynx PLYWOOD'!X47=0,"",'Lynx PLYWOOD'!X47)</f>
        <v/>
      </c>
      <c r="N43" s="54" t="str">
        <f>IF('Lynx PLYWOOD'!Y47=0,"",'Lynx PLYWOOD'!Y47)</f>
        <v/>
      </c>
      <c r="O43" s="54" t="str">
        <f>IF('Lynx PLYWOOD'!Z47=0,"",'Lynx PLYWOOD'!Z47)</f>
        <v/>
      </c>
      <c r="P43" s="54" t="str">
        <f>IF('Lynx PLYWOOD'!AA47=0,"",'Lynx PLYWOOD'!AA47)</f>
        <v/>
      </c>
      <c r="Q43" s="22">
        <f>R43*'Lynx PLYWOOD'!J47</f>
        <v>0</v>
      </c>
      <c r="R43" s="48">
        <f t="shared" si="1"/>
        <v>0</v>
      </c>
      <c r="S43" s="744">
        <f>R43*'Lynx PLYWOOD'!AY47</f>
        <v>0</v>
      </c>
    </row>
    <row r="44" spans="1:19" ht="23.25" customHeight="1">
      <c r="A44" s="24" t="str">
        <f>'Lynx PLYWOOD'!D48</f>
        <v>L68-W</v>
      </c>
      <c r="B44" s="26" t="str">
        <f>'Lynx PLYWOOD'!E48</f>
        <v>L68</v>
      </c>
      <c r="C44" s="54" t="str">
        <f>IF('Lynx PLYWOOD'!N48=0,"",'Lynx PLYWOOD'!N48)</f>
        <v/>
      </c>
      <c r="D44" s="54" t="str">
        <f>IF('Lynx PLYWOOD'!O48=0,"",'Lynx PLYWOOD'!O48)</f>
        <v/>
      </c>
      <c r="E44" s="54" t="str">
        <f>IF('Lynx PLYWOOD'!P48=0,"",'Lynx PLYWOOD'!P48)</f>
        <v/>
      </c>
      <c r="F44" s="54" t="str">
        <f>IF('Lynx PLYWOOD'!Q48=0,"",'Lynx PLYWOOD'!Q48)</f>
        <v/>
      </c>
      <c r="G44" s="54" t="str">
        <f>IF('Lynx PLYWOOD'!R48=0,"",'Lynx PLYWOOD'!R48)</f>
        <v/>
      </c>
      <c r="H44" s="54" t="str">
        <f>IF('Lynx PLYWOOD'!S48=0,"",'Lynx PLYWOOD'!S48)</f>
        <v/>
      </c>
      <c r="I44" s="54" t="str">
        <f>IF('Lynx PLYWOOD'!T48=0,"",'Lynx PLYWOOD'!T48)</f>
        <v/>
      </c>
      <c r="J44" s="54" t="str">
        <f>IF('Lynx PLYWOOD'!U48=0,"",'Lynx PLYWOOD'!U48)</f>
        <v/>
      </c>
      <c r="K44" s="54" t="str">
        <f>IF('Lynx PLYWOOD'!V48=0,"",'Lynx PLYWOOD'!V48)</f>
        <v/>
      </c>
      <c r="L44" s="54" t="str">
        <f>IF('Lynx PLYWOOD'!W48=0,"",'Lynx PLYWOOD'!W48)</f>
        <v/>
      </c>
      <c r="M44" s="54" t="str">
        <f>IF('Lynx PLYWOOD'!X48=0,"",'Lynx PLYWOOD'!X48)</f>
        <v/>
      </c>
      <c r="N44" s="54" t="str">
        <f>IF('Lynx PLYWOOD'!Y48=0,"",'Lynx PLYWOOD'!Y48)</f>
        <v/>
      </c>
      <c r="O44" s="54" t="str">
        <f>IF('Lynx PLYWOOD'!Z48=0,"",'Lynx PLYWOOD'!Z48)</f>
        <v/>
      </c>
      <c r="P44" s="54" t="str">
        <f>IF('Lynx PLYWOOD'!AA48=0,"",'Lynx PLYWOOD'!AA48)</f>
        <v/>
      </c>
      <c r="Q44" s="22">
        <f>R44*'Lynx PLYWOOD'!J48</f>
        <v>0</v>
      </c>
      <c r="R44" s="48">
        <f t="shared" si="1"/>
        <v>0</v>
      </c>
      <c r="S44" s="744">
        <f>R44*'Lynx PLYWOOD'!AY48</f>
        <v>0</v>
      </c>
    </row>
    <row r="45" spans="1:19" ht="23.25" customHeight="1">
      <c r="A45" s="24" t="str">
        <f>'Lynx PLYWOOD'!D49</f>
        <v>L69-W</v>
      </c>
      <c r="B45" s="26" t="str">
        <f>'Lynx PLYWOOD'!E49</f>
        <v>L69</v>
      </c>
      <c r="C45" s="54" t="str">
        <f>IF('Lynx PLYWOOD'!N49=0,"",'Lynx PLYWOOD'!N49)</f>
        <v/>
      </c>
      <c r="D45" s="54" t="str">
        <f>IF('Lynx PLYWOOD'!O49=0,"",'Lynx PLYWOOD'!O49)</f>
        <v/>
      </c>
      <c r="E45" s="54" t="str">
        <f>IF('Lynx PLYWOOD'!P49=0,"",'Lynx PLYWOOD'!P49)</f>
        <v/>
      </c>
      <c r="F45" s="54" t="str">
        <f>IF('Lynx PLYWOOD'!Q49=0,"",'Lynx PLYWOOD'!Q49)</f>
        <v/>
      </c>
      <c r="G45" s="54" t="str">
        <f>IF('Lynx PLYWOOD'!R49=0,"",'Lynx PLYWOOD'!R49)</f>
        <v/>
      </c>
      <c r="H45" s="54" t="str">
        <f>IF('Lynx PLYWOOD'!S49=0,"",'Lynx PLYWOOD'!S49)</f>
        <v/>
      </c>
      <c r="I45" s="54" t="str">
        <f>IF('Lynx PLYWOOD'!T49=0,"",'Lynx PLYWOOD'!T49)</f>
        <v/>
      </c>
      <c r="J45" s="54" t="str">
        <f>IF('Lynx PLYWOOD'!U49=0,"",'Lynx PLYWOOD'!U49)</f>
        <v/>
      </c>
      <c r="K45" s="54" t="str">
        <f>IF('Lynx PLYWOOD'!V49=0,"",'Lynx PLYWOOD'!V49)</f>
        <v/>
      </c>
      <c r="L45" s="54" t="str">
        <f>IF('Lynx PLYWOOD'!W49=0,"",'Lynx PLYWOOD'!W49)</f>
        <v/>
      </c>
      <c r="M45" s="54" t="str">
        <f>IF('Lynx PLYWOOD'!X49=0,"",'Lynx PLYWOOD'!X49)</f>
        <v/>
      </c>
      <c r="N45" s="54" t="str">
        <f>IF('Lynx PLYWOOD'!Y49=0,"",'Lynx PLYWOOD'!Y49)</f>
        <v/>
      </c>
      <c r="O45" s="54" t="str">
        <f>IF('Lynx PLYWOOD'!Z49=0,"",'Lynx PLYWOOD'!Z49)</f>
        <v/>
      </c>
      <c r="P45" s="54" t="str">
        <f>IF('Lynx PLYWOOD'!AA49=0,"",'Lynx PLYWOOD'!AA49)</f>
        <v/>
      </c>
      <c r="Q45" s="22">
        <f>R45*'Lynx PLYWOOD'!J49</f>
        <v>0</v>
      </c>
      <c r="R45" s="48">
        <f t="shared" si="1"/>
        <v>0</v>
      </c>
      <c r="S45" s="744">
        <f>R45*'Lynx PLYWOOD'!AY49</f>
        <v>0</v>
      </c>
    </row>
    <row r="46" spans="1:19" ht="23.25" customHeight="1">
      <c r="A46" s="24" t="str">
        <f>'Lynx PLYWOOD'!D50</f>
        <v>L70-W</v>
      </c>
      <c r="B46" s="26" t="str">
        <f>'Lynx PLYWOOD'!E50</f>
        <v>L70</v>
      </c>
      <c r="C46" s="54" t="str">
        <f>IF('Lynx PLYWOOD'!N50=0,"",'Lynx PLYWOOD'!N50)</f>
        <v/>
      </c>
      <c r="D46" s="54" t="str">
        <f>IF('Lynx PLYWOOD'!O50=0,"",'Lynx PLYWOOD'!O50)</f>
        <v/>
      </c>
      <c r="E46" s="54" t="str">
        <f>IF('Lynx PLYWOOD'!P50=0,"",'Lynx PLYWOOD'!P50)</f>
        <v/>
      </c>
      <c r="F46" s="54" t="str">
        <f>IF('Lynx PLYWOOD'!Q50=0,"",'Lynx PLYWOOD'!Q50)</f>
        <v/>
      </c>
      <c r="G46" s="54" t="str">
        <f>IF('Lynx PLYWOOD'!R50=0,"",'Lynx PLYWOOD'!R50)</f>
        <v/>
      </c>
      <c r="H46" s="54" t="str">
        <f>IF('Lynx PLYWOOD'!S50=0,"",'Lynx PLYWOOD'!S50)</f>
        <v/>
      </c>
      <c r="I46" s="54" t="str">
        <f>IF('Lynx PLYWOOD'!T50=0,"",'Lynx PLYWOOD'!T50)</f>
        <v/>
      </c>
      <c r="J46" s="54" t="str">
        <f>IF('Lynx PLYWOOD'!U50=0,"",'Lynx PLYWOOD'!U50)</f>
        <v/>
      </c>
      <c r="K46" s="54" t="str">
        <f>IF('Lynx PLYWOOD'!V50=0,"",'Lynx PLYWOOD'!V50)</f>
        <v/>
      </c>
      <c r="L46" s="54" t="str">
        <f>IF('Lynx PLYWOOD'!W50=0,"",'Lynx PLYWOOD'!W50)</f>
        <v/>
      </c>
      <c r="M46" s="54" t="str">
        <f>IF('Lynx PLYWOOD'!X50=0,"",'Lynx PLYWOOD'!X50)</f>
        <v/>
      </c>
      <c r="N46" s="54" t="str">
        <f>IF('Lynx PLYWOOD'!Y50=0,"",'Lynx PLYWOOD'!Y50)</f>
        <v/>
      </c>
      <c r="O46" s="54" t="str">
        <f>IF('Lynx PLYWOOD'!Z50=0,"",'Lynx PLYWOOD'!Z50)</f>
        <v/>
      </c>
      <c r="P46" s="54" t="str">
        <f>IF('Lynx PLYWOOD'!AA50=0,"",'Lynx PLYWOOD'!AA50)</f>
        <v/>
      </c>
      <c r="Q46" s="22">
        <f>R46*'Lynx PLYWOOD'!J50</f>
        <v>0</v>
      </c>
      <c r="R46" s="48">
        <f t="shared" si="1"/>
        <v>0</v>
      </c>
      <c r="S46" s="744">
        <f>R46*'Lynx PLYWOOD'!AY50</f>
        <v>0</v>
      </c>
    </row>
    <row r="47" spans="1:19" ht="23.25" customHeight="1">
      <c r="A47" s="24" t="str">
        <f>'Lynx PLYWOOD'!D51</f>
        <v>L71-W</v>
      </c>
      <c r="B47" s="26" t="str">
        <f>'Lynx PLYWOOD'!E51</f>
        <v>L71</v>
      </c>
      <c r="C47" s="54" t="str">
        <f>IF('Lynx PLYWOOD'!N51=0,"",'Lynx PLYWOOD'!N51)</f>
        <v/>
      </c>
      <c r="D47" s="54" t="str">
        <f>IF('Lynx PLYWOOD'!O51=0,"",'Lynx PLYWOOD'!O51)</f>
        <v/>
      </c>
      <c r="E47" s="54" t="str">
        <f>IF('Lynx PLYWOOD'!P51=0,"",'Lynx PLYWOOD'!P51)</f>
        <v/>
      </c>
      <c r="F47" s="54" t="str">
        <f>IF('Lynx PLYWOOD'!Q51=0,"",'Lynx PLYWOOD'!Q51)</f>
        <v/>
      </c>
      <c r="G47" s="54" t="str">
        <f>IF('Lynx PLYWOOD'!R51=0,"",'Lynx PLYWOOD'!R51)</f>
        <v/>
      </c>
      <c r="H47" s="54" t="str">
        <f>IF('Lynx PLYWOOD'!S51=0,"",'Lynx PLYWOOD'!S51)</f>
        <v/>
      </c>
      <c r="I47" s="54" t="str">
        <f>IF('Lynx PLYWOOD'!T51=0,"",'Lynx PLYWOOD'!T51)</f>
        <v/>
      </c>
      <c r="J47" s="54" t="str">
        <f>IF('Lynx PLYWOOD'!U51=0,"",'Lynx PLYWOOD'!U51)</f>
        <v/>
      </c>
      <c r="K47" s="54" t="str">
        <f>IF('Lynx PLYWOOD'!V51=0,"",'Lynx PLYWOOD'!V51)</f>
        <v/>
      </c>
      <c r="L47" s="54" t="str">
        <f>IF('Lynx PLYWOOD'!W51=0,"",'Lynx PLYWOOD'!W51)</f>
        <v/>
      </c>
      <c r="M47" s="54" t="str">
        <f>IF('Lynx PLYWOOD'!X51=0,"",'Lynx PLYWOOD'!X51)</f>
        <v/>
      </c>
      <c r="N47" s="54" t="str">
        <f>IF('Lynx PLYWOOD'!Y51=0,"",'Lynx PLYWOOD'!Y51)</f>
        <v/>
      </c>
      <c r="O47" s="54" t="str">
        <f>IF('Lynx PLYWOOD'!Z51=0,"",'Lynx PLYWOOD'!Z51)</f>
        <v/>
      </c>
      <c r="P47" s="54" t="str">
        <f>IF('Lynx PLYWOOD'!AA51=0,"",'Lynx PLYWOOD'!AA51)</f>
        <v/>
      </c>
      <c r="Q47" s="22">
        <f>R47*'Lynx PLYWOOD'!J51</f>
        <v>0</v>
      </c>
      <c r="R47" s="48">
        <f t="shared" si="1"/>
        <v>0</v>
      </c>
      <c r="S47" s="744">
        <f>R47*'Lynx PLYWOOD'!AY51</f>
        <v>0</v>
      </c>
    </row>
    <row r="48" spans="1:19" ht="23.25" customHeight="1">
      <c r="A48" s="24" t="str">
        <f>'Lynx PLYWOOD'!D52</f>
        <v>L72-W</v>
      </c>
      <c r="B48" s="26" t="str">
        <f>'Lynx PLYWOOD'!E52</f>
        <v>L72</v>
      </c>
      <c r="C48" s="54" t="str">
        <f>IF('Lynx PLYWOOD'!N52=0,"",'Lynx PLYWOOD'!N52)</f>
        <v/>
      </c>
      <c r="D48" s="54" t="str">
        <f>IF('Lynx PLYWOOD'!O52=0,"",'Lynx PLYWOOD'!O52)</f>
        <v/>
      </c>
      <c r="E48" s="54" t="str">
        <f>IF('Lynx PLYWOOD'!P52=0,"",'Lynx PLYWOOD'!P52)</f>
        <v/>
      </c>
      <c r="F48" s="54" t="str">
        <f>IF('Lynx PLYWOOD'!Q52=0,"",'Lynx PLYWOOD'!Q52)</f>
        <v/>
      </c>
      <c r="G48" s="54" t="str">
        <f>IF('Lynx PLYWOOD'!R52=0,"",'Lynx PLYWOOD'!R52)</f>
        <v/>
      </c>
      <c r="H48" s="54" t="str">
        <f>IF('Lynx PLYWOOD'!S52=0,"",'Lynx PLYWOOD'!S52)</f>
        <v/>
      </c>
      <c r="I48" s="54" t="str">
        <f>IF('Lynx PLYWOOD'!T52=0,"",'Lynx PLYWOOD'!T52)</f>
        <v/>
      </c>
      <c r="J48" s="54" t="str">
        <f>IF('Lynx PLYWOOD'!U52=0,"",'Lynx PLYWOOD'!U52)</f>
        <v/>
      </c>
      <c r="K48" s="54" t="str">
        <f>IF('Lynx PLYWOOD'!V52=0,"",'Lynx PLYWOOD'!V52)</f>
        <v/>
      </c>
      <c r="L48" s="54" t="str">
        <f>IF('Lynx PLYWOOD'!W52=0,"",'Lynx PLYWOOD'!W52)</f>
        <v/>
      </c>
      <c r="M48" s="54" t="str">
        <f>IF('Lynx PLYWOOD'!X52=0,"",'Lynx PLYWOOD'!X52)</f>
        <v/>
      </c>
      <c r="N48" s="54" t="str">
        <f>IF('Lynx PLYWOOD'!Y52=0,"",'Lynx PLYWOOD'!Y52)</f>
        <v/>
      </c>
      <c r="O48" s="54" t="str">
        <f>IF('Lynx PLYWOOD'!Z52=0,"",'Lynx PLYWOOD'!Z52)</f>
        <v/>
      </c>
      <c r="P48" s="54" t="str">
        <f>IF('Lynx PLYWOOD'!AA52=0,"",'Lynx PLYWOOD'!AA52)</f>
        <v/>
      </c>
      <c r="Q48" s="22">
        <f>R48*'Lynx PLYWOOD'!J52</f>
        <v>0</v>
      </c>
      <c r="R48" s="48">
        <f t="shared" si="1"/>
        <v>0</v>
      </c>
      <c r="S48" s="744">
        <f>R48*'Lynx PLYWOOD'!AY52</f>
        <v>0</v>
      </c>
    </row>
    <row r="49" spans="1:19" ht="23.25" customHeight="1">
      <c r="A49" s="24" t="str">
        <f>'Lynx PLYWOOD'!D53</f>
        <v>L73-W</v>
      </c>
      <c r="B49" s="26" t="str">
        <f>'Lynx PLYWOOD'!E53</f>
        <v>L73</v>
      </c>
      <c r="C49" s="54" t="str">
        <f>IF('Lynx PLYWOOD'!N53=0,"",'Lynx PLYWOOD'!N53)</f>
        <v/>
      </c>
      <c r="D49" s="54" t="str">
        <f>IF('Lynx PLYWOOD'!O53=0,"",'Lynx PLYWOOD'!O53)</f>
        <v/>
      </c>
      <c r="E49" s="54" t="str">
        <f>IF('Lynx PLYWOOD'!P53=0,"",'Lynx PLYWOOD'!P53)</f>
        <v/>
      </c>
      <c r="F49" s="54" t="str">
        <f>IF('Lynx PLYWOOD'!Q53=0,"",'Lynx PLYWOOD'!Q53)</f>
        <v/>
      </c>
      <c r="G49" s="54" t="str">
        <f>IF('Lynx PLYWOOD'!R53=0,"",'Lynx PLYWOOD'!R53)</f>
        <v/>
      </c>
      <c r="H49" s="54" t="str">
        <f>IF('Lynx PLYWOOD'!S53=0,"",'Lynx PLYWOOD'!S53)</f>
        <v/>
      </c>
      <c r="I49" s="54" t="str">
        <f>IF('Lynx PLYWOOD'!T53=0,"",'Lynx PLYWOOD'!T53)</f>
        <v/>
      </c>
      <c r="J49" s="54" t="str">
        <f>IF('Lynx PLYWOOD'!U53=0,"",'Lynx PLYWOOD'!U53)</f>
        <v/>
      </c>
      <c r="K49" s="54" t="str">
        <f>IF('Lynx PLYWOOD'!V53=0,"",'Lynx PLYWOOD'!V53)</f>
        <v/>
      </c>
      <c r="L49" s="54" t="str">
        <f>IF('Lynx PLYWOOD'!W53=0,"",'Lynx PLYWOOD'!W53)</f>
        <v/>
      </c>
      <c r="M49" s="54" t="str">
        <f>IF('Lynx PLYWOOD'!X53=0,"",'Lynx PLYWOOD'!X53)</f>
        <v/>
      </c>
      <c r="N49" s="54" t="str">
        <f>IF('Lynx PLYWOOD'!Y53=0,"",'Lynx PLYWOOD'!Y53)</f>
        <v/>
      </c>
      <c r="O49" s="54" t="str">
        <f>IF('Lynx PLYWOOD'!Z53=0,"",'Lynx PLYWOOD'!Z53)</f>
        <v/>
      </c>
      <c r="P49" s="54" t="str">
        <f>IF('Lynx PLYWOOD'!AA53=0,"",'Lynx PLYWOOD'!AA53)</f>
        <v/>
      </c>
      <c r="Q49" s="22">
        <f>R49*'Lynx PLYWOOD'!J53</f>
        <v>0</v>
      </c>
      <c r="R49" s="48">
        <f t="shared" si="1"/>
        <v>0</v>
      </c>
      <c r="S49" s="744">
        <f>R49*'Lynx PLYWOOD'!AY53</f>
        <v>0</v>
      </c>
    </row>
    <row r="50" spans="1:19" ht="23.25" customHeight="1">
      <c r="A50" s="1" t="str">
        <f>'Lynx PLYWOOD'!D54</f>
        <v>L74-W</v>
      </c>
      <c r="B50" s="110" t="str">
        <f>'Lynx PLYWOOD'!E54</f>
        <v>L74</v>
      </c>
      <c r="C50" s="54" t="str">
        <f>IF('Lynx PLYWOOD'!N54=0,"",'Lynx PLYWOOD'!N54)</f>
        <v/>
      </c>
      <c r="D50" s="54" t="str">
        <f>IF('Lynx PLYWOOD'!O54=0,"",'Lynx PLYWOOD'!O54)</f>
        <v/>
      </c>
      <c r="E50" s="54" t="str">
        <f>IF('Lynx PLYWOOD'!P54=0,"",'Lynx PLYWOOD'!P54)</f>
        <v/>
      </c>
      <c r="F50" s="54" t="str">
        <f>IF('Lynx PLYWOOD'!Q54=0,"",'Lynx PLYWOOD'!Q54)</f>
        <v/>
      </c>
      <c r="G50" s="54" t="str">
        <f>IF('Lynx PLYWOOD'!R54=0,"",'Lynx PLYWOOD'!R54)</f>
        <v/>
      </c>
      <c r="H50" s="54" t="str">
        <f>IF('Lynx PLYWOOD'!S54=0,"",'Lynx PLYWOOD'!S54)</f>
        <v/>
      </c>
      <c r="I50" s="54" t="str">
        <f>IF('Lynx PLYWOOD'!T54=0,"",'Lynx PLYWOOD'!T54)</f>
        <v/>
      </c>
      <c r="J50" s="54" t="str">
        <f>IF('Lynx PLYWOOD'!U54=0,"",'Lynx PLYWOOD'!U54)</f>
        <v/>
      </c>
      <c r="K50" s="54" t="str">
        <f>IF('Lynx PLYWOOD'!V54=0,"",'Lynx PLYWOOD'!V54)</f>
        <v/>
      </c>
      <c r="L50" s="54" t="str">
        <f>IF('Lynx PLYWOOD'!W54=0,"",'Lynx PLYWOOD'!W54)</f>
        <v/>
      </c>
      <c r="M50" s="54" t="str">
        <f>IF('Lynx PLYWOOD'!X54=0,"",'Lynx PLYWOOD'!X54)</f>
        <v/>
      </c>
      <c r="N50" s="54" t="str">
        <f>IF('Lynx PLYWOOD'!Y54=0,"",'Lynx PLYWOOD'!Y54)</f>
        <v/>
      </c>
      <c r="O50" s="54" t="str">
        <f>IF('Lynx PLYWOOD'!Z54=0,"",'Lynx PLYWOOD'!Z54)</f>
        <v/>
      </c>
      <c r="P50" s="54" t="str">
        <f>IF('Lynx PLYWOOD'!AA54=0,"",'Lynx PLYWOOD'!AA54)</f>
        <v/>
      </c>
      <c r="Q50" s="109">
        <f>R50*'Lynx PLYWOOD'!J54</f>
        <v>0</v>
      </c>
      <c r="R50" s="746">
        <f>SUM(C50:P50)</f>
        <v>0</v>
      </c>
      <c r="S50" s="744">
        <f>R50*'Lynx PLYWOOD'!AY54</f>
        <v>0</v>
      </c>
    </row>
    <row r="51" spans="1:19" ht="23.25" customHeight="1">
      <c r="A51" s="1" t="str">
        <f>'Lynx PLYWOOD'!D55</f>
        <v>PERFORMERS</v>
      </c>
      <c r="B51" s="110">
        <f>'Lynx PLYWOOD'!E55</f>
        <v>0</v>
      </c>
      <c r="C51" s="54" t="str">
        <f>IF('Lynx PLYWOOD'!N55=0,"",'Lynx PLYWOOD'!N55)</f>
        <v/>
      </c>
      <c r="D51" s="54" t="str">
        <f>IF('Lynx PLYWOOD'!O55=0,"",'Lynx PLYWOOD'!O55)</f>
        <v/>
      </c>
      <c r="E51" s="54" t="str">
        <f>IF('Lynx PLYWOOD'!P55=0,"",'Lynx PLYWOOD'!P55)</f>
        <v/>
      </c>
      <c r="F51" s="54" t="str">
        <f>IF('Lynx PLYWOOD'!Q55=0,"",'Lynx PLYWOOD'!Q55)</f>
        <v/>
      </c>
      <c r="G51" s="54" t="str">
        <f>IF('Lynx PLYWOOD'!R55=0,"",'Lynx PLYWOOD'!R55)</f>
        <v/>
      </c>
      <c r="H51" s="54" t="str">
        <f>IF('Lynx PLYWOOD'!S55=0,"",'Lynx PLYWOOD'!S55)</f>
        <v/>
      </c>
      <c r="I51" s="54" t="str">
        <f>IF('Lynx PLYWOOD'!T55=0,"",'Lynx PLYWOOD'!T55)</f>
        <v/>
      </c>
      <c r="J51" s="54" t="str">
        <f>IF('Lynx PLYWOOD'!U55=0,"",'Lynx PLYWOOD'!U55)</f>
        <v/>
      </c>
      <c r="K51" s="54" t="str">
        <f>IF('Lynx PLYWOOD'!V55=0,"",'Lynx PLYWOOD'!V55)</f>
        <v/>
      </c>
      <c r="L51" s="54" t="str">
        <f>IF('Lynx PLYWOOD'!W55=0,"",'Lynx PLYWOOD'!W55)</f>
        <v/>
      </c>
      <c r="M51" s="54" t="str">
        <f>IF('Lynx PLYWOOD'!X55=0,"",'Lynx PLYWOOD'!X55)</f>
        <v/>
      </c>
      <c r="N51" s="54" t="str">
        <f>IF('Lynx PLYWOOD'!Y55=0,"",'Lynx PLYWOOD'!Y55)</f>
        <v/>
      </c>
      <c r="O51" s="54" t="str">
        <f>IF('Lynx PLYWOOD'!Z55=0,"",'Lynx PLYWOOD'!Z55)</f>
        <v/>
      </c>
      <c r="P51" s="54" t="str">
        <f>IF('Lynx PLYWOOD'!AA55=0,"",'Lynx PLYWOOD'!AA55)</f>
        <v/>
      </c>
      <c r="Q51" s="109">
        <f>R51*'Lynx PLYWOOD'!J55</f>
        <v>0</v>
      </c>
      <c r="R51" s="746">
        <f t="shared" ref="R51:R70" si="2">SUM(C51:P51)</f>
        <v>0</v>
      </c>
      <c r="S51" s="744">
        <f>R51*'Lynx PLYWOOD'!AY55</f>
        <v>0</v>
      </c>
    </row>
    <row r="52" spans="1:19" ht="23.25" customHeight="1">
      <c r="A52" s="1" t="str">
        <f>'Lynx PLYWOOD'!D56</f>
        <v>L101-W</v>
      </c>
      <c r="B52" s="110">
        <f>'Lynx PLYWOOD'!E56</f>
        <v>0</v>
      </c>
      <c r="C52" s="54" t="str">
        <f>IF('Lynx PLYWOOD'!N56=0,"",'Lynx PLYWOOD'!N56)</f>
        <v/>
      </c>
      <c r="D52" s="54" t="str">
        <f>IF('Lynx PLYWOOD'!O56=0,"",'Lynx PLYWOOD'!O56)</f>
        <v/>
      </c>
      <c r="E52" s="54" t="str">
        <f>IF('Lynx PLYWOOD'!P56=0,"",'Lynx PLYWOOD'!P56)</f>
        <v/>
      </c>
      <c r="F52" s="54" t="str">
        <f>IF('Lynx PLYWOOD'!Q56=0,"",'Lynx PLYWOOD'!Q56)</f>
        <v/>
      </c>
      <c r="G52" s="54" t="str">
        <f>IF('Lynx PLYWOOD'!R56=0,"",'Lynx PLYWOOD'!R56)</f>
        <v/>
      </c>
      <c r="H52" s="54" t="str">
        <f>IF('Lynx PLYWOOD'!S56=0,"",'Lynx PLYWOOD'!S56)</f>
        <v/>
      </c>
      <c r="I52" s="54" t="str">
        <f>IF('Lynx PLYWOOD'!T56=0,"",'Lynx PLYWOOD'!T56)</f>
        <v/>
      </c>
      <c r="J52" s="54" t="str">
        <f>IF('Lynx PLYWOOD'!U56=0,"",'Lynx PLYWOOD'!U56)</f>
        <v/>
      </c>
      <c r="K52" s="54" t="str">
        <f>IF('Lynx PLYWOOD'!V56=0,"",'Lynx PLYWOOD'!V56)</f>
        <v/>
      </c>
      <c r="L52" s="54" t="str">
        <f>IF('Lynx PLYWOOD'!W56=0,"",'Lynx PLYWOOD'!W56)</f>
        <v/>
      </c>
      <c r="M52" s="54" t="str">
        <f>IF('Lynx PLYWOOD'!X56=0,"",'Lynx PLYWOOD'!X56)</f>
        <v/>
      </c>
      <c r="N52" s="54" t="str">
        <f>IF('Lynx PLYWOOD'!Y56=0,"",'Lynx PLYWOOD'!Y56)</f>
        <v/>
      </c>
      <c r="O52" s="54" t="str">
        <f>IF('Lynx PLYWOOD'!Z56=0,"",'Lynx PLYWOOD'!Z56)</f>
        <v/>
      </c>
      <c r="P52" s="54" t="str">
        <f>IF('Lynx PLYWOOD'!AA56=0,"",'Lynx PLYWOOD'!AA56)</f>
        <v/>
      </c>
      <c r="Q52" s="109">
        <f>R52*'Lynx PLYWOOD'!J56</f>
        <v>0</v>
      </c>
      <c r="R52" s="746">
        <f t="shared" si="2"/>
        <v>0</v>
      </c>
      <c r="S52" s="744">
        <f>R52*'Lynx PLYWOOD'!AY56</f>
        <v>0</v>
      </c>
    </row>
    <row r="53" spans="1:19" ht="23.25" customHeight="1">
      <c r="A53" s="1" t="str">
        <f>'Lynx PLYWOOD'!D57</f>
        <v>L102-W</v>
      </c>
      <c r="B53" s="110">
        <f>'Lynx PLYWOOD'!E57</f>
        <v>0</v>
      </c>
      <c r="C53" s="54" t="str">
        <f>IF('Lynx PLYWOOD'!N57=0,"",'Lynx PLYWOOD'!N57)</f>
        <v/>
      </c>
      <c r="D53" s="54" t="str">
        <f>IF('Lynx PLYWOOD'!O57=0,"",'Lynx PLYWOOD'!O57)</f>
        <v/>
      </c>
      <c r="E53" s="54" t="str">
        <f>IF('Lynx PLYWOOD'!P57=0,"",'Lynx PLYWOOD'!P57)</f>
        <v/>
      </c>
      <c r="F53" s="54" t="str">
        <f>IF('Lynx PLYWOOD'!Q57=0,"",'Lynx PLYWOOD'!Q57)</f>
        <v/>
      </c>
      <c r="G53" s="54" t="str">
        <f>IF('Lynx PLYWOOD'!R57=0,"",'Lynx PLYWOOD'!R57)</f>
        <v/>
      </c>
      <c r="H53" s="54" t="str">
        <f>IF('Lynx PLYWOOD'!S57=0,"",'Lynx PLYWOOD'!S57)</f>
        <v/>
      </c>
      <c r="I53" s="54" t="str">
        <f>IF('Lynx PLYWOOD'!T57=0,"",'Lynx PLYWOOD'!T57)</f>
        <v/>
      </c>
      <c r="J53" s="54" t="str">
        <f>IF('Lynx PLYWOOD'!U57=0,"",'Lynx PLYWOOD'!U57)</f>
        <v/>
      </c>
      <c r="K53" s="54" t="str">
        <f>IF('Lynx PLYWOOD'!V57=0,"",'Lynx PLYWOOD'!V57)</f>
        <v/>
      </c>
      <c r="L53" s="54" t="str">
        <f>IF('Lynx PLYWOOD'!W57=0,"",'Lynx PLYWOOD'!W57)</f>
        <v/>
      </c>
      <c r="M53" s="54" t="str">
        <f>IF('Lynx PLYWOOD'!X57=0,"",'Lynx PLYWOOD'!X57)</f>
        <v/>
      </c>
      <c r="N53" s="54" t="str">
        <f>IF('Lynx PLYWOOD'!Y57=0,"",'Lynx PLYWOOD'!Y57)</f>
        <v/>
      </c>
      <c r="O53" s="54" t="str">
        <f>IF('Lynx PLYWOOD'!Z57=0,"",'Lynx PLYWOOD'!Z57)</f>
        <v/>
      </c>
      <c r="P53" s="54" t="str">
        <f>IF('Lynx PLYWOOD'!AA57=0,"",'Lynx PLYWOOD'!AA57)</f>
        <v/>
      </c>
      <c r="Q53" s="109">
        <f>R53*'Lynx PLYWOOD'!J57</f>
        <v>0</v>
      </c>
      <c r="R53" s="746">
        <f t="shared" si="2"/>
        <v>0</v>
      </c>
      <c r="S53" s="744">
        <f>R53*'Lynx PLYWOOD'!AY57</f>
        <v>0</v>
      </c>
    </row>
    <row r="54" spans="1:19" ht="23.25" customHeight="1">
      <c r="A54" s="1" t="str">
        <f>'Lynx PLYWOOD'!D58</f>
        <v>L103-W</v>
      </c>
      <c r="B54" s="110">
        <f>'Lynx PLYWOOD'!E58</f>
        <v>0</v>
      </c>
      <c r="C54" s="54" t="str">
        <f>IF('Lynx PLYWOOD'!N58=0,"",'Lynx PLYWOOD'!N58)</f>
        <v/>
      </c>
      <c r="D54" s="54" t="str">
        <f>IF('Lynx PLYWOOD'!O58=0,"",'Lynx PLYWOOD'!O58)</f>
        <v/>
      </c>
      <c r="E54" s="54" t="str">
        <f>IF('Lynx PLYWOOD'!P58=0,"",'Lynx PLYWOOD'!P58)</f>
        <v/>
      </c>
      <c r="F54" s="54" t="str">
        <f>IF('Lynx PLYWOOD'!Q58=0,"",'Lynx PLYWOOD'!Q58)</f>
        <v/>
      </c>
      <c r="G54" s="54" t="str">
        <f>IF('Lynx PLYWOOD'!R58=0,"",'Lynx PLYWOOD'!R58)</f>
        <v/>
      </c>
      <c r="H54" s="54" t="str">
        <f>IF('Lynx PLYWOOD'!S58=0,"",'Lynx PLYWOOD'!S58)</f>
        <v/>
      </c>
      <c r="I54" s="54" t="str">
        <f>IF('Lynx PLYWOOD'!T58=0,"",'Lynx PLYWOOD'!T58)</f>
        <v/>
      </c>
      <c r="J54" s="54" t="str">
        <f>IF('Lynx PLYWOOD'!U58=0,"",'Lynx PLYWOOD'!U58)</f>
        <v/>
      </c>
      <c r="K54" s="54" t="str">
        <f>IF('Lynx PLYWOOD'!V58=0,"",'Lynx PLYWOOD'!V58)</f>
        <v/>
      </c>
      <c r="L54" s="54" t="str">
        <f>IF('Lynx PLYWOOD'!W58=0,"",'Lynx PLYWOOD'!W58)</f>
        <v/>
      </c>
      <c r="M54" s="54" t="str">
        <f>IF('Lynx PLYWOOD'!X58=0,"",'Lynx PLYWOOD'!X58)</f>
        <v/>
      </c>
      <c r="N54" s="54" t="str">
        <f>IF('Lynx PLYWOOD'!Y58=0,"",'Lynx PLYWOOD'!Y58)</f>
        <v/>
      </c>
      <c r="O54" s="54" t="str">
        <f>IF('Lynx PLYWOOD'!Z58=0,"",'Lynx PLYWOOD'!Z58)</f>
        <v/>
      </c>
      <c r="P54" s="54" t="str">
        <f>IF('Lynx PLYWOOD'!AA58=0,"",'Lynx PLYWOOD'!AA58)</f>
        <v/>
      </c>
      <c r="Q54" s="109">
        <f>R54*'Lynx PLYWOOD'!J58</f>
        <v>0</v>
      </c>
      <c r="R54" s="746">
        <f t="shared" si="2"/>
        <v>0</v>
      </c>
      <c r="S54" s="744">
        <f>R54*'Lynx PLYWOOD'!AY58</f>
        <v>0</v>
      </c>
    </row>
    <row r="55" spans="1:19" ht="23.25" customHeight="1">
      <c r="A55" s="1" t="str">
        <f>'Lynx PLYWOOD'!D59</f>
        <v>L104-W</v>
      </c>
      <c r="B55" s="110">
        <f>'Lynx PLYWOOD'!E59</f>
        <v>0</v>
      </c>
      <c r="C55" s="54" t="str">
        <f>IF('Lynx PLYWOOD'!N59=0,"",'Lynx PLYWOOD'!N59)</f>
        <v/>
      </c>
      <c r="D55" s="54" t="str">
        <f>IF('Lynx PLYWOOD'!O59=0,"",'Lynx PLYWOOD'!O59)</f>
        <v/>
      </c>
      <c r="E55" s="54" t="str">
        <f>IF('Lynx PLYWOOD'!P59=0,"",'Lynx PLYWOOD'!P59)</f>
        <v/>
      </c>
      <c r="F55" s="54" t="str">
        <f>IF('Lynx PLYWOOD'!Q59=0,"",'Lynx PLYWOOD'!Q59)</f>
        <v/>
      </c>
      <c r="G55" s="54" t="str">
        <f>IF('Lynx PLYWOOD'!R59=0,"",'Lynx PLYWOOD'!R59)</f>
        <v/>
      </c>
      <c r="H55" s="54" t="str">
        <f>IF('Lynx PLYWOOD'!S59=0,"",'Lynx PLYWOOD'!S59)</f>
        <v/>
      </c>
      <c r="I55" s="54" t="str">
        <f>IF('Lynx PLYWOOD'!T59=0,"",'Lynx PLYWOOD'!T59)</f>
        <v/>
      </c>
      <c r="J55" s="54" t="str">
        <f>IF('Lynx PLYWOOD'!U59=0,"",'Lynx PLYWOOD'!U59)</f>
        <v/>
      </c>
      <c r="K55" s="54" t="str">
        <f>IF('Lynx PLYWOOD'!V59=0,"",'Lynx PLYWOOD'!V59)</f>
        <v/>
      </c>
      <c r="L55" s="54" t="str">
        <f>IF('Lynx PLYWOOD'!W59=0,"",'Lynx PLYWOOD'!W59)</f>
        <v/>
      </c>
      <c r="M55" s="54" t="str">
        <f>IF('Lynx PLYWOOD'!X59=0,"",'Lynx PLYWOOD'!X59)</f>
        <v/>
      </c>
      <c r="N55" s="54" t="str">
        <f>IF('Lynx PLYWOOD'!Y59=0,"",'Lynx PLYWOOD'!Y59)</f>
        <v/>
      </c>
      <c r="O55" s="54" t="str">
        <f>IF('Lynx PLYWOOD'!Z59=0,"",'Lynx PLYWOOD'!Z59)</f>
        <v/>
      </c>
      <c r="P55" s="54" t="str">
        <f>IF('Lynx PLYWOOD'!AA59=0,"",'Lynx PLYWOOD'!AA59)</f>
        <v/>
      </c>
      <c r="Q55" s="109">
        <f>R55*'Lynx PLYWOOD'!J59</f>
        <v>0</v>
      </c>
      <c r="R55" s="746">
        <f t="shared" si="2"/>
        <v>0</v>
      </c>
      <c r="S55" s="744">
        <f>R55*'Lynx PLYWOOD'!AY59</f>
        <v>0</v>
      </c>
    </row>
    <row r="56" spans="1:19" ht="23.25" customHeight="1">
      <c r="A56" s="1" t="str">
        <f>'Lynx PLYWOOD'!D60</f>
        <v>L105-W</v>
      </c>
      <c r="B56" s="110">
        <f>'Lynx PLYWOOD'!E60</f>
        <v>0</v>
      </c>
      <c r="C56" s="54" t="str">
        <f>IF('Lynx PLYWOOD'!N60=0,"",'Lynx PLYWOOD'!N60)</f>
        <v/>
      </c>
      <c r="D56" s="54" t="str">
        <f>IF('Lynx PLYWOOD'!O60=0,"",'Lynx PLYWOOD'!O60)</f>
        <v/>
      </c>
      <c r="E56" s="54" t="str">
        <f>IF('Lynx PLYWOOD'!P60=0,"",'Lynx PLYWOOD'!P60)</f>
        <v/>
      </c>
      <c r="F56" s="54" t="str">
        <f>IF('Lynx PLYWOOD'!Q60=0,"",'Lynx PLYWOOD'!Q60)</f>
        <v/>
      </c>
      <c r="G56" s="54" t="str">
        <f>IF('Lynx PLYWOOD'!R60=0,"",'Lynx PLYWOOD'!R60)</f>
        <v/>
      </c>
      <c r="H56" s="54" t="str">
        <f>IF('Lynx PLYWOOD'!S60=0,"",'Lynx PLYWOOD'!S60)</f>
        <v/>
      </c>
      <c r="I56" s="54" t="str">
        <f>IF('Lynx PLYWOOD'!T60=0,"",'Lynx PLYWOOD'!T60)</f>
        <v/>
      </c>
      <c r="J56" s="54" t="str">
        <f>IF('Lynx PLYWOOD'!U60=0,"",'Lynx PLYWOOD'!U60)</f>
        <v/>
      </c>
      <c r="K56" s="54" t="str">
        <f>IF('Lynx PLYWOOD'!V60=0,"",'Lynx PLYWOOD'!V60)</f>
        <v/>
      </c>
      <c r="L56" s="54" t="str">
        <f>IF('Lynx PLYWOOD'!W60=0,"",'Lynx PLYWOOD'!W60)</f>
        <v/>
      </c>
      <c r="M56" s="54" t="str">
        <f>IF('Lynx PLYWOOD'!X60=0,"",'Lynx PLYWOOD'!X60)</f>
        <v/>
      </c>
      <c r="N56" s="54" t="str">
        <f>IF('Lynx PLYWOOD'!Y60=0,"",'Lynx PLYWOOD'!Y60)</f>
        <v/>
      </c>
      <c r="O56" s="54" t="str">
        <f>IF('Lynx PLYWOOD'!Z60=0,"",'Lynx PLYWOOD'!Z60)</f>
        <v/>
      </c>
      <c r="P56" s="54" t="str">
        <f>IF('Lynx PLYWOOD'!AA60=0,"",'Lynx PLYWOOD'!AA60)</f>
        <v/>
      </c>
      <c r="Q56" s="109">
        <f>R56*'Lynx PLYWOOD'!J60</f>
        <v>0</v>
      </c>
      <c r="R56" s="746">
        <f t="shared" si="2"/>
        <v>0</v>
      </c>
      <c r="S56" s="744">
        <f>R56*'Lynx PLYWOOD'!AY60</f>
        <v>0</v>
      </c>
    </row>
    <row r="57" spans="1:19" ht="23.25" customHeight="1">
      <c r="A57" s="1" t="str">
        <f>'Lynx PLYWOOD'!D61</f>
        <v>L106-W</v>
      </c>
      <c r="B57" s="110">
        <f>'Lynx PLYWOOD'!E61</f>
        <v>0</v>
      </c>
      <c r="C57" s="54" t="str">
        <f>IF('Lynx PLYWOOD'!N61=0,"",'Lynx PLYWOOD'!N61)</f>
        <v/>
      </c>
      <c r="D57" s="54" t="str">
        <f>IF('Lynx PLYWOOD'!O61=0,"",'Lynx PLYWOOD'!O61)</f>
        <v/>
      </c>
      <c r="E57" s="54" t="str">
        <f>IF('Lynx PLYWOOD'!P61=0,"",'Lynx PLYWOOD'!P61)</f>
        <v/>
      </c>
      <c r="F57" s="54" t="str">
        <f>IF('Lynx PLYWOOD'!Q61=0,"",'Lynx PLYWOOD'!Q61)</f>
        <v/>
      </c>
      <c r="G57" s="54" t="str">
        <f>IF('Lynx PLYWOOD'!R61=0,"",'Lynx PLYWOOD'!R61)</f>
        <v/>
      </c>
      <c r="H57" s="54" t="str">
        <f>IF('Lynx PLYWOOD'!S61=0,"",'Lynx PLYWOOD'!S61)</f>
        <v/>
      </c>
      <c r="I57" s="54" t="str">
        <f>IF('Lynx PLYWOOD'!T61=0,"",'Lynx PLYWOOD'!T61)</f>
        <v/>
      </c>
      <c r="J57" s="54" t="str">
        <f>IF('Lynx PLYWOOD'!U61=0,"",'Lynx PLYWOOD'!U61)</f>
        <v/>
      </c>
      <c r="K57" s="54" t="str">
        <f>IF('Lynx PLYWOOD'!V61=0,"",'Lynx PLYWOOD'!V61)</f>
        <v/>
      </c>
      <c r="L57" s="54" t="str">
        <f>IF('Lynx PLYWOOD'!W61=0,"",'Lynx PLYWOOD'!W61)</f>
        <v/>
      </c>
      <c r="M57" s="54" t="str">
        <f>IF('Lynx PLYWOOD'!X61=0,"",'Lynx PLYWOOD'!X61)</f>
        <v/>
      </c>
      <c r="N57" s="54" t="str">
        <f>IF('Lynx PLYWOOD'!Y61=0,"",'Lynx PLYWOOD'!Y61)</f>
        <v/>
      </c>
      <c r="O57" s="54" t="str">
        <f>IF('Lynx PLYWOOD'!Z61=0,"",'Lynx PLYWOOD'!Z61)</f>
        <v/>
      </c>
      <c r="P57" s="54" t="str">
        <f>IF('Lynx PLYWOOD'!AA61=0,"",'Lynx PLYWOOD'!AA61)</f>
        <v/>
      </c>
      <c r="Q57" s="109">
        <f>R57*'Lynx PLYWOOD'!J61</f>
        <v>0</v>
      </c>
      <c r="R57" s="746">
        <f t="shared" si="2"/>
        <v>0</v>
      </c>
      <c r="S57" s="744">
        <f>R57*'Lynx PLYWOOD'!AY61</f>
        <v>0</v>
      </c>
    </row>
    <row r="58" spans="1:19" ht="23.25" customHeight="1">
      <c r="A58" s="1" t="str">
        <f>'Lynx PLYWOOD'!D62</f>
        <v>DRIFTERS</v>
      </c>
      <c r="B58" s="110">
        <f>'Lynx PLYWOOD'!E62</f>
        <v>0</v>
      </c>
      <c r="C58" s="54" t="str">
        <f>IF('Lynx PLYWOOD'!N62=0,"",'Lynx PLYWOOD'!N62)</f>
        <v/>
      </c>
      <c r="D58" s="54" t="str">
        <f>IF('Lynx PLYWOOD'!O62=0,"",'Lynx PLYWOOD'!O62)</f>
        <v/>
      </c>
      <c r="E58" s="54" t="str">
        <f>IF('Lynx PLYWOOD'!P62=0,"",'Lynx PLYWOOD'!P62)</f>
        <v/>
      </c>
      <c r="F58" s="54" t="str">
        <f>IF('Lynx PLYWOOD'!Q62=0,"",'Lynx PLYWOOD'!Q62)</f>
        <v/>
      </c>
      <c r="G58" s="54" t="str">
        <f>IF('Lynx PLYWOOD'!R62=0,"",'Lynx PLYWOOD'!R62)</f>
        <v/>
      </c>
      <c r="H58" s="54" t="str">
        <f>IF('Lynx PLYWOOD'!S62=0,"",'Lynx PLYWOOD'!S62)</f>
        <v/>
      </c>
      <c r="I58" s="54" t="str">
        <f>IF('Lynx PLYWOOD'!T62=0,"",'Lynx PLYWOOD'!T62)</f>
        <v/>
      </c>
      <c r="J58" s="54" t="str">
        <f>IF('Lynx PLYWOOD'!U62=0,"",'Lynx PLYWOOD'!U62)</f>
        <v/>
      </c>
      <c r="K58" s="54" t="str">
        <f>IF('Lynx PLYWOOD'!V62=0,"",'Lynx PLYWOOD'!V62)</f>
        <v/>
      </c>
      <c r="L58" s="54" t="str">
        <f>IF('Lynx PLYWOOD'!W62=0,"",'Lynx PLYWOOD'!W62)</f>
        <v/>
      </c>
      <c r="M58" s="54" t="str">
        <f>IF('Lynx PLYWOOD'!X62=0,"",'Lynx PLYWOOD'!X62)</f>
        <v/>
      </c>
      <c r="N58" s="54" t="str">
        <f>IF('Lynx PLYWOOD'!Y62=0,"",'Lynx PLYWOOD'!Y62)</f>
        <v/>
      </c>
      <c r="O58" s="54" t="str">
        <f>IF('Lynx PLYWOOD'!Z62=0,"",'Lynx PLYWOOD'!Z62)</f>
        <v/>
      </c>
      <c r="P58" s="54" t="str">
        <f>IF('Lynx PLYWOOD'!AA62=0,"",'Lynx PLYWOOD'!AA62)</f>
        <v/>
      </c>
      <c r="Q58" s="109">
        <f>R58*'Lynx PLYWOOD'!J62</f>
        <v>0</v>
      </c>
      <c r="R58" s="746">
        <f t="shared" si="2"/>
        <v>0</v>
      </c>
      <c r="S58" s="744">
        <f>R58*'Lynx PLYWOOD'!AY62</f>
        <v>0</v>
      </c>
    </row>
    <row r="59" spans="1:19" ht="23.25" customHeight="1">
      <c r="A59" s="1" t="str">
        <f>'Lynx PLYWOOD'!D63</f>
        <v>L121-W</v>
      </c>
      <c r="B59" s="110">
        <f>'Lynx PLYWOOD'!E63</f>
        <v>0</v>
      </c>
      <c r="C59" s="54" t="str">
        <f>IF('Lynx PLYWOOD'!N63=0,"",'Lynx PLYWOOD'!N63)</f>
        <v/>
      </c>
      <c r="D59" s="54" t="str">
        <f>IF('Lynx PLYWOOD'!O63=0,"",'Lynx PLYWOOD'!O63)</f>
        <v/>
      </c>
      <c r="E59" s="54" t="str">
        <f>IF('Lynx PLYWOOD'!P63=0,"",'Lynx PLYWOOD'!P63)</f>
        <v/>
      </c>
      <c r="F59" s="54" t="str">
        <f>IF('Lynx PLYWOOD'!Q63=0,"",'Lynx PLYWOOD'!Q63)</f>
        <v/>
      </c>
      <c r="G59" s="54" t="str">
        <f>IF('Lynx PLYWOOD'!R63=0,"",'Lynx PLYWOOD'!R63)</f>
        <v/>
      </c>
      <c r="H59" s="54" t="str">
        <f>IF('Lynx PLYWOOD'!S63=0,"",'Lynx PLYWOOD'!S63)</f>
        <v/>
      </c>
      <c r="I59" s="54" t="str">
        <f>IF('Lynx PLYWOOD'!T63=0,"",'Lynx PLYWOOD'!T63)</f>
        <v/>
      </c>
      <c r="J59" s="54" t="str">
        <f>IF('Lynx PLYWOOD'!U63=0,"",'Lynx PLYWOOD'!U63)</f>
        <v/>
      </c>
      <c r="K59" s="54" t="str">
        <f>IF('Lynx PLYWOOD'!V63=0,"",'Lynx PLYWOOD'!V63)</f>
        <v/>
      </c>
      <c r="L59" s="54" t="str">
        <f>IF('Lynx PLYWOOD'!W63=0,"",'Lynx PLYWOOD'!W63)</f>
        <v/>
      </c>
      <c r="M59" s="54" t="str">
        <f>IF('Lynx PLYWOOD'!X63=0,"",'Lynx PLYWOOD'!X63)</f>
        <v/>
      </c>
      <c r="N59" s="54" t="str">
        <f>IF('Lynx PLYWOOD'!Y63=0,"",'Lynx PLYWOOD'!Y63)</f>
        <v/>
      </c>
      <c r="O59" s="54" t="str">
        <f>IF('Lynx PLYWOOD'!Z63=0,"",'Lynx PLYWOOD'!Z63)</f>
        <v/>
      </c>
      <c r="P59" s="54" t="str">
        <f>IF('Lynx PLYWOOD'!AA63=0,"",'Lynx PLYWOOD'!AA63)</f>
        <v/>
      </c>
      <c r="Q59" s="109">
        <f>R59*'Lynx PLYWOOD'!J63</f>
        <v>0</v>
      </c>
      <c r="R59" s="746">
        <f t="shared" si="2"/>
        <v>0</v>
      </c>
      <c r="S59" s="744">
        <f>R59*'Lynx PLYWOOD'!AY63</f>
        <v>0</v>
      </c>
    </row>
    <row r="60" spans="1:19" ht="23.25" customHeight="1">
      <c r="A60" s="1" t="str">
        <f>'Lynx PLYWOOD'!D64</f>
        <v>L122-W</v>
      </c>
      <c r="B60" s="110">
        <f>'Lynx PLYWOOD'!E64</f>
        <v>0</v>
      </c>
      <c r="C60" s="54" t="str">
        <f>IF('Lynx PLYWOOD'!N64=0,"",'Lynx PLYWOOD'!N64)</f>
        <v/>
      </c>
      <c r="D60" s="54" t="str">
        <f>IF('Lynx PLYWOOD'!O64=0,"",'Lynx PLYWOOD'!O64)</f>
        <v/>
      </c>
      <c r="E60" s="54" t="str">
        <f>IF('Lynx PLYWOOD'!P64=0,"",'Lynx PLYWOOD'!P64)</f>
        <v/>
      </c>
      <c r="F60" s="54" t="str">
        <f>IF('Lynx PLYWOOD'!Q64=0,"",'Lynx PLYWOOD'!Q64)</f>
        <v/>
      </c>
      <c r="G60" s="54" t="str">
        <f>IF('Lynx PLYWOOD'!R64=0,"",'Lynx PLYWOOD'!R64)</f>
        <v/>
      </c>
      <c r="H60" s="54" t="str">
        <f>IF('Lynx PLYWOOD'!S64=0,"",'Lynx PLYWOOD'!S64)</f>
        <v/>
      </c>
      <c r="I60" s="54" t="str">
        <f>IF('Lynx PLYWOOD'!T64=0,"",'Lynx PLYWOOD'!T64)</f>
        <v/>
      </c>
      <c r="J60" s="54" t="str">
        <f>IF('Lynx PLYWOOD'!U64=0,"",'Lynx PLYWOOD'!U64)</f>
        <v/>
      </c>
      <c r="K60" s="54" t="str">
        <f>IF('Lynx PLYWOOD'!V64=0,"",'Lynx PLYWOOD'!V64)</f>
        <v/>
      </c>
      <c r="L60" s="54" t="str">
        <f>IF('Lynx PLYWOOD'!W64=0,"",'Lynx PLYWOOD'!W64)</f>
        <v/>
      </c>
      <c r="M60" s="54" t="str">
        <f>IF('Lynx PLYWOOD'!X64=0,"",'Lynx PLYWOOD'!X64)</f>
        <v/>
      </c>
      <c r="N60" s="54" t="str">
        <f>IF('Lynx PLYWOOD'!Y64=0,"",'Lynx PLYWOOD'!Y64)</f>
        <v/>
      </c>
      <c r="O60" s="54" t="str">
        <f>IF('Lynx PLYWOOD'!Z64=0,"",'Lynx PLYWOOD'!Z64)</f>
        <v/>
      </c>
      <c r="P60" s="54" t="str">
        <f>IF('Lynx PLYWOOD'!AA64=0,"",'Lynx PLYWOOD'!AA64)</f>
        <v/>
      </c>
      <c r="Q60" s="109">
        <f>R60*'Lynx PLYWOOD'!J64</f>
        <v>0</v>
      </c>
      <c r="R60" s="746">
        <f t="shared" si="2"/>
        <v>0</v>
      </c>
      <c r="S60" s="744">
        <f>R60*'Lynx PLYWOOD'!AY64</f>
        <v>0</v>
      </c>
    </row>
    <row r="61" spans="1:19" ht="23.25" customHeight="1">
      <c r="A61" s="1" t="str">
        <f>'Lynx PLYWOOD'!D65</f>
        <v>L123-W</v>
      </c>
      <c r="B61" s="110">
        <f>'Lynx PLYWOOD'!E65</f>
        <v>0</v>
      </c>
      <c r="C61" s="54" t="str">
        <f>IF('Lynx PLYWOOD'!N65=0,"",'Lynx PLYWOOD'!N65)</f>
        <v/>
      </c>
      <c r="D61" s="54" t="str">
        <f>IF('Lynx PLYWOOD'!O65=0,"",'Lynx PLYWOOD'!O65)</f>
        <v/>
      </c>
      <c r="E61" s="54" t="str">
        <f>IF('Lynx PLYWOOD'!P65=0,"",'Lynx PLYWOOD'!P65)</f>
        <v/>
      </c>
      <c r="F61" s="54" t="str">
        <f>IF('Lynx PLYWOOD'!Q65=0,"",'Lynx PLYWOOD'!Q65)</f>
        <v/>
      </c>
      <c r="G61" s="54" t="str">
        <f>IF('Lynx PLYWOOD'!R65=0,"",'Lynx PLYWOOD'!R65)</f>
        <v/>
      </c>
      <c r="H61" s="54" t="str">
        <f>IF('Lynx PLYWOOD'!S65=0,"",'Lynx PLYWOOD'!S65)</f>
        <v/>
      </c>
      <c r="I61" s="54" t="str">
        <f>IF('Lynx PLYWOOD'!T65=0,"",'Lynx PLYWOOD'!T65)</f>
        <v/>
      </c>
      <c r="J61" s="54" t="str">
        <f>IF('Lynx PLYWOOD'!U65=0,"",'Lynx PLYWOOD'!U65)</f>
        <v/>
      </c>
      <c r="K61" s="54" t="str">
        <f>IF('Lynx PLYWOOD'!V65=0,"",'Lynx PLYWOOD'!V65)</f>
        <v/>
      </c>
      <c r="L61" s="54" t="str">
        <f>IF('Lynx PLYWOOD'!W65=0,"",'Lynx PLYWOOD'!W65)</f>
        <v/>
      </c>
      <c r="M61" s="54" t="str">
        <f>IF('Lynx PLYWOOD'!X65=0,"",'Lynx PLYWOOD'!X65)</f>
        <v/>
      </c>
      <c r="N61" s="54" t="str">
        <f>IF('Lynx PLYWOOD'!Y65=0,"",'Lynx PLYWOOD'!Y65)</f>
        <v/>
      </c>
      <c r="O61" s="54" t="str">
        <f>IF('Lynx PLYWOOD'!Z65=0,"",'Lynx PLYWOOD'!Z65)</f>
        <v/>
      </c>
      <c r="P61" s="54" t="str">
        <f>IF('Lynx PLYWOOD'!AA65=0,"",'Lynx PLYWOOD'!AA65)</f>
        <v/>
      </c>
      <c r="Q61" s="109">
        <f>R61*'Lynx PLYWOOD'!J65</f>
        <v>0</v>
      </c>
      <c r="R61" s="746">
        <f t="shared" si="2"/>
        <v>0</v>
      </c>
      <c r="S61" s="744">
        <f>R61*'Lynx PLYWOOD'!AY65</f>
        <v>0</v>
      </c>
    </row>
    <row r="62" spans="1:19" ht="23.25" customHeight="1">
      <c r="A62" s="1" t="str">
        <f>'Lynx PLYWOOD'!D66</f>
        <v>L124-W</v>
      </c>
      <c r="B62" s="110">
        <f>'Lynx PLYWOOD'!E66</f>
        <v>0</v>
      </c>
      <c r="C62" s="54" t="str">
        <f>IF('Lynx PLYWOOD'!N66=0,"",'Lynx PLYWOOD'!N66)</f>
        <v/>
      </c>
      <c r="D62" s="54" t="str">
        <f>IF('Lynx PLYWOOD'!O66=0,"",'Lynx PLYWOOD'!O66)</f>
        <v/>
      </c>
      <c r="E62" s="54" t="str">
        <f>IF('Lynx PLYWOOD'!P66=0,"",'Lynx PLYWOOD'!P66)</f>
        <v/>
      </c>
      <c r="F62" s="54" t="str">
        <f>IF('Lynx PLYWOOD'!Q66=0,"",'Lynx PLYWOOD'!Q66)</f>
        <v/>
      </c>
      <c r="G62" s="54" t="str">
        <f>IF('Lynx PLYWOOD'!R66=0,"",'Lynx PLYWOOD'!R66)</f>
        <v/>
      </c>
      <c r="H62" s="54" t="str">
        <f>IF('Lynx PLYWOOD'!S66=0,"",'Lynx PLYWOOD'!S66)</f>
        <v/>
      </c>
      <c r="I62" s="54" t="str">
        <f>IF('Lynx PLYWOOD'!T66=0,"",'Lynx PLYWOOD'!T66)</f>
        <v/>
      </c>
      <c r="J62" s="54" t="str">
        <f>IF('Lynx PLYWOOD'!U66=0,"",'Lynx PLYWOOD'!U66)</f>
        <v/>
      </c>
      <c r="K62" s="54" t="str">
        <f>IF('Lynx PLYWOOD'!V66=0,"",'Lynx PLYWOOD'!V66)</f>
        <v/>
      </c>
      <c r="L62" s="54" t="str">
        <f>IF('Lynx PLYWOOD'!W66=0,"",'Lynx PLYWOOD'!W66)</f>
        <v/>
      </c>
      <c r="M62" s="54" t="str">
        <f>IF('Lynx PLYWOOD'!X66=0,"",'Lynx PLYWOOD'!X66)</f>
        <v/>
      </c>
      <c r="N62" s="54" t="str">
        <f>IF('Lynx PLYWOOD'!Y66=0,"",'Lynx PLYWOOD'!Y66)</f>
        <v/>
      </c>
      <c r="O62" s="54" t="str">
        <f>IF('Lynx PLYWOOD'!Z66=0,"",'Lynx PLYWOOD'!Z66)</f>
        <v/>
      </c>
      <c r="P62" s="54" t="str">
        <f>IF('Lynx PLYWOOD'!AA66=0,"",'Lynx PLYWOOD'!AA66)</f>
        <v/>
      </c>
      <c r="Q62" s="109">
        <f>R62*'Lynx PLYWOOD'!J66</f>
        <v>0</v>
      </c>
      <c r="R62" s="746">
        <f t="shared" si="2"/>
        <v>0</v>
      </c>
      <c r="S62" s="744">
        <f>R62*'Lynx PLYWOOD'!AY66</f>
        <v>0</v>
      </c>
    </row>
    <row r="63" spans="1:19" ht="23.25" customHeight="1">
      <c r="A63" s="1" t="str">
        <f>'Lynx PLYWOOD'!D67</f>
        <v>L125-W</v>
      </c>
      <c r="B63" s="110">
        <f>'Lynx PLYWOOD'!E67</f>
        <v>0</v>
      </c>
      <c r="C63" s="54" t="str">
        <f>IF('Lynx PLYWOOD'!N67=0,"",'Lynx PLYWOOD'!N67)</f>
        <v/>
      </c>
      <c r="D63" s="54" t="str">
        <f>IF('Lynx PLYWOOD'!O67=0,"",'Lynx PLYWOOD'!O67)</f>
        <v/>
      </c>
      <c r="E63" s="54" t="str">
        <f>IF('Lynx PLYWOOD'!P67=0,"",'Lynx PLYWOOD'!P67)</f>
        <v/>
      </c>
      <c r="F63" s="54" t="str">
        <f>IF('Lynx PLYWOOD'!Q67=0,"",'Lynx PLYWOOD'!Q67)</f>
        <v/>
      </c>
      <c r="G63" s="54" t="str">
        <f>IF('Lynx PLYWOOD'!R67=0,"",'Lynx PLYWOOD'!R67)</f>
        <v/>
      </c>
      <c r="H63" s="54" t="str">
        <f>IF('Lynx PLYWOOD'!S67=0,"",'Lynx PLYWOOD'!S67)</f>
        <v/>
      </c>
      <c r="I63" s="54" t="str">
        <f>IF('Lynx PLYWOOD'!T67=0,"",'Lynx PLYWOOD'!T67)</f>
        <v/>
      </c>
      <c r="J63" s="54" t="str">
        <f>IF('Lynx PLYWOOD'!U67=0,"",'Lynx PLYWOOD'!U67)</f>
        <v/>
      </c>
      <c r="K63" s="54" t="str">
        <f>IF('Lynx PLYWOOD'!V67=0,"",'Lynx PLYWOOD'!V67)</f>
        <v/>
      </c>
      <c r="L63" s="54" t="str">
        <f>IF('Lynx PLYWOOD'!W67=0,"",'Lynx PLYWOOD'!W67)</f>
        <v/>
      </c>
      <c r="M63" s="54" t="str">
        <f>IF('Lynx PLYWOOD'!X67=0,"",'Lynx PLYWOOD'!X67)</f>
        <v/>
      </c>
      <c r="N63" s="54" t="str">
        <f>IF('Lynx PLYWOOD'!Y67=0,"",'Lynx PLYWOOD'!Y67)</f>
        <v/>
      </c>
      <c r="O63" s="54" t="str">
        <f>IF('Lynx PLYWOOD'!Z67=0,"",'Lynx PLYWOOD'!Z67)</f>
        <v/>
      </c>
      <c r="P63" s="54" t="str">
        <f>IF('Lynx PLYWOOD'!AA67=0,"",'Lynx PLYWOOD'!AA67)</f>
        <v/>
      </c>
      <c r="Q63" s="109">
        <f>R63*'Lynx PLYWOOD'!J67</f>
        <v>0</v>
      </c>
      <c r="R63" s="746">
        <f t="shared" si="2"/>
        <v>0</v>
      </c>
      <c r="S63" s="744">
        <f>R63*'Lynx PLYWOOD'!AY67</f>
        <v>0</v>
      </c>
    </row>
    <row r="64" spans="1:19" ht="23.25" customHeight="1">
      <c r="A64" s="1" t="str">
        <f>'Lynx PLYWOOD'!D68</f>
        <v>L126-W</v>
      </c>
      <c r="B64" s="110">
        <f>'Lynx PLYWOOD'!E68</f>
        <v>0</v>
      </c>
      <c r="C64" s="54" t="str">
        <f>IF('Lynx PLYWOOD'!N68=0,"",'Lynx PLYWOOD'!N68)</f>
        <v/>
      </c>
      <c r="D64" s="54" t="str">
        <f>IF('Lynx PLYWOOD'!O68=0,"",'Lynx PLYWOOD'!O68)</f>
        <v/>
      </c>
      <c r="E64" s="54" t="str">
        <f>IF('Lynx PLYWOOD'!P68=0,"",'Lynx PLYWOOD'!P68)</f>
        <v/>
      </c>
      <c r="F64" s="54" t="str">
        <f>IF('Lynx PLYWOOD'!Q68=0,"",'Lynx PLYWOOD'!Q68)</f>
        <v/>
      </c>
      <c r="G64" s="54" t="str">
        <f>IF('Lynx PLYWOOD'!R68=0,"",'Lynx PLYWOOD'!R68)</f>
        <v/>
      </c>
      <c r="H64" s="54" t="str">
        <f>IF('Lynx PLYWOOD'!S68=0,"",'Lynx PLYWOOD'!S68)</f>
        <v/>
      </c>
      <c r="I64" s="54" t="str">
        <f>IF('Lynx PLYWOOD'!T68=0,"",'Lynx PLYWOOD'!T68)</f>
        <v/>
      </c>
      <c r="J64" s="54" t="str">
        <f>IF('Lynx PLYWOOD'!U68=0,"",'Lynx PLYWOOD'!U68)</f>
        <v/>
      </c>
      <c r="K64" s="54" t="str">
        <f>IF('Lynx PLYWOOD'!V68=0,"",'Lynx PLYWOOD'!V68)</f>
        <v/>
      </c>
      <c r="L64" s="54" t="str">
        <f>IF('Lynx PLYWOOD'!W68=0,"",'Lynx PLYWOOD'!W68)</f>
        <v/>
      </c>
      <c r="M64" s="54" t="str">
        <f>IF('Lynx PLYWOOD'!X68=0,"",'Lynx PLYWOOD'!X68)</f>
        <v/>
      </c>
      <c r="N64" s="54" t="str">
        <f>IF('Lynx PLYWOOD'!Y68=0,"",'Lynx PLYWOOD'!Y68)</f>
        <v/>
      </c>
      <c r="O64" s="54" t="str">
        <f>IF('Lynx PLYWOOD'!Z68=0,"",'Lynx PLYWOOD'!Z68)</f>
        <v/>
      </c>
      <c r="P64" s="54" t="str">
        <f>IF('Lynx PLYWOOD'!AA68=0,"",'Lynx PLYWOOD'!AA68)</f>
        <v/>
      </c>
      <c r="Q64" s="109">
        <f>R64*'Lynx PLYWOOD'!J68</f>
        <v>0</v>
      </c>
      <c r="R64" s="746">
        <f t="shared" si="2"/>
        <v>0</v>
      </c>
      <c r="S64" s="744">
        <f>R64*'Lynx PLYWOOD'!AY68</f>
        <v>0</v>
      </c>
    </row>
    <row r="65" spans="1:19" ht="23.25" customHeight="1">
      <c r="A65" s="1" t="str">
        <f>'Lynx PLYWOOD'!D69</f>
        <v>L127-W</v>
      </c>
      <c r="B65" s="110">
        <f>'Lynx PLYWOOD'!E69</f>
        <v>0</v>
      </c>
      <c r="C65" s="54" t="str">
        <f>IF('Lynx PLYWOOD'!N69=0,"",'Lynx PLYWOOD'!N69)</f>
        <v/>
      </c>
      <c r="D65" s="54" t="str">
        <f>IF('Lynx PLYWOOD'!O69=0,"",'Lynx PLYWOOD'!O69)</f>
        <v/>
      </c>
      <c r="E65" s="54" t="str">
        <f>IF('Lynx PLYWOOD'!P69=0,"",'Lynx PLYWOOD'!P69)</f>
        <v/>
      </c>
      <c r="F65" s="54" t="str">
        <f>IF('Lynx PLYWOOD'!Q69=0,"",'Lynx PLYWOOD'!Q69)</f>
        <v/>
      </c>
      <c r="G65" s="54" t="str">
        <f>IF('Lynx PLYWOOD'!R69=0,"",'Lynx PLYWOOD'!R69)</f>
        <v/>
      </c>
      <c r="H65" s="54" t="str">
        <f>IF('Lynx PLYWOOD'!S69=0,"",'Lynx PLYWOOD'!S69)</f>
        <v/>
      </c>
      <c r="I65" s="54" t="str">
        <f>IF('Lynx PLYWOOD'!T69=0,"",'Lynx PLYWOOD'!T69)</f>
        <v/>
      </c>
      <c r="J65" s="54" t="str">
        <f>IF('Lynx PLYWOOD'!U69=0,"",'Lynx PLYWOOD'!U69)</f>
        <v/>
      </c>
      <c r="K65" s="54" t="str">
        <f>IF('Lynx PLYWOOD'!V69=0,"",'Lynx PLYWOOD'!V69)</f>
        <v/>
      </c>
      <c r="L65" s="54" t="str">
        <f>IF('Lynx PLYWOOD'!W69=0,"",'Lynx PLYWOOD'!W69)</f>
        <v/>
      </c>
      <c r="M65" s="54" t="str">
        <f>IF('Lynx PLYWOOD'!X69=0,"",'Lynx PLYWOOD'!X69)</f>
        <v/>
      </c>
      <c r="N65" s="54" t="str">
        <f>IF('Lynx PLYWOOD'!Y69=0,"",'Lynx PLYWOOD'!Y69)</f>
        <v/>
      </c>
      <c r="O65" s="54" t="str">
        <f>IF('Lynx PLYWOOD'!Z69=0,"",'Lynx PLYWOOD'!Z69)</f>
        <v/>
      </c>
      <c r="P65" s="54" t="str">
        <f>IF('Lynx PLYWOOD'!AA69=0,"",'Lynx PLYWOOD'!AA69)</f>
        <v/>
      </c>
      <c r="Q65" s="109">
        <f>R65*'Lynx PLYWOOD'!J69</f>
        <v>0</v>
      </c>
      <c r="R65" s="746">
        <f t="shared" si="2"/>
        <v>0</v>
      </c>
      <c r="S65" s="744">
        <f>R65*'Lynx PLYWOOD'!AY69</f>
        <v>0</v>
      </c>
    </row>
    <row r="66" spans="1:19" ht="23.25" customHeight="1">
      <c r="A66" s="1" t="str">
        <f>'Lynx PLYWOOD'!D70</f>
        <v>L128-W</v>
      </c>
      <c r="B66" s="110">
        <f>'Lynx PLYWOOD'!E70</f>
        <v>0</v>
      </c>
      <c r="C66" s="54" t="str">
        <f>IF('Lynx PLYWOOD'!N70=0,"",'Lynx PLYWOOD'!N70)</f>
        <v/>
      </c>
      <c r="D66" s="54" t="str">
        <f>IF('Lynx PLYWOOD'!O70=0,"",'Lynx PLYWOOD'!O70)</f>
        <v/>
      </c>
      <c r="E66" s="54" t="str">
        <f>IF('Lynx PLYWOOD'!P70=0,"",'Lynx PLYWOOD'!P70)</f>
        <v/>
      </c>
      <c r="F66" s="54" t="str">
        <f>IF('Lynx PLYWOOD'!Q70=0,"",'Lynx PLYWOOD'!Q70)</f>
        <v/>
      </c>
      <c r="G66" s="54" t="str">
        <f>IF('Lynx PLYWOOD'!R70=0,"",'Lynx PLYWOOD'!R70)</f>
        <v/>
      </c>
      <c r="H66" s="54" t="str">
        <f>IF('Lynx PLYWOOD'!S70=0,"",'Lynx PLYWOOD'!S70)</f>
        <v/>
      </c>
      <c r="I66" s="54" t="str">
        <f>IF('Lynx PLYWOOD'!T70=0,"",'Lynx PLYWOOD'!T70)</f>
        <v/>
      </c>
      <c r="J66" s="54" t="str">
        <f>IF('Lynx PLYWOOD'!U70=0,"",'Lynx PLYWOOD'!U70)</f>
        <v/>
      </c>
      <c r="K66" s="54" t="str">
        <f>IF('Lynx PLYWOOD'!V70=0,"",'Lynx PLYWOOD'!V70)</f>
        <v/>
      </c>
      <c r="L66" s="54" t="str">
        <f>IF('Lynx PLYWOOD'!W70=0,"",'Lynx PLYWOOD'!W70)</f>
        <v/>
      </c>
      <c r="M66" s="54" t="str">
        <f>IF('Lynx PLYWOOD'!X70=0,"",'Lynx PLYWOOD'!X70)</f>
        <v/>
      </c>
      <c r="N66" s="54" t="str">
        <f>IF('Lynx PLYWOOD'!Y70=0,"",'Lynx PLYWOOD'!Y70)</f>
        <v/>
      </c>
      <c r="O66" s="54" t="str">
        <f>IF('Lynx PLYWOOD'!Z70=0,"",'Lynx PLYWOOD'!Z70)</f>
        <v/>
      </c>
      <c r="P66" s="54" t="str">
        <f>IF('Lynx PLYWOOD'!AA70=0,"",'Lynx PLYWOOD'!AA70)</f>
        <v/>
      </c>
      <c r="Q66" s="109">
        <f>R66*'Lynx PLYWOOD'!J70</f>
        <v>0</v>
      </c>
      <c r="R66" s="746">
        <f t="shared" si="2"/>
        <v>0</v>
      </c>
      <c r="S66" s="744">
        <f>R66*'Lynx PLYWOOD'!AY70</f>
        <v>0</v>
      </c>
    </row>
    <row r="67" spans="1:19" ht="23.25" customHeight="1">
      <c r="A67" s="1" t="str">
        <f>'Lynx PLYWOOD'!D71</f>
        <v>L129-W</v>
      </c>
      <c r="B67" s="110">
        <f>'Lynx PLYWOOD'!E71</f>
        <v>0</v>
      </c>
      <c r="C67" s="54" t="str">
        <f>IF('Lynx PLYWOOD'!N71=0,"",'Lynx PLYWOOD'!N71)</f>
        <v/>
      </c>
      <c r="D67" s="54" t="str">
        <f>IF('Lynx PLYWOOD'!O71=0,"",'Lynx PLYWOOD'!O71)</f>
        <v/>
      </c>
      <c r="E67" s="54" t="str">
        <f>IF('Lynx PLYWOOD'!P71=0,"",'Lynx PLYWOOD'!P71)</f>
        <v/>
      </c>
      <c r="F67" s="54" t="str">
        <f>IF('Lynx PLYWOOD'!Q71=0,"",'Lynx PLYWOOD'!Q71)</f>
        <v/>
      </c>
      <c r="G67" s="54" t="str">
        <f>IF('Lynx PLYWOOD'!R71=0,"",'Lynx PLYWOOD'!R71)</f>
        <v/>
      </c>
      <c r="H67" s="54" t="str">
        <f>IF('Lynx PLYWOOD'!S71=0,"",'Lynx PLYWOOD'!S71)</f>
        <v/>
      </c>
      <c r="I67" s="54" t="str">
        <f>IF('Lynx PLYWOOD'!T71=0,"",'Lynx PLYWOOD'!T71)</f>
        <v/>
      </c>
      <c r="J67" s="54" t="str">
        <f>IF('Lynx PLYWOOD'!U71=0,"",'Lynx PLYWOOD'!U71)</f>
        <v/>
      </c>
      <c r="K67" s="54" t="str">
        <f>IF('Lynx PLYWOOD'!V71=0,"",'Lynx PLYWOOD'!V71)</f>
        <v/>
      </c>
      <c r="L67" s="54" t="str">
        <f>IF('Lynx PLYWOOD'!W71=0,"",'Lynx PLYWOOD'!W71)</f>
        <v/>
      </c>
      <c r="M67" s="54" t="str">
        <f>IF('Lynx PLYWOOD'!X71=0,"",'Lynx PLYWOOD'!X71)</f>
        <v/>
      </c>
      <c r="N67" s="54" t="str">
        <f>IF('Lynx PLYWOOD'!Y71=0,"",'Lynx PLYWOOD'!Y71)</f>
        <v/>
      </c>
      <c r="O67" s="54" t="str">
        <f>IF('Lynx PLYWOOD'!Z71=0,"",'Lynx PLYWOOD'!Z71)</f>
        <v/>
      </c>
      <c r="P67" s="54" t="str">
        <f>IF('Lynx PLYWOOD'!AA71=0,"",'Lynx PLYWOOD'!AA71)</f>
        <v/>
      </c>
      <c r="Q67" s="109">
        <f>R67*'Lynx PLYWOOD'!J71</f>
        <v>0</v>
      </c>
      <c r="R67" s="746">
        <f t="shared" si="2"/>
        <v>0</v>
      </c>
      <c r="S67" s="744">
        <f>R67*'Lynx PLYWOOD'!AY71</f>
        <v>0</v>
      </c>
    </row>
    <row r="68" spans="1:19" ht="23.25" customHeight="1">
      <c r="A68" s="1" t="str">
        <f>'Lynx PLYWOOD'!D72</f>
        <v>L130-W</v>
      </c>
      <c r="B68" s="110">
        <f>'Lynx PLYWOOD'!E72</f>
        <v>0</v>
      </c>
      <c r="C68" s="54" t="str">
        <f>IF('Lynx PLYWOOD'!N72=0,"",'Lynx PLYWOOD'!N72)</f>
        <v/>
      </c>
      <c r="D68" s="54" t="str">
        <f>IF('Lynx PLYWOOD'!O72=0,"",'Lynx PLYWOOD'!O72)</f>
        <v/>
      </c>
      <c r="E68" s="54" t="str">
        <f>IF('Lynx PLYWOOD'!P72=0,"",'Lynx PLYWOOD'!P72)</f>
        <v/>
      </c>
      <c r="F68" s="54" t="str">
        <f>IF('Lynx PLYWOOD'!Q72=0,"",'Lynx PLYWOOD'!Q72)</f>
        <v/>
      </c>
      <c r="G68" s="54" t="str">
        <f>IF('Lynx PLYWOOD'!R72=0,"",'Lynx PLYWOOD'!R72)</f>
        <v/>
      </c>
      <c r="H68" s="54" t="str">
        <f>IF('Lynx PLYWOOD'!S72=0,"",'Lynx PLYWOOD'!S72)</f>
        <v/>
      </c>
      <c r="I68" s="54" t="str">
        <f>IF('Lynx PLYWOOD'!T72=0,"",'Lynx PLYWOOD'!T72)</f>
        <v/>
      </c>
      <c r="J68" s="54" t="str">
        <f>IF('Lynx PLYWOOD'!U72=0,"",'Lynx PLYWOOD'!U72)</f>
        <v/>
      </c>
      <c r="K68" s="54" t="str">
        <f>IF('Lynx PLYWOOD'!V72=0,"",'Lynx PLYWOOD'!V72)</f>
        <v/>
      </c>
      <c r="L68" s="54" t="str">
        <f>IF('Lynx PLYWOOD'!W72=0,"",'Lynx PLYWOOD'!W72)</f>
        <v/>
      </c>
      <c r="M68" s="54" t="str">
        <f>IF('Lynx PLYWOOD'!X72=0,"",'Lynx PLYWOOD'!X72)</f>
        <v/>
      </c>
      <c r="N68" s="54" t="str">
        <f>IF('Lynx PLYWOOD'!Y72=0,"",'Lynx PLYWOOD'!Y72)</f>
        <v/>
      </c>
      <c r="O68" s="54" t="str">
        <f>IF('Lynx PLYWOOD'!Z72=0,"",'Lynx PLYWOOD'!Z72)</f>
        <v/>
      </c>
      <c r="P68" s="54" t="str">
        <f>IF('Lynx PLYWOOD'!AA72=0,"",'Lynx PLYWOOD'!AA72)</f>
        <v/>
      </c>
      <c r="Q68" s="109">
        <f>R68*'Lynx PLYWOOD'!J72</f>
        <v>0</v>
      </c>
      <c r="R68" s="746">
        <f t="shared" si="2"/>
        <v>0</v>
      </c>
      <c r="S68" s="744">
        <f>R68*'Lynx PLYWOOD'!AY72</f>
        <v>0</v>
      </c>
    </row>
    <row r="69" spans="1:19" ht="23.25" customHeight="1">
      <c r="A69" s="1" t="str">
        <f>'Lynx PLYWOOD'!D73</f>
        <v>L131-W</v>
      </c>
      <c r="B69" s="110">
        <f>'Lynx PLYWOOD'!E73</f>
        <v>0</v>
      </c>
      <c r="C69" s="54" t="str">
        <f>IF('Lynx PLYWOOD'!N73=0,"",'Lynx PLYWOOD'!N73)</f>
        <v/>
      </c>
      <c r="D69" s="54" t="str">
        <f>IF('Lynx PLYWOOD'!O73=0,"",'Lynx PLYWOOD'!O73)</f>
        <v/>
      </c>
      <c r="E69" s="54" t="str">
        <f>IF('Lynx PLYWOOD'!P73=0,"",'Lynx PLYWOOD'!P73)</f>
        <v/>
      </c>
      <c r="F69" s="54" t="str">
        <f>IF('Lynx PLYWOOD'!Q73=0,"",'Lynx PLYWOOD'!Q73)</f>
        <v/>
      </c>
      <c r="G69" s="54" t="str">
        <f>IF('Lynx PLYWOOD'!R73=0,"",'Lynx PLYWOOD'!R73)</f>
        <v/>
      </c>
      <c r="H69" s="54" t="str">
        <f>IF('Lynx PLYWOOD'!S73=0,"",'Lynx PLYWOOD'!S73)</f>
        <v/>
      </c>
      <c r="I69" s="54" t="str">
        <f>IF('Lynx PLYWOOD'!T73=0,"",'Lynx PLYWOOD'!T73)</f>
        <v/>
      </c>
      <c r="J69" s="54" t="str">
        <f>IF('Lynx PLYWOOD'!U73=0,"",'Lynx PLYWOOD'!U73)</f>
        <v/>
      </c>
      <c r="K69" s="54" t="str">
        <f>IF('Lynx PLYWOOD'!V73=0,"",'Lynx PLYWOOD'!V73)</f>
        <v/>
      </c>
      <c r="L69" s="54" t="str">
        <f>IF('Lynx PLYWOOD'!W73=0,"",'Lynx PLYWOOD'!W73)</f>
        <v/>
      </c>
      <c r="M69" s="54" t="str">
        <f>IF('Lynx PLYWOOD'!X73=0,"",'Lynx PLYWOOD'!X73)</f>
        <v/>
      </c>
      <c r="N69" s="54" t="str">
        <f>IF('Lynx PLYWOOD'!Y73=0,"",'Lynx PLYWOOD'!Y73)</f>
        <v/>
      </c>
      <c r="O69" s="54" t="str">
        <f>IF('Lynx PLYWOOD'!Z73=0,"",'Lynx PLYWOOD'!Z73)</f>
        <v/>
      </c>
      <c r="P69" s="54" t="str">
        <f>IF('Lynx PLYWOOD'!AA73=0,"",'Lynx PLYWOOD'!AA73)</f>
        <v/>
      </c>
      <c r="Q69" s="109">
        <f>R69*'Lynx PLYWOOD'!J73</f>
        <v>0</v>
      </c>
      <c r="R69" s="746">
        <f t="shared" si="2"/>
        <v>0</v>
      </c>
      <c r="S69" s="744">
        <f>R69*'Lynx PLYWOOD'!AY73</f>
        <v>0</v>
      </c>
    </row>
    <row r="70" spans="1:19" ht="23.25" customHeight="1">
      <c r="A70" s="1" t="str">
        <f>'Lynx PLYWOOD'!D74</f>
        <v>L132-W</v>
      </c>
      <c r="B70" s="570">
        <f>'Lynx PLYWOOD'!E74</f>
        <v>0</v>
      </c>
      <c r="C70" s="54" t="str">
        <f>IF('Lynx PLYWOOD'!N74=0,"",'Lynx PLYWOOD'!N74)</f>
        <v/>
      </c>
      <c r="D70" s="54" t="str">
        <f>IF('Lynx PLYWOOD'!O74=0,"",'Lynx PLYWOOD'!O74)</f>
        <v/>
      </c>
      <c r="E70" s="54" t="str">
        <f>IF('Lynx PLYWOOD'!P74=0,"",'Lynx PLYWOOD'!P74)</f>
        <v/>
      </c>
      <c r="F70" s="54" t="str">
        <f>IF('Lynx PLYWOOD'!Q74=0,"",'Lynx PLYWOOD'!Q74)</f>
        <v/>
      </c>
      <c r="G70" s="54" t="str">
        <f>IF('Lynx PLYWOOD'!R74=0,"",'Lynx PLYWOOD'!R74)</f>
        <v/>
      </c>
      <c r="H70" s="54" t="str">
        <f>IF('Lynx PLYWOOD'!S74=0,"",'Lynx PLYWOOD'!S74)</f>
        <v/>
      </c>
      <c r="I70" s="54" t="str">
        <f>IF('Lynx PLYWOOD'!T74=0,"",'Lynx PLYWOOD'!T74)</f>
        <v/>
      </c>
      <c r="J70" s="54" t="str">
        <f>IF('Lynx PLYWOOD'!U74=0,"",'Lynx PLYWOOD'!U74)</f>
        <v/>
      </c>
      <c r="K70" s="54" t="str">
        <f>IF('Lynx PLYWOOD'!V74=0,"",'Lynx PLYWOOD'!V74)</f>
        <v/>
      </c>
      <c r="L70" s="54" t="str">
        <f>IF('Lynx PLYWOOD'!W74=0,"",'Lynx PLYWOOD'!W74)</f>
        <v/>
      </c>
      <c r="M70" s="54" t="str">
        <f>IF('Lynx PLYWOOD'!X74=0,"",'Lynx PLYWOOD'!X74)</f>
        <v/>
      </c>
      <c r="N70" s="54" t="str">
        <f>IF('Lynx PLYWOOD'!Y74=0,"",'Lynx PLYWOOD'!Y74)</f>
        <v/>
      </c>
      <c r="O70" s="54" t="str">
        <f>IF('Lynx PLYWOOD'!Z74=0,"",'Lynx PLYWOOD'!Z74)</f>
        <v/>
      </c>
      <c r="P70" s="54" t="str">
        <f>IF('Lynx PLYWOOD'!AA74=0,"",'Lynx PLYWOOD'!AA74)</f>
        <v/>
      </c>
      <c r="Q70" s="571">
        <f>R70*'Lynx PLYWOOD'!J74</f>
        <v>0</v>
      </c>
      <c r="R70" s="747">
        <f t="shared" si="2"/>
        <v>0</v>
      </c>
      <c r="S70" s="744">
        <f>R70*'Lynx PLYWOOD'!AY74</f>
        <v>0</v>
      </c>
    </row>
    <row r="72" spans="1:19" ht="23.25" customHeight="1">
      <c r="B72" s="9" t="s">
        <v>511</v>
      </c>
      <c r="C72" s="8"/>
      <c r="E72" s="2"/>
      <c r="F72" s="2"/>
      <c r="G72" s="4" t="s">
        <v>26</v>
      </c>
      <c r="H72" s="4"/>
      <c r="I72" s="31"/>
      <c r="J72" s="31"/>
      <c r="K72" s="31"/>
      <c r="L72" s="30"/>
      <c r="M72" s="30"/>
      <c r="N72" s="30"/>
      <c r="O72" s="30"/>
      <c r="P72" s="30"/>
      <c r="Q72" s="30"/>
      <c r="R72" s="30"/>
    </row>
    <row r="73" spans="1:19" ht="23.25" customHeight="1">
      <c r="B73" s="4"/>
      <c r="C73" s="944"/>
      <c r="D73" s="2"/>
      <c r="E73" s="2"/>
      <c r="F73" s="2"/>
      <c r="G73" s="4" t="s">
        <v>27</v>
      </c>
      <c r="H73" s="4"/>
      <c r="I73" s="32"/>
      <c r="J73" s="32"/>
      <c r="K73" s="32"/>
      <c r="L73" s="33"/>
      <c r="M73" s="33"/>
      <c r="N73" s="33"/>
      <c r="O73" s="33"/>
      <c r="P73" s="33"/>
      <c r="Q73" s="33"/>
      <c r="R73" s="33"/>
    </row>
    <row r="74" spans="1:19" ht="23.25" customHeight="1">
      <c r="B74" s="4"/>
      <c r="C74" s="944"/>
      <c r="D74" s="2"/>
      <c r="E74" s="2"/>
      <c r="F74" s="2"/>
      <c r="G74" s="4" t="s">
        <v>28</v>
      </c>
      <c r="H74" s="4"/>
      <c r="I74" s="32"/>
      <c r="J74" s="32"/>
      <c r="K74" s="32"/>
      <c r="L74" s="33"/>
      <c r="M74" s="33"/>
      <c r="N74" s="33"/>
      <c r="O74" s="33"/>
      <c r="P74" s="33"/>
      <c r="Q74" s="33"/>
      <c r="R74" s="33"/>
    </row>
  </sheetData>
  <sheetProtection selectLockedCells="1" selectUnlockedCells="1"/>
  <autoFilter ref="Q6:S70" xr:uid="{00000000-0001-0000-0600-000000000000}"/>
  <mergeCells count="4">
    <mergeCell ref="L5:M5"/>
    <mergeCell ref="O4:R4"/>
    <mergeCell ref="A1:A2"/>
    <mergeCell ref="A4:J4"/>
  </mergeCells>
  <phoneticPr fontId="11" type="noConversion"/>
  <conditionalFormatting sqref="A6:P6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{6CBF4470-5C01-41B2-89ED-7A3E98072545}</x14:id>
        </ext>
      </extLst>
    </cfRule>
  </conditionalFormatting>
  <pageMargins left="0.23622047244094491" right="0.23622047244094491" top="0.74803149606299213" bottom="0.74803149606299213" header="0.31496062992125984" footer="0.31496062992125984"/>
  <pageSetup paperSize="9" scale="93" fitToHeight="0" orientation="landscape" r:id="rId1"/>
  <headerFooter differentFirst="1">
    <oddFooter>Stran &amp;P od &amp;N</oddFooter>
    <firstHeader>&amp;LPRODUCTION/PACKING LIST&amp;RLYNX-PLYWOOD</firstHeader>
    <firstFooter>&amp;CStran &amp;P od &amp;N</first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CBF4470-5C01-41B2-89ED-7A3E980725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A6:P6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EC499-A3C9-AB45-AE38-19758472AA7E}">
  <sheetPr codeName="Sheet2">
    <tabColor theme="0" tint="-4.9989318521683403E-2"/>
    <pageSetUpPr fitToPage="1"/>
  </sheetPr>
  <dimension ref="A1:CV81"/>
  <sheetViews>
    <sheetView showGridLines="0" showRowColHeaders="0" zoomScale="60" zoomScaleNormal="60" zoomScaleSheetLayoutView="70" zoomScalePageLayoutView="75" workbookViewId="0">
      <pane ySplit="9" topLeftCell="A10" activePane="bottomLeft" state="frozen"/>
      <selection pane="bottomLeft" activeCell="L14" sqref="L14"/>
    </sheetView>
  </sheetViews>
  <sheetFormatPr baseColWidth="10" defaultColWidth="11" defaultRowHeight="19"/>
  <cols>
    <col min="1" max="1" width="1.5" customWidth="1"/>
    <col min="2" max="2" width="5.6640625" style="137" customWidth="1"/>
    <col min="3" max="3" width="22" customWidth="1"/>
    <col min="4" max="4" width="14.6640625" style="176" customWidth="1"/>
    <col min="5" max="5" width="5" style="60" customWidth="1"/>
    <col min="6" max="6" width="11.5" style="102" customWidth="1"/>
    <col min="7" max="7" width="7.33203125" style="60" customWidth="1"/>
    <col min="8" max="8" width="21.1640625" style="60" hidden="1" customWidth="1"/>
    <col min="9" max="9" width="9" style="60" customWidth="1"/>
    <col min="10" max="10" width="11.83203125" style="60" bestFit="1" customWidth="1"/>
    <col min="11" max="11" width="18" style="60" customWidth="1"/>
    <col min="12" max="12" width="12.83203125" style="18" customWidth="1"/>
    <col min="13" max="30" width="12.5" style="18" customWidth="1"/>
    <col min="31" max="31" width="19.33203125" style="15" customWidth="1"/>
    <col min="32" max="32" width="9" style="138" customWidth="1"/>
    <col min="33" max="33" width="10.5" customWidth="1"/>
    <col min="34" max="36" width="11" customWidth="1"/>
    <col min="37" max="37" width="11" hidden="1" customWidth="1"/>
    <col min="38" max="38" width="6.5" style="380" hidden="1" customWidth="1"/>
    <col min="39" max="39" width="8.33203125" style="380" hidden="1" customWidth="1"/>
    <col min="40" max="40" width="5.83203125" style="65" hidden="1" customWidth="1"/>
    <col min="41" max="41" width="5.83203125" style="62" hidden="1" customWidth="1"/>
    <col min="42" max="42" width="5.83203125" style="66" hidden="1" customWidth="1"/>
    <col min="43" max="43" width="5.83203125" style="67" hidden="1" customWidth="1"/>
    <col min="44" max="44" width="5.83203125" style="436" hidden="1" customWidth="1"/>
    <col min="45" max="45" width="5.83203125" style="441" hidden="1" customWidth="1"/>
    <col min="46" max="46" width="5.83203125" style="819" hidden="1" customWidth="1"/>
    <col min="47" max="47" width="5.83203125" style="490" hidden="1" customWidth="1"/>
    <col min="48" max="48" width="5.83203125" style="511" hidden="1" customWidth="1"/>
    <col min="49" max="49" width="5.83203125" style="454" hidden="1" customWidth="1"/>
    <col min="50" max="50" width="5.83203125" style="495" hidden="1" customWidth="1"/>
    <col min="51" max="51" width="5.83203125" style="498" hidden="1" customWidth="1"/>
    <col min="52" max="52" width="5.83203125" style="501" hidden="1" customWidth="1"/>
    <col min="53" max="53" width="5.83203125" style="506" hidden="1" customWidth="1"/>
    <col min="54" max="54" width="5.83203125" style="789" hidden="1" customWidth="1"/>
    <col min="55" max="55" width="5.83203125" style="795" hidden="1" customWidth="1"/>
    <col min="56" max="56" width="5.83203125" style="801" hidden="1" customWidth="1"/>
    <col min="57" max="57" width="5.83203125" style="807" hidden="1" customWidth="1"/>
    <col min="58" max="58" width="5.83203125" style="813" hidden="1" customWidth="1"/>
    <col min="59" max="59" width="10" style="123" hidden="1" customWidth="1"/>
    <col min="60" max="60" width="7.6640625" style="841" hidden="1" customWidth="1"/>
    <col min="61" max="61" width="7.6640625" style="102" hidden="1" customWidth="1"/>
    <col min="62" max="62" width="8.83203125" style="841" hidden="1" customWidth="1"/>
    <col min="63" max="63" width="7.6640625" style="102" hidden="1" customWidth="1"/>
    <col min="64" max="64" width="8.33203125" style="841" hidden="1" customWidth="1"/>
    <col min="65" max="65" width="8.33203125" style="102" hidden="1" customWidth="1"/>
    <col min="66" max="66" width="8.33203125" style="859" hidden="1" customWidth="1"/>
    <col min="67" max="67" width="8.33203125" style="102" hidden="1" customWidth="1"/>
    <col min="68" max="68" width="8.33203125" style="122" hidden="1" customWidth="1"/>
    <col min="69" max="69" width="11" hidden="1" customWidth="1"/>
    <col min="70" max="70" width="8.33203125" style="122" hidden="1" customWidth="1"/>
    <col min="71" max="71" width="11" hidden="1" customWidth="1"/>
    <col min="72" max="72" width="2.33203125" style="848" hidden="1" customWidth="1"/>
    <col min="73" max="80" width="11" hidden="1" customWidth="1"/>
    <col min="81" max="81" width="3.5" style="865" hidden="1" customWidth="1"/>
    <col min="82" max="83" width="11" hidden="1" customWidth="1"/>
    <col min="84" max="84" width="3.1640625" style="865" hidden="1" customWidth="1"/>
    <col min="85" max="97" width="11" hidden="1" customWidth="1"/>
    <col min="98" max="100" width="11" customWidth="1"/>
  </cols>
  <sheetData>
    <row r="1" spans="1:100" ht="33" customHeight="1">
      <c r="F1" s="62"/>
      <c r="J1" s="573" t="s">
        <v>164</v>
      </c>
      <c r="K1" s="1008">
        <f>SUM(AE11:AE32)</f>
        <v>0</v>
      </c>
      <c r="L1" s="1008"/>
      <c r="M1" s="574" t="s">
        <v>6</v>
      </c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1032" t="s">
        <v>501</v>
      </c>
      <c r="AB1" s="1033"/>
      <c r="AC1" s="1033"/>
      <c r="AD1" s="1034"/>
      <c r="AE1" s="327"/>
      <c r="AF1" s="327"/>
      <c r="AG1" s="327"/>
      <c r="AH1" s="327"/>
      <c r="AI1" s="327"/>
      <c r="AJ1" s="327"/>
      <c r="AK1" s="327"/>
    </row>
    <row r="2" spans="1:100" ht="27.5" customHeight="1">
      <c r="B2" s="1009"/>
      <c r="C2" s="1030"/>
      <c r="D2" s="400"/>
      <c r="F2" s="62"/>
      <c r="J2" s="201" t="s">
        <v>165</v>
      </c>
      <c r="K2" s="995">
        <f>SUM(L11:AD32)</f>
        <v>0</v>
      </c>
      <c r="L2" s="995"/>
      <c r="M2" s="173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1035"/>
      <c r="AB2" s="1036"/>
      <c r="AC2" s="1036"/>
      <c r="AD2" s="1037"/>
      <c r="AE2" s="1031" t="s">
        <v>436</v>
      </c>
      <c r="AF2" s="1031"/>
      <c r="AG2" s="739">
        <f>AJ7</f>
        <v>0</v>
      </c>
      <c r="AH2" s="82"/>
      <c r="AI2" s="82"/>
      <c r="AJ2" s="82"/>
      <c r="AK2" s="82"/>
    </row>
    <row r="3" spans="1:100" ht="23.5" customHeight="1">
      <c r="B3" s="1009"/>
      <c r="C3" s="1030"/>
      <c r="D3" s="400"/>
      <c r="F3" s="62"/>
      <c r="J3" s="201" t="s">
        <v>9</v>
      </c>
      <c r="K3" s="996">
        <f>SUM(AM11:AM32)</f>
        <v>0</v>
      </c>
      <c r="L3" s="996"/>
      <c r="M3" s="173" t="s">
        <v>4</v>
      </c>
      <c r="AA3" s="1035"/>
      <c r="AB3" s="1036"/>
      <c r="AC3" s="1036"/>
      <c r="AD3" s="1037"/>
      <c r="AE3" s="18"/>
      <c r="AF3" s="328"/>
      <c r="AG3" s="18"/>
      <c r="AH3" s="18"/>
      <c r="AI3" s="18"/>
      <c r="AJ3" s="18"/>
      <c r="AK3" s="18"/>
      <c r="CS3" s="992" t="s">
        <v>114</v>
      </c>
    </row>
    <row r="4" spans="1:100" ht="28.75" customHeight="1">
      <c r="B4" s="1009"/>
      <c r="C4" s="1030"/>
      <c r="D4" s="400"/>
      <c r="F4" s="62"/>
      <c r="J4" s="209"/>
      <c r="K4" s="201"/>
      <c r="L4" s="172"/>
      <c r="M4" s="173"/>
      <c r="O4"/>
      <c r="P4"/>
      <c r="Q4"/>
      <c r="R4"/>
      <c r="S4"/>
      <c r="T4"/>
      <c r="U4"/>
      <c r="V4"/>
      <c r="W4"/>
      <c r="X4"/>
      <c r="Y4"/>
      <c r="Z4"/>
      <c r="AA4" s="1038"/>
      <c r="AB4" s="1039"/>
      <c r="AC4" s="1039"/>
      <c r="AD4" s="1040"/>
      <c r="CS4" s="993"/>
    </row>
    <row r="5" spans="1:100">
      <c r="F5" s="62"/>
      <c r="J5" s="209"/>
      <c r="K5" s="72"/>
      <c r="L5" s="72"/>
      <c r="M5" s="175"/>
      <c r="N5" s="72"/>
      <c r="O5" s="60"/>
      <c r="P5" s="60"/>
      <c r="Q5" s="210"/>
      <c r="R5" s="210"/>
      <c r="S5" s="210"/>
      <c r="T5" s="210"/>
      <c r="U5" s="210"/>
      <c r="V5" s="210"/>
      <c r="X5" s="210"/>
      <c r="Y5" s="210"/>
      <c r="Z5" s="210"/>
      <c r="AA5" s="210" t="s">
        <v>413</v>
      </c>
      <c r="AB5" s="210" t="s">
        <v>413</v>
      </c>
      <c r="AC5" s="210" t="s">
        <v>413</v>
      </c>
      <c r="AD5" s="210" t="s">
        <v>413</v>
      </c>
      <c r="AE5" s="176" t="s">
        <v>77</v>
      </c>
      <c r="CS5" s="994"/>
    </row>
    <row r="6" spans="1:100" ht="18" hidden="1" customHeight="1">
      <c r="F6" s="6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177"/>
    </row>
    <row r="7" spans="1:100" ht="27" customHeight="1">
      <c r="B7" s="139"/>
      <c r="D7" s="73"/>
      <c r="E7" s="73"/>
      <c r="F7" s="74"/>
      <c r="I7" s="72"/>
      <c r="J7" s="72"/>
      <c r="K7" s="174" t="s">
        <v>215</v>
      </c>
      <c r="L7" s="178">
        <f>SUM(AN11:AN32)</f>
        <v>0</v>
      </c>
      <c r="M7" s="178">
        <f t="shared" ref="M7:Y7" si="0">SUM(AO11:AO32)</f>
        <v>0</v>
      </c>
      <c r="N7" s="178">
        <f t="shared" si="0"/>
        <v>0</v>
      </c>
      <c r="O7" s="178">
        <f t="shared" si="0"/>
        <v>0</v>
      </c>
      <c r="P7" s="178">
        <f t="shared" si="0"/>
        <v>0</v>
      </c>
      <c r="Q7" s="178">
        <f t="shared" si="0"/>
        <v>0</v>
      </c>
      <c r="R7" s="178">
        <f t="shared" si="0"/>
        <v>0</v>
      </c>
      <c r="S7" s="178">
        <f t="shared" si="0"/>
        <v>0</v>
      </c>
      <c r="T7" s="178">
        <f t="shared" si="0"/>
        <v>0</v>
      </c>
      <c r="U7" s="178">
        <f t="shared" si="0"/>
        <v>0</v>
      </c>
      <c r="V7" s="178">
        <f t="shared" si="0"/>
        <v>0</v>
      </c>
      <c r="W7" s="178">
        <f t="shared" si="0"/>
        <v>0</v>
      </c>
      <c r="X7" s="178">
        <f t="shared" si="0"/>
        <v>0</v>
      </c>
      <c r="Y7" s="178">
        <f t="shared" si="0"/>
        <v>0</v>
      </c>
      <c r="Z7" s="178">
        <f>SUM(BB11:BB32)</f>
        <v>0</v>
      </c>
      <c r="AA7" s="178">
        <f>SUM(BC11:BC32)</f>
        <v>0</v>
      </c>
      <c r="AB7" s="178">
        <f>SUM(BD11:BD32)</f>
        <v>0</v>
      </c>
      <c r="AC7" s="178">
        <f>SUM(BE11:BE32)</f>
        <v>0</v>
      </c>
      <c r="AD7" s="178">
        <f>SUM(BF11:BF32)</f>
        <v>0</v>
      </c>
      <c r="AE7" s="695">
        <f>SUM(L7:AD7)</f>
        <v>0</v>
      </c>
      <c r="AF7" s="140"/>
      <c r="AG7" s="141"/>
      <c r="AI7" s="211" t="s">
        <v>112</v>
      </c>
      <c r="AJ7" s="179">
        <f>SUM(AJ11:AJ32)</f>
        <v>0</v>
      </c>
      <c r="AL7" s="381"/>
      <c r="AM7" s="381"/>
      <c r="AN7" s="95"/>
      <c r="AO7" s="74"/>
      <c r="AP7" s="96"/>
      <c r="AQ7" s="97"/>
      <c r="AR7" s="437"/>
      <c r="AS7" s="442"/>
      <c r="AT7" s="820"/>
      <c r="AU7" s="491"/>
      <c r="AV7" s="512"/>
      <c r="AW7" s="455"/>
      <c r="AX7" s="496"/>
      <c r="AY7" s="499"/>
      <c r="AZ7" s="502"/>
      <c r="BA7" s="507"/>
      <c r="BB7" s="790"/>
      <c r="BC7" s="796"/>
      <c r="BD7" s="802"/>
      <c r="BE7" s="808"/>
      <c r="BF7" s="814"/>
      <c r="BG7" s="124"/>
      <c r="BH7" s="846"/>
      <c r="BI7" s="838"/>
      <c r="BJ7" s="842"/>
      <c r="BK7" s="838"/>
      <c r="BL7" s="842"/>
      <c r="BM7" s="224"/>
      <c r="BN7" s="860"/>
      <c r="BO7" s="224"/>
      <c r="BP7" s="119"/>
      <c r="BR7" s="119"/>
      <c r="BU7" s="18">
        <f>SUM(BU11:BU51)</f>
        <v>0</v>
      </c>
      <c r="BV7" s="18">
        <f t="shared" ref="BV7:CR7" si="1">SUM(BV11:BV51)</f>
        <v>0</v>
      </c>
      <c r="BW7" s="18">
        <f t="shared" si="1"/>
        <v>0</v>
      </c>
      <c r="BX7" s="18">
        <f t="shared" si="1"/>
        <v>0</v>
      </c>
      <c r="BY7" s="18">
        <f t="shared" si="1"/>
        <v>0</v>
      </c>
      <c r="BZ7" s="18">
        <f t="shared" si="1"/>
        <v>0</v>
      </c>
      <c r="CA7" s="18">
        <f t="shared" si="1"/>
        <v>0</v>
      </c>
      <c r="CB7" s="18">
        <f t="shared" si="1"/>
        <v>0</v>
      </c>
      <c r="CC7" s="18">
        <f t="shared" si="1"/>
        <v>0</v>
      </c>
      <c r="CD7" s="18">
        <f t="shared" si="1"/>
        <v>0</v>
      </c>
      <c r="CE7" s="18">
        <f t="shared" si="1"/>
        <v>0</v>
      </c>
      <c r="CF7" s="18">
        <f t="shared" si="1"/>
        <v>0</v>
      </c>
      <c r="CG7" s="18">
        <f t="shared" si="1"/>
        <v>0</v>
      </c>
      <c r="CH7" s="18">
        <f t="shared" si="1"/>
        <v>0</v>
      </c>
      <c r="CI7" s="18">
        <f t="shared" si="1"/>
        <v>0</v>
      </c>
      <c r="CJ7" s="18">
        <f t="shared" si="1"/>
        <v>0</v>
      </c>
      <c r="CK7" s="18">
        <f t="shared" si="1"/>
        <v>0</v>
      </c>
      <c r="CL7" s="18">
        <f t="shared" si="1"/>
        <v>0</v>
      </c>
      <c r="CM7" s="18">
        <f t="shared" si="1"/>
        <v>0</v>
      </c>
      <c r="CN7" s="18">
        <f t="shared" si="1"/>
        <v>0</v>
      </c>
      <c r="CO7" s="18">
        <f t="shared" si="1"/>
        <v>0</v>
      </c>
      <c r="CP7" s="18">
        <f t="shared" si="1"/>
        <v>0</v>
      </c>
      <c r="CQ7" s="18">
        <f t="shared" si="1"/>
        <v>0</v>
      </c>
      <c r="CR7" s="18">
        <f t="shared" si="1"/>
        <v>0</v>
      </c>
    </row>
    <row r="8" spans="1:100" s="18" customFormat="1" ht="68.5" customHeight="1">
      <c r="B8" s="411" t="s">
        <v>7</v>
      </c>
      <c r="C8" s="143"/>
      <c r="D8" s="130" t="s">
        <v>194</v>
      </c>
      <c r="E8" s="401" t="s">
        <v>313</v>
      </c>
      <c r="F8" s="129" t="s">
        <v>192</v>
      </c>
      <c r="G8" s="130" t="s">
        <v>193</v>
      </c>
      <c r="H8" s="130" t="s">
        <v>191</v>
      </c>
      <c r="I8" s="132" t="s">
        <v>190</v>
      </c>
      <c r="J8" s="130" t="s">
        <v>187</v>
      </c>
      <c r="K8" s="132" t="s">
        <v>188</v>
      </c>
      <c r="L8" s="329" t="s">
        <v>289</v>
      </c>
      <c r="M8" s="86" t="s">
        <v>24</v>
      </c>
      <c r="N8" s="480" t="s">
        <v>290</v>
      </c>
      <c r="O8" s="332" t="s">
        <v>291</v>
      </c>
      <c r="P8" s="333" t="s">
        <v>292</v>
      </c>
      <c r="Q8" s="334" t="s">
        <v>338</v>
      </c>
      <c r="R8" s="560" t="s">
        <v>337</v>
      </c>
      <c r="S8" s="481" t="s">
        <v>339</v>
      </c>
      <c r="T8" s="482" t="s">
        <v>293</v>
      </c>
      <c r="U8" s="335" t="s">
        <v>294</v>
      </c>
      <c r="V8" s="483" t="s">
        <v>295</v>
      </c>
      <c r="W8" s="336" t="s">
        <v>296</v>
      </c>
      <c r="X8" s="337" t="s">
        <v>287</v>
      </c>
      <c r="Y8" s="696" t="s">
        <v>297</v>
      </c>
      <c r="Z8" s="784" t="s">
        <v>288</v>
      </c>
      <c r="AA8" s="785" t="s">
        <v>497</v>
      </c>
      <c r="AB8" s="786" t="s">
        <v>498</v>
      </c>
      <c r="AC8" s="787" t="s">
        <v>499</v>
      </c>
      <c r="AD8" s="788" t="s">
        <v>500</v>
      </c>
      <c r="AE8" s="378" t="s">
        <v>9</v>
      </c>
      <c r="AF8" s="372" t="s">
        <v>10</v>
      </c>
      <c r="AG8" s="373" t="s">
        <v>7</v>
      </c>
      <c r="AI8" s="146" t="s">
        <v>113</v>
      </c>
      <c r="AJ8" s="146" t="s">
        <v>114</v>
      </c>
      <c r="AL8" s="382" t="s">
        <v>4</v>
      </c>
      <c r="AM8" s="382" t="s">
        <v>5</v>
      </c>
      <c r="AN8" s="485" t="s">
        <v>1</v>
      </c>
      <c r="AO8" s="486" t="s">
        <v>2</v>
      </c>
      <c r="AP8" s="487" t="s">
        <v>8</v>
      </c>
      <c r="AQ8" s="488" t="s">
        <v>21</v>
      </c>
      <c r="AR8" s="489" t="s">
        <v>3</v>
      </c>
      <c r="AS8" s="569" t="s">
        <v>11</v>
      </c>
      <c r="AT8" s="821" t="s">
        <v>335</v>
      </c>
      <c r="AU8" s="492" t="s">
        <v>15</v>
      </c>
      <c r="AV8" s="513" t="s">
        <v>115</v>
      </c>
      <c r="AW8" s="339" t="s">
        <v>12</v>
      </c>
      <c r="AX8" s="497" t="s">
        <v>25</v>
      </c>
      <c r="AY8" s="145" t="s">
        <v>14</v>
      </c>
      <c r="AZ8" s="503" t="s">
        <v>78</v>
      </c>
      <c r="BA8" s="508" t="s">
        <v>79</v>
      </c>
      <c r="BB8" s="791" t="s">
        <v>271</v>
      </c>
      <c r="BC8" s="797" t="str">
        <f>AA8</f>
        <v>FLUORO PINK</v>
      </c>
      <c r="BD8" s="803" t="str">
        <f t="shared" ref="BD8:BF8" si="2">AB8</f>
        <v>FLUORO ORANGE</v>
      </c>
      <c r="BE8" s="809" t="str">
        <f t="shared" si="2"/>
        <v>FLUORO YELLOW</v>
      </c>
      <c r="BF8" s="815" t="str">
        <f t="shared" si="2"/>
        <v>FLUORO GREEN</v>
      </c>
      <c r="BG8" s="125" t="s">
        <v>116</v>
      </c>
      <c r="BH8" s="843" t="s">
        <v>158</v>
      </c>
      <c r="BI8" s="839">
        <f>SUM(BI11:BI32)</f>
        <v>0</v>
      </c>
      <c r="BJ8" s="843" t="s">
        <v>159</v>
      </c>
      <c r="BK8" s="839">
        <f>SUM(BK11:BK32)</f>
        <v>0</v>
      </c>
      <c r="BL8" s="843" t="s">
        <v>160</v>
      </c>
      <c r="BM8" s="839"/>
      <c r="BN8" s="861" t="s">
        <v>434</v>
      </c>
      <c r="BO8" s="839">
        <f>SUM(BO11:BO32)</f>
        <v>0</v>
      </c>
      <c r="BP8" s="120" t="s">
        <v>502</v>
      </c>
      <c r="BQ8" s="839">
        <f>SUM(BQ11:BQ32)</f>
        <v>0</v>
      </c>
      <c r="BR8" s="120" t="s">
        <v>435</v>
      </c>
      <c r="BS8" s="839">
        <f>SUM(BS11:BS32)</f>
        <v>0</v>
      </c>
      <c r="BT8" s="849"/>
      <c r="BU8" s="534" t="s">
        <v>314</v>
      </c>
      <c r="BV8" s="534" t="s">
        <v>304</v>
      </c>
      <c r="BW8" s="534" t="s">
        <v>186</v>
      </c>
      <c r="BX8" s="534" t="s">
        <v>185</v>
      </c>
      <c r="BY8" s="534" t="s">
        <v>50</v>
      </c>
      <c r="BZ8" s="534" t="s">
        <v>132</v>
      </c>
      <c r="CA8" s="534" t="s">
        <v>131</v>
      </c>
      <c r="CB8" s="534" t="s">
        <v>315</v>
      </c>
      <c r="CC8" s="867"/>
      <c r="CD8" s="534" t="s">
        <v>301</v>
      </c>
      <c r="CE8" s="534" t="s">
        <v>302</v>
      </c>
      <c r="CF8" s="867"/>
      <c r="CG8" s="663" t="s">
        <v>134</v>
      </c>
      <c r="CH8" s="661" t="s">
        <v>317</v>
      </c>
      <c r="CI8" s="661" t="s">
        <v>318</v>
      </c>
      <c r="CJ8" s="661" t="s">
        <v>137</v>
      </c>
      <c r="CK8" s="661" t="s">
        <v>135</v>
      </c>
      <c r="CL8" s="661" t="s">
        <v>265</v>
      </c>
      <c r="CM8" s="661" t="s">
        <v>319</v>
      </c>
      <c r="CN8" s="661" t="s">
        <v>320</v>
      </c>
      <c r="CO8" s="661" t="s">
        <v>321</v>
      </c>
      <c r="CP8" s="661" t="s">
        <v>322</v>
      </c>
      <c r="CQ8" s="662" t="s">
        <v>136</v>
      </c>
      <c r="CR8" s="534" t="s">
        <v>315</v>
      </c>
    </row>
    <row r="9" spans="1:100" s="147" customFormat="1" ht="30" hidden="1" customHeight="1">
      <c r="B9" s="213"/>
      <c r="D9" s="64"/>
      <c r="E9" s="64"/>
      <c r="F9" s="74"/>
      <c r="G9" s="64"/>
      <c r="H9" s="64"/>
      <c r="I9" s="215"/>
      <c r="J9" s="64"/>
      <c r="K9" s="215"/>
      <c r="L9" s="219" t="s">
        <v>227</v>
      </c>
      <c r="M9" s="219" t="s">
        <v>228</v>
      </c>
      <c r="N9" s="219" t="s">
        <v>229</v>
      </c>
      <c r="O9" s="219" t="s">
        <v>230</v>
      </c>
      <c r="P9" s="219" t="s">
        <v>231</v>
      </c>
      <c r="Q9" s="219" t="s">
        <v>232</v>
      </c>
      <c r="R9" s="219" t="s">
        <v>334</v>
      </c>
      <c r="S9" s="219" t="s">
        <v>233</v>
      </c>
      <c r="T9" s="219" t="s">
        <v>234</v>
      </c>
      <c r="U9" s="219" t="s">
        <v>235</v>
      </c>
      <c r="V9" s="219" t="s">
        <v>263</v>
      </c>
      <c r="W9" s="219" t="s">
        <v>262</v>
      </c>
      <c r="X9" s="219" t="s">
        <v>261</v>
      </c>
      <c r="Y9" s="219" t="s">
        <v>260</v>
      </c>
      <c r="Z9" s="825" t="s">
        <v>272</v>
      </c>
      <c r="AA9" s="826" t="s">
        <v>506</v>
      </c>
      <c r="AB9" s="219" t="s">
        <v>507</v>
      </c>
      <c r="AC9" s="219" t="s">
        <v>508</v>
      </c>
      <c r="AD9" s="219" t="s">
        <v>509</v>
      </c>
      <c r="AF9" s="199"/>
      <c r="AG9" s="216"/>
      <c r="AI9" s="217"/>
      <c r="AJ9" s="217"/>
      <c r="AL9" s="117"/>
      <c r="AM9" s="117"/>
      <c r="AN9" s="77"/>
      <c r="AO9" s="63"/>
      <c r="AP9" s="78"/>
      <c r="AQ9" s="71"/>
      <c r="AR9" s="439"/>
      <c r="AS9" s="444"/>
      <c r="AT9" s="822"/>
      <c r="AU9" s="493"/>
      <c r="AV9" s="514"/>
      <c r="AW9" s="457"/>
      <c r="AX9" s="112"/>
      <c r="AY9" s="500"/>
      <c r="AZ9" s="504"/>
      <c r="BA9" s="509"/>
      <c r="BB9" s="792"/>
      <c r="BC9" s="798"/>
      <c r="BD9" s="804"/>
      <c r="BE9" s="810"/>
      <c r="BF9" s="816"/>
      <c r="BG9" s="126"/>
      <c r="BH9" s="844"/>
      <c r="BI9" s="233"/>
      <c r="BJ9" s="844"/>
      <c r="BK9" s="233"/>
      <c r="BL9" s="844"/>
      <c r="BM9" s="233"/>
      <c r="BN9" s="862"/>
      <c r="BO9" s="233"/>
      <c r="BP9" s="516"/>
      <c r="BR9" s="516"/>
      <c r="BT9" s="849"/>
      <c r="BU9" s="150"/>
      <c r="BV9" s="150"/>
      <c r="BW9" s="150"/>
      <c r="BX9" s="150"/>
      <c r="BY9" s="150"/>
      <c r="BZ9" s="150"/>
      <c r="CA9" s="150"/>
      <c r="CB9" s="150"/>
      <c r="CC9" s="867"/>
      <c r="CD9" s="150"/>
      <c r="CE9" s="150"/>
      <c r="CF9" s="867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</row>
    <row r="10" spans="1:100" s="699" customFormat="1" ht="30" customHeight="1">
      <c r="A10" s="147"/>
      <c r="B10" s="213"/>
      <c r="C10" s="150"/>
      <c r="D10" s="1029" t="s">
        <v>425</v>
      </c>
      <c r="E10" s="1029"/>
      <c r="F10" s="1029"/>
      <c r="G10" s="1029"/>
      <c r="H10" s="1029"/>
      <c r="I10" s="1029"/>
      <c r="J10" s="1029"/>
      <c r="K10" s="697"/>
      <c r="L10" s="697"/>
      <c r="M10" s="697"/>
      <c r="N10" s="697"/>
      <c r="O10" s="697"/>
      <c r="P10" s="697"/>
      <c r="Q10" s="697"/>
      <c r="R10" s="697"/>
      <c r="S10" s="698"/>
      <c r="T10" s="697"/>
      <c r="U10" s="147"/>
      <c r="V10" s="216"/>
      <c r="W10" s="199"/>
      <c r="X10" s="697"/>
      <c r="Y10" s="697"/>
      <c r="Z10" s="199"/>
      <c r="AA10" s="827"/>
      <c r="AB10" s="199"/>
      <c r="AC10" s="199"/>
      <c r="AD10" s="199"/>
      <c r="AE10" s="199"/>
      <c r="AF10" s="216"/>
      <c r="AH10" s="700"/>
      <c r="AI10" s="700"/>
      <c r="AK10" s="199"/>
      <c r="AL10" s="199"/>
      <c r="AM10" s="619"/>
      <c r="AN10" s="199"/>
      <c r="AO10" s="619"/>
      <c r="AP10" s="619"/>
      <c r="AQ10" s="619"/>
      <c r="AR10" s="619"/>
      <c r="AS10" s="619"/>
      <c r="AT10" s="823"/>
      <c r="AU10" s="619"/>
      <c r="AV10" s="619"/>
      <c r="AW10" s="619"/>
      <c r="AX10" s="619"/>
      <c r="AY10" s="619"/>
      <c r="AZ10" s="619"/>
      <c r="BA10" s="619"/>
      <c r="BB10" s="793"/>
      <c r="BC10" s="799"/>
      <c r="BD10" s="805"/>
      <c r="BE10" s="811"/>
      <c r="BF10" s="817"/>
      <c r="BG10" s="619"/>
      <c r="BH10" s="845"/>
      <c r="BI10" s="840"/>
      <c r="BJ10" s="845"/>
      <c r="BK10" s="840"/>
      <c r="BL10" s="847"/>
      <c r="BM10" s="328"/>
      <c r="BN10" s="707"/>
      <c r="BO10" s="328"/>
      <c r="BP10" s="851"/>
      <c r="BQ10" s="147"/>
      <c r="BR10" s="851"/>
      <c r="BS10" s="147"/>
      <c r="BT10" s="849"/>
      <c r="BU10" s="199"/>
      <c r="BV10" s="199"/>
      <c r="BW10" s="199"/>
      <c r="BX10" s="199"/>
      <c r="BY10" s="199"/>
      <c r="BZ10" s="199"/>
      <c r="CA10" s="199"/>
      <c r="CB10" s="599"/>
      <c r="CC10" s="868"/>
      <c r="CD10" s="599"/>
      <c r="CE10" s="599"/>
      <c r="CF10" s="868"/>
      <c r="CG10" s="599"/>
      <c r="CH10" s="599"/>
      <c r="CI10" s="599"/>
      <c r="CJ10" s="599"/>
      <c r="CK10" s="599"/>
      <c r="CL10" s="599"/>
      <c r="CM10" s="599"/>
      <c r="CN10" s="599"/>
      <c r="CO10" s="599"/>
      <c r="CP10" s="599"/>
      <c r="CQ10" s="599"/>
      <c r="CR10" s="599"/>
      <c r="CS10" s="599"/>
      <c r="CT10" s="599"/>
      <c r="CU10" s="199"/>
      <c r="CV10" s="199"/>
    </row>
    <row r="11" spans="1:100" s="699" customFormat="1" ht="40" customHeight="1">
      <c r="A11" s="147"/>
      <c r="B11" s="374"/>
      <c r="C11" s="108"/>
      <c r="D11" s="728" t="s">
        <v>429</v>
      </c>
      <c r="E11" s="932" t="s">
        <v>427</v>
      </c>
      <c r="F11" s="933" t="s">
        <v>137</v>
      </c>
      <c r="G11" s="933" t="s">
        <v>304</v>
      </c>
      <c r="H11" s="364"/>
      <c r="I11" s="933">
        <v>6</v>
      </c>
      <c r="J11" s="934" t="s">
        <v>414</v>
      </c>
      <c r="K11" s="729">
        <v>84.975000000000009</v>
      </c>
      <c r="L11" s="710"/>
      <c r="M11" s="711"/>
      <c r="N11" s="710"/>
      <c r="O11" s="711"/>
      <c r="P11" s="710"/>
      <c r="Q11" s="711"/>
      <c r="R11" s="722"/>
      <c r="S11" s="154"/>
      <c r="T11" s="712"/>
      <c r="U11" s="712"/>
      <c r="V11" s="712"/>
      <c r="W11" s="712"/>
      <c r="X11" s="712"/>
      <c r="Y11" s="712"/>
      <c r="Z11" s="153"/>
      <c r="AA11" s="828"/>
      <c r="AB11" s="154"/>
      <c r="AC11" s="154"/>
      <c r="AD11" s="154"/>
      <c r="AE11" s="937">
        <f>SUM(L11:Z11)*K11+SUM(AA11:AD11)*1.1*K11</f>
        <v>0</v>
      </c>
      <c r="AF11" s="938" t="str">
        <f>IF(SUM(L11:AD11)&gt;0,"Yes","No")</f>
        <v>No</v>
      </c>
      <c r="AG11" s="939" t="str">
        <f>IF(B11="New","Yes","No")</f>
        <v>No</v>
      </c>
      <c r="AI11" s="155">
        <v>1</v>
      </c>
      <c r="AJ11" s="156">
        <f>AI11*SUM(L11:AD11)</f>
        <v>0</v>
      </c>
      <c r="AL11" s="384">
        <v>3.1</v>
      </c>
      <c r="AM11" s="385">
        <f>SUM(L11:AD11)*AL11</f>
        <v>0</v>
      </c>
      <c r="AN11" s="244">
        <f>L11*I11</f>
        <v>0</v>
      </c>
      <c r="AO11" s="321">
        <f>M11*I11</f>
        <v>0</v>
      </c>
      <c r="AP11" s="469">
        <f>N11*I11</f>
        <v>0</v>
      </c>
      <c r="AQ11" s="470">
        <f>O11*I11</f>
        <v>0</v>
      </c>
      <c r="AR11" s="471">
        <f>P11*I11</f>
        <v>0</v>
      </c>
      <c r="AS11" s="472">
        <f t="shared" ref="AS11:BB11" si="3">Q11*$I$11</f>
        <v>0</v>
      </c>
      <c r="AT11" s="824">
        <f t="shared" si="3"/>
        <v>0</v>
      </c>
      <c r="AU11" s="494">
        <f t="shared" si="3"/>
        <v>0</v>
      </c>
      <c r="AV11" s="515">
        <f t="shared" si="3"/>
        <v>0</v>
      </c>
      <c r="AW11" s="475">
        <f t="shared" si="3"/>
        <v>0</v>
      </c>
      <c r="AX11" s="268">
        <f t="shared" si="3"/>
        <v>0</v>
      </c>
      <c r="AY11" s="448">
        <f t="shared" si="3"/>
        <v>0</v>
      </c>
      <c r="AZ11" s="505">
        <f t="shared" si="3"/>
        <v>0</v>
      </c>
      <c r="BA11" s="510">
        <f t="shared" si="3"/>
        <v>0</v>
      </c>
      <c r="BB11" s="794">
        <f t="shared" si="3"/>
        <v>0</v>
      </c>
      <c r="BC11" s="800">
        <f t="shared" ref="BC11:BF12" si="4">AA11*$I11</f>
        <v>0</v>
      </c>
      <c r="BD11" s="806">
        <f t="shared" si="4"/>
        <v>0</v>
      </c>
      <c r="BE11" s="812">
        <f t="shared" si="4"/>
        <v>0</v>
      </c>
      <c r="BF11" s="818">
        <f t="shared" si="4"/>
        <v>0</v>
      </c>
      <c r="BG11" s="246">
        <v>1</v>
      </c>
      <c r="BH11" s="852">
        <v>12</v>
      </c>
      <c r="BI11" s="853">
        <f t="shared" ref="BI11:BI32" si="5">SUM($L11:$AD11)*BH11</f>
        <v>0</v>
      </c>
      <c r="BJ11" s="852"/>
      <c r="BK11" s="853"/>
      <c r="BL11" s="852"/>
      <c r="BM11" s="853"/>
      <c r="BN11" s="863"/>
      <c r="BO11" s="853">
        <f>SUM($L11:$AD11)*BN11</f>
        <v>0</v>
      </c>
      <c r="BP11" s="854"/>
      <c r="BQ11" s="853">
        <f>SUM($L11:$AD11)*BP11</f>
        <v>0</v>
      </c>
      <c r="BR11" s="854">
        <v>6</v>
      </c>
      <c r="BS11" s="853">
        <f>SUM($L11:$AD11)*BR11</f>
        <v>0</v>
      </c>
      <c r="BT11" s="855"/>
      <c r="BU11" s="143">
        <f>IF(G11="XS",IF(SUM(L11:AD11)&gt;0,SUM(L11:AD11),0),0)*I11</f>
        <v>0</v>
      </c>
      <c r="BV11" s="143">
        <f>IF(G11="S",IF(SUM(L11:AD11)&gt;0,SUM(L11:AD11),0),0)*I11</f>
        <v>0</v>
      </c>
      <c r="BW11" s="143">
        <f>IF(G11="M",IF(SUM(L11:AD11)&gt;0,SUM(L11:AD11),0),0)*I11</f>
        <v>0</v>
      </c>
      <c r="BX11" s="143">
        <f>IF(G11="L",IF(SUM(L11:AD11)&gt;0,SUM(L11:AD11),0),0)*I11</f>
        <v>0</v>
      </c>
      <c r="BY11" s="143">
        <f>IF(G11="XL",IF(SUM(L11:AD11)&gt;0,SUM(L11:AD11),0),0)*I11</f>
        <v>0</v>
      </c>
      <c r="BZ11" s="143">
        <f>IF(G11="2XL",IF(SUM(L11:AD11)&gt;0,SUM(L11:AD11),0),0)*I11</f>
        <v>0</v>
      </c>
      <c r="CA11" s="143">
        <f>IF(G11="3XL",IF(SUM(L11:AD11)&gt;0,SUM(L11:AD11),0),0)*I11</f>
        <v>0</v>
      </c>
      <c r="CB11" s="143">
        <f>IF(G11="various",IF(SUM(L11:AD11)&gt;0,SUM(L11:AD11),0),0)*I11</f>
        <v>0</v>
      </c>
      <c r="CC11" s="869"/>
      <c r="CD11" s="143">
        <f>IF(E11="All Tex.",IF(SUM(L11:AD11)&gt;0,SUM(L11:AD11),0),0)*I11</f>
        <v>0</v>
      </c>
      <c r="CE11" s="143">
        <f>IF(E11="Dual Tex.",IF(SUM(L11:AD11)&gt;0,SUM(L11:AD11),0),0)*I11</f>
        <v>0</v>
      </c>
      <c r="CF11" s="869"/>
      <c r="CG11" s="143">
        <f>IF($F11="sloper",IF(SUM($L11:$AD11)&gt;0,SUM($L11:$AD11),0),0)*$I11</f>
        <v>0</v>
      </c>
      <c r="CH11" s="143">
        <f>IF($F11="footholds",IF(SUM($L11:$AD11)&gt;0,SUM($L11:$AD11),0),0)*$I11</f>
        <v>0</v>
      </c>
      <c r="CI11" s="143">
        <f>IF($F11="micros",IF(SUM($L11:$AD11)&gt;0,SUM($L11:$AD11),0),0)*$I11</f>
        <v>0</v>
      </c>
      <c r="CJ11" s="143">
        <f>IF($F11="jug",IF(SUM($L11:$AD11)&gt;0,SUM($L11:$AD11),0),0)*$I11</f>
        <v>0</v>
      </c>
      <c r="CK11" s="143">
        <f>IF($F11="edge",IF(SUM($L11:$AD11)&gt;0,SUM($L11:$AD11),0),0)*$I11</f>
        <v>0</v>
      </c>
      <c r="CL11" s="143">
        <f>IF($F11="crimp",IF(SUM($L11:$AD11)&gt;0,SUM($L11:$AD11),0),0)*$I11</f>
        <v>0</v>
      </c>
      <c r="CM11" s="143">
        <f>IF($F11="incut",IF(SUM($L11:$AD11)&gt;0,SUM($L11:$AD11),0),0)*$I11</f>
        <v>0</v>
      </c>
      <c r="CN11" s="143">
        <f>IF($F11="dish",IF(SUM($L11:$AD11)&gt;0,SUM($L11:$AD11),0),0)*$I11</f>
        <v>0</v>
      </c>
      <c r="CO11" s="143">
        <f>IF($F11="pinch",IF(SUM($L11:$AD11)&gt;0,SUM($L11:$AD11),0),0)*$I11</f>
        <v>0</v>
      </c>
      <c r="CP11" s="143">
        <f>IF($F11="pocket",IF(SUM($L11:$AD11)&gt;0,SUM($L11:$AD11),0),0)*$I11</f>
        <v>0</v>
      </c>
      <c r="CQ11" s="143">
        <f>IF($F11="positive",IF(SUM($L11:$AD11)&gt;0,SUM($L11:$AD11),0),0)*$I11</f>
        <v>0</v>
      </c>
      <c r="CR11" s="143">
        <f>IF($F11="various",IF(SUM($L11:$AD11)&gt;0,SUM($L11:$AD11),0),0)*$I11</f>
        <v>0</v>
      </c>
      <c r="CS11" s="18"/>
      <c r="CT11" s="18"/>
      <c r="CU11" s="18"/>
    </row>
    <row r="12" spans="1:100" s="699" customFormat="1" ht="40" customHeight="1">
      <c r="A12" s="147"/>
      <c r="B12" s="375"/>
      <c r="C12" s="19"/>
      <c r="D12" s="325" t="s">
        <v>430</v>
      </c>
      <c r="E12" s="935"/>
      <c r="F12" s="326" t="s">
        <v>317</v>
      </c>
      <c r="G12" s="326" t="s">
        <v>304</v>
      </c>
      <c r="H12" s="326"/>
      <c r="I12" s="326">
        <v>10</v>
      </c>
      <c r="J12" s="936" t="s">
        <v>414</v>
      </c>
      <c r="K12" s="730">
        <v>58.916000000000004</v>
      </c>
      <c r="L12" s="169"/>
      <c r="M12" s="168"/>
      <c r="N12" s="169"/>
      <c r="O12" s="168"/>
      <c r="P12" s="169"/>
      <c r="Q12" s="168"/>
      <c r="R12" s="208"/>
      <c r="S12" s="169"/>
      <c r="T12" s="719"/>
      <c r="U12" s="719"/>
      <c r="V12" s="719"/>
      <c r="W12" s="719"/>
      <c r="X12" s="719"/>
      <c r="Y12" s="719"/>
      <c r="Z12" s="168"/>
      <c r="AA12" s="829"/>
      <c r="AB12" s="169"/>
      <c r="AC12" s="169"/>
      <c r="AD12" s="169"/>
      <c r="AE12" s="940">
        <f t="shared" ref="AE12:AE32" si="6">SUM(L12:Z12)*K12+SUM(AA12:AD12)*1.1*K12</f>
        <v>0</v>
      </c>
      <c r="AF12" s="940" t="str">
        <f>IF(SUM(L12:AD12)&gt;0,"Yes","No")</f>
        <v>No</v>
      </c>
      <c r="AG12" s="941" t="str">
        <f>IF(B12="New","Yes","No")</f>
        <v>No</v>
      </c>
      <c r="AI12" s="170">
        <v>1</v>
      </c>
      <c r="AJ12" s="171">
        <f>AI12*SUM(L12:AD12)</f>
        <v>0</v>
      </c>
      <c r="AL12" s="384">
        <v>1.1000000000000001</v>
      </c>
      <c r="AM12" s="385">
        <f>SUM(L12:AD12)*AL12</f>
        <v>0</v>
      </c>
      <c r="AN12" s="244">
        <f>L12*I12</f>
        <v>0</v>
      </c>
      <c r="AO12" s="321">
        <f>M12*I12</f>
        <v>0</v>
      </c>
      <c r="AP12" s="469">
        <f>N12*I12</f>
        <v>0</v>
      </c>
      <c r="AQ12" s="470">
        <f>O12*I12</f>
        <v>0</v>
      </c>
      <c r="AR12" s="471">
        <f>P12*I12</f>
        <v>0</v>
      </c>
      <c r="AS12" s="472">
        <f t="shared" ref="AS12:BB12" si="7">Q12*$I$12</f>
        <v>0</v>
      </c>
      <c r="AT12" s="824">
        <f t="shared" si="7"/>
        <v>0</v>
      </c>
      <c r="AU12" s="494">
        <f t="shared" si="7"/>
        <v>0</v>
      </c>
      <c r="AV12" s="515">
        <f t="shared" si="7"/>
        <v>0</v>
      </c>
      <c r="AW12" s="475">
        <f t="shared" si="7"/>
        <v>0</v>
      </c>
      <c r="AX12" s="268">
        <f t="shared" si="7"/>
        <v>0</v>
      </c>
      <c r="AY12" s="448">
        <f t="shared" si="7"/>
        <v>0</v>
      </c>
      <c r="AZ12" s="505">
        <f t="shared" si="7"/>
        <v>0</v>
      </c>
      <c r="BA12" s="510">
        <f t="shared" si="7"/>
        <v>0</v>
      </c>
      <c r="BB12" s="794">
        <f t="shared" si="7"/>
        <v>0</v>
      </c>
      <c r="BC12" s="800">
        <f t="shared" si="4"/>
        <v>0</v>
      </c>
      <c r="BD12" s="806">
        <f t="shared" si="4"/>
        <v>0</v>
      </c>
      <c r="BE12" s="812">
        <f t="shared" si="4"/>
        <v>0</v>
      </c>
      <c r="BF12" s="818">
        <f t="shared" si="4"/>
        <v>0</v>
      </c>
      <c r="BG12" s="246">
        <v>1</v>
      </c>
      <c r="BH12" s="852">
        <v>20</v>
      </c>
      <c r="BI12" s="853">
        <f t="shared" si="5"/>
        <v>0</v>
      </c>
      <c r="BJ12" s="852"/>
      <c r="BK12" s="853"/>
      <c r="BL12" s="852"/>
      <c r="BM12" s="853"/>
      <c r="BN12" s="863">
        <v>10</v>
      </c>
      <c r="BO12" s="853">
        <f t="shared" ref="BO12:BO32" si="8">SUM($L12:$AD12)*BN12</f>
        <v>0</v>
      </c>
      <c r="BP12" s="854"/>
      <c r="BQ12" s="853">
        <f t="shared" ref="BQ12:BQ32" si="9">SUM($L12:$AD12)*BP12</f>
        <v>0</v>
      </c>
      <c r="BR12" s="854"/>
      <c r="BS12" s="853">
        <f t="shared" ref="BS12:BS32" si="10">SUM($L12:$AD12)*BR12</f>
        <v>0</v>
      </c>
      <c r="BT12" s="855"/>
      <c r="BU12" s="143">
        <f>IF(G12="XS",IF(SUM(L12:AD12)&gt;0,SUM(L12:AD12),0),0)*I12</f>
        <v>0</v>
      </c>
      <c r="BV12" s="143">
        <f>IF(G12="S",IF(SUM(L12:AD12)&gt;0,SUM(L12:AD12),0),0)*I12</f>
        <v>0</v>
      </c>
      <c r="BW12" s="143">
        <f>IF(G12="M",IF(SUM(L12:AD12)&gt;0,SUM(L12:AD12),0),0)*I12</f>
        <v>0</v>
      </c>
      <c r="BX12" s="143">
        <f>IF(G12="L",IF(SUM(L12:AD12)&gt;0,SUM(L12:AD12),0),0)*I12</f>
        <v>0</v>
      </c>
      <c r="BY12" s="143">
        <f>IF(G12="XL",IF(SUM(L12:AD12)&gt;0,SUM(L12:AD12),0),0)*I12</f>
        <v>0</v>
      </c>
      <c r="BZ12" s="143">
        <f>IF(G12="2XL",IF(SUM(L12:AD12)&gt;0,SUM(L12:AD12),0),0)*I12</f>
        <v>0</v>
      </c>
      <c r="CA12" s="143">
        <f>IF(G12="3XL",IF(SUM(L12:AD12)&gt;0,SUM(L12:AD12),0),0)*I12</f>
        <v>0</v>
      </c>
      <c r="CB12" s="143">
        <f>IF(G12="various",IF(SUM(L12:AD12)&gt;0,SUM(L12:AD12),0),0)*I12</f>
        <v>0</v>
      </c>
      <c r="CC12" s="869"/>
      <c r="CD12" s="143">
        <f>IF(E12="All Tex.",IF(SUM(L12:AD12)&gt;0,SUM(L12:AD12),0),0)*I12</f>
        <v>0</v>
      </c>
      <c r="CE12" s="143">
        <f>IF(E12="Dual Tex.",IF(SUM(L12:AD12)&gt;0,SUM(L12:AD12),0),0)*I12</f>
        <v>0</v>
      </c>
      <c r="CF12" s="869"/>
      <c r="CG12" s="143">
        <f>IF($F12="sloper",IF(SUM($L12:$AD12)&gt;0,SUM($L12:$AD12),0),0)*$I12</f>
        <v>0</v>
      </c>
      <c r="CH12" s="143">
        <f>IF($F12="footholds",IF(SUM($L12:$AD12)&gt;0,SUM($L12:$AD12),0),0)*$I12</f>
        <v>0</v>
      </c>
      <c r="CI12" s="143">
        <f>IF($F12="micros",IF(SUM($L12:$AD12)&gt;0,SUM($L12:$AD12),0),0)*$I12</f>
        <v>0</v>
      </c>
      <c r="CJ12" s="143">
        <f>IF($F12="jug",IF(SUM($L12:$AD12)&gt;0,SUM($L12:$AD12),0),0)*$I12</f>
        <v>0</v>
      </c>
      <c r="CK12" s="143">
        <f>IF($F12="edge",IF(SUM($L12:$AD12)&gt;0,SUM($L12:$AD12),0),0)*$I12</f>
        <v>0</v>
      </c>
      <c r="CL12" s="143">
        <f>IF($F12="crimp",IF(SUM($L12:$AD12)&gt;0,SUM($L12:$AD12),0),0)*$I12</f>
        <v>0</v>
      </c>
      <c r="CM12" s="143">
        <f>IF($F12="incut",IF(SUM($L12:$AD12)&gt;0,SUM($L12:$AD12),0),0)*$I12</f>
        <v>0</v>
      </c>
      <c r="CN12" s="143">
        <f>IF($F12="dish",IF(SUM($L12:$AD12)&gt;0,SUM($L12:$AD12),0),0)*$I12</f>
        <v>0</v>
      </c>
      <c r="CO12" s="143">
        <f>IF($F12="pinch",IF(SUM($L12:$AD12)&gt;0,SUM($L12:$AD12),0),0)*$I12</f>
        <v>0</v>
      </c>
      <c r="CP12" s="143">
        <f>IF($F12="pocket",IF(SUM($L12:$AD12)&gt;0,SUM($L12:$AD12),0),0)*$I12</f>
        <v>0</v>
      </c>
      <c r="CQ12" s="143">
        <f>IF($F12="positive",IF(SUM($L12:$AD12)&gt;0,SUM($L12:$AD12),0),0)*$I12</f>
        <v>0</v>
      </c>
      <c r="CR12" s="143">
        <f>IF($F12="various",IF(SUM($L12:$AD12)&gt;0,SUM($L12:$AD12),0),0)*$I12</f>
        <v>0</v>
      </c>
      <c r="CS12" s="18"/>
      <c r="CT12" s="18"/>
      <c r="CU12" s="18"/>
    </row>
    <row r="13" spans="1:100" s="147" customFormat="1" ht="40" customHeight="1">
      <c r="B13" s="760"/>
      <c r="C13" s="93"/>
      <c r="D13" s="666" t="s">
        <v>411</v>
      </c>
      <c r="E13" s="64"/>
      <c r="F13" s="82"/>
      <c r="G13" s="64"/>
      <c r="H13" s="64"/>
      <c r="I13" s="64"/>
      <c r="J13" s="64"/>
      <c r="K13" s="127"/>
      <c r="L13" s="149"/>
      <c r="AA13" s="830"/>
      <c r="AE13" s="150"/>
      <c r="AF13" s="151" t="str">
        <f>IF(SUM(L13:W13)&gt;0,"Yes","No")</f>
        <v>No</v>
      </c>
      <c r="AG13" s="150"/>
      <c r="AK13" s="699"/>
      <c r="AL13" s="383"/>
      <c r="AM13" s="385">
        <f t="shared" ref="AM13" si="11">SUM(L13:AD13)*AL13</f>
        <v>0</v>
      </c>
      <c r="AN13" s="77"/>
      <c r="AO13" s="63"/>
      <c r="AP13" s="78"/>
      <c r="AQ13" s="71"/>
      <c r="AR13" s="439"/>
      <c r="AS13" s="444"/>
      <c r="AT13" s="822"/>
      <c r="AU13" s="493"/>
      <c r="AV13" s="514"/>
      <c r="AW13" s="457"/>
      <c r="AX13" s="112"/>
      <c r="AY13" s="500"/>
      <c r="AZ13" s="504"/>
      <c r="BA13" s="509"/>
      <c r="BB13" s="792"/>
      <c r="BC13" s="800">
        <f t="shared" ref="BC13:BC32" si="12">AA13*$I13</f>
        <v>0</v>
      </c>
      <c r="BD13" s="806">
        <f t="shared" ref="BD13:BD32" si="13">AB13*$I13</f>
        <v>0</v>
      </c>
      <c r="BE13" s="812">
        <f t="shared" ref="BE13:BE32" si="14">AC13*$I13</f>
        <v>0</v>
      </c>
      <c r="BF13" s="818">
        <f t="shared" ref="BF13:BF32" si="15">AD13*$I13</f>
        <v>0</v>
      </c>
      <c r="BG13" s="126"/>
      <c r="BH13" s="856"/>
      <c r="BI13" s="853">
        <f t="shared" si="5"/>
        <v>0</v>
      </c>
      <c r="BJ13" s="856"/>
      <c r="BK13" s="372"/>
      <c r="BL13" s="856"/>
      <c r="BM13" s="372"/>
      <c r="BN13" s="864"/>
      <c r="BO13" s="853">
        <f t="shared" si="8"/>
        <v>0</v>
      </c>
      <c r="BP13" s="857"/>
      <c r="BQ13" s="853">
        <f t="shared" si="9"/>
        <v>0</v>
      </c>
      <c r="BR13" s="857"/>
      <c r="BS13" s="853">
        <f t="shared" si="10"/>
        <v>0</v>
      </c>
      <c r="BT13" s="855"/>
      <c r="BU13" s="143">
        <f t="shared" ref="BU13:BU32" si="16">IF(G13="XS",IF(SUM(L13:AD13)&gt;0,SUM(L13:AD13),0),0)*I13</f>
        <v>0</v>
      </c>
      <c r="BV13" s="143">
        <f t="shared" ref="BV13:BV32" si="17">IF(G13="S",IF(SUM(L13:AD13)&gt;0,SUM(L13:AD13),0),0)*I13</f>
        <v>0</v>
      </c>
      <c r="BW13" s="143">
        <f t="shared" ref="BW13:BW32" si="18">IF(G13="M",IF(SUM(L13:AD13)&gt;0,SUM(L13:AD13),0),0)*I13</f>
        <v>0</v>
      </c>
      <c r="BX13" s="143">
        <f t="shared" ref="BX13:BX32" si="19">IF(G13="L",IF(SUM(L13:AD13)&gt;0,SUM(L13:AD13),0),0)*I13</f>
        <v>0</v>
      </c>
      <c r="BY13" s="143">
        <f t="shared" ref="BY13:BY32" si="20">IF(G13="XL",IF(SUM(L13:AD13)&gt;0,SUM(L13:AD13),0),0)*I13</f>
        <v>0</v>
      </c>
      <c r="BZ13" s="143">
        <f t="shared" ref="BZ13:BZ32" si="21">IF(G13="2XL",IF(SUM(L13:AD13)&gt;0,SUM(L13:AD13),0),0)*I13</f>
        <v>0</v>
      </c>
      <c r="CA13" s="143">
        <f t="shared" ref="CA13:CA32" si="22">IF(G13="3XL",IF(SUM(L13:AD13)&gt;0,SUM(L13:AD13),0),0)*I13</f>
        <v>0</v>
      </c>
      <c r="CB13" s="143">
        <f t="shared" ref="CB13:CB32" si="23">IF(G13="various",IF(SUM(L13:AD13)&gt;0,SUM(L13:AD13),0),0)*I13</f>
        <v>0</v>
      </c>
      <c r="CC13" s="869"/>
      <c r="CD13" s="143">
        <f t="shared" ref="CD13:CD32" si="24">IF(E13="All Tex.",IF(SUM(L13:AD13)&gt;0,SUM(L13:AD13),0),0)*I13</f>
        <v>0</v>
      </c>
      <c r="CE13" s="143">
        <f t="shared" ref="CE13:CE32" si="25">IF(E13="Dual Tex.",IF(SUM(L13:AD13)&gt;0,SUM(L13:AD13),0),0)*I13</f>
        <v>0</v>
      </c>
      <c r="CF13" s="869"/>
      <c r="CG13" s="143">
        <f t="shared" ref="CG13:CG32" si="26">IF($F13="sloper",IF(SUM($L13:$AD13)&gt;0,SUM($L13:$AD13),0),0)*$I13</f>
        <v>0</v>
      </c>
      <c r="CH13" s="143">
        <f t="shared" ref="CH13:CH32" si="27">IF($F13="footholds",IF(SUM($L13:$AD13)&gt;0,SUM($L13:$AD13),0),0)*$I13</f>
        <v>0</v>
      </c>
      <c r="CI13" s="143">
        <f t="shared" ref="CI13:CI32" si="28">IF($F13="micros",IF(SUM($L13:$AD13)&gt;0,SUM($L13:$AD13),0),0)*$I13</f>
        <v>0</v>
      </c>
      <c r="CJ13" s="143">
        <f t="shared" ref="CJ13:CJ32" si="29">IF($F13="jug",IF(SUM($L13:$AD13)&gt;0,SUM($L13:$AD13),0),0)*$I13</f>
        <v>0</v>
      </c>
      <c r="CK13" s="143">
        <f t="shared" ref="CK13:CK32" si="30">IF($F13="edge",IF(SUM($L13:$AD13)&gt;0,SUM($L13:$AD13),0),0)*$I13</f>
        <v>0</v>
      </c>
      <c r="CL13" s="143">
        <f t="shared" ref="CL13:CL32" si="31">IF($F13="crimp",IF(SUM($L13:$AD13)&gt;0,SUM($L13:$AD13),0),0)*$I13</f>
        <v>0</v>
      </c>
      <c r="CM13" s="143">
        <f t="shared" ref="CM13:CM32" si="32">IF($F13="incut",IF(SUM($L13:$AD13)&gt;0,SUM($L13:$AD13),0),0)*$I13</f>
        <v>0</v>
      </c>
      <c r="CN13" s="143">
        <f t="shared" ref="CN13:CN32" si="33">IF($F13="dish",IF(SUM($L13:$AD13)&gt;0,SUM($L13:$AD13),0),0)*$I13</f>
        <v>0</v>
      </c>
      <c r="CO13" s="143">
        <f t="shared" ref="CO13:CO32" si="34">IF($F13="pinch",IF(SUM($L13:$AD13)&gt;0,SUM($L13:$AD13),0),0)*$I13</f>
        <v>0</v>
      </c>
      <c r="CP13" s="143">
        <f t="shared" ref="CP13:CP32" si="35">IF($F13="pocket",IF(SUM($L13:$AD13)&gt;0,SUM($L13:$AD13),0),0)*$I13</f>
        <v>0</v>
      </c>
      <c r="CQ13" s="143">
        <f t="shared" ref="CQ13:CQ32" si="36">IF($F13="positive",IF(SUM($L13:$AD13)&gt;0,SUM($L13:$AD13),0),0)*$I13</f>
        <v>0</v>
      </c>
      <c r="CR13" s="143">
        <f t="shared" ref="CR13:CR32" si="37">IF($F13="various",IF(SUM($L13:$AD13)&gt;0,SUM($L13:$AD13),0),0)*$I13</f>
        <v>0</v>
      </c>
    </row>
    <row r="14" spans="1:100" s="18" customFormat="1" ht="90" customHeight="1">
      <c r="B14" s="691" t="s">
        <v>413</v>
      </c>
      <c r="C14" s="108"/>
      <c r="D14" s="362" t="s">
        <v>486</v>
      </c>
      <c r="E14" s="688" t="s">
        <v>421</v>
      </c>
      <c r="F14" s="321" t="s">
        <v>317</v>
      </c>
      <c r="G14" s="363" t="s">
        <v>304</v>
      </c>
      <c r="H14" s="364"/>
      <c r="I14" s="322">
        <v>12</v>
      </c>
      <c r="J14" s="322" t="s">
        <v>503</v>
      </c>
      <c r="K14" s="554">
        <v>84.7</v>
      </c>
      <c r="L14" s="365"/>
      <c r="M14" s="153"/>
      <c r="N14" s="154"/>
      <c r="O14" s="153"/>
      <c r="P14" s="154"/>
      <c r="Q14" s="153"/>
      <c r="R14" s="154"/>
      <c r="S14" s="154"/>
      <c r="T14" s="153"/>
      <c r="U14" s="154"/>
      <c r="V14" s="154"/>
      <c r="W14" s="153"/>
      <c r="X14" s="154"/>
      <c r="Y14" s="205"/>
      <c r="Z14" s="205"/>
      <c r="AA14" s="831"/>
      <c r="AB14" s="205"/>
      <c r="AC14" s="205"/>
      <c r="AD14" s="205"/>
      <c r="AE14" s="310">
        <f t="shared" si="6"/>
        <v>0</v>
      </c>
      <c r="AF14" s="311" t="str">
        <f>IF(SUM(L14:AD14)&gt;0,"Yes","No")</f>
        <v>No</v>
      </c>
      <c r="AG14" s="312" t="str">
        <f t="shared" ref="AG14:AG21" si="38">IF(B14="New","Yes","No")</f>
        <v>Yes</v>
      </c>
      <c r="AI14" s="155">
        <v>1</v>
      </c>
      <c r="AJ14" s="156">
        <f>SUM(L14:AD14)*AI14</f>
        <v>0</v>
      </c>
      <c r="AK14" s="699"/>
      <c r="AL14" s="384">
        <v>0.64</v>
      </c>
      <c r="AM14" s="385">
        <f>SUM(L14:AD14)*AL14</f>
        <v>0</v>
      </c>
      <c r="AN14" s="244">
        <f>I14*L14</f>
        <v>0</v>
      </c>
      <c r="AO14" s="321">
        <f t="shared" ref="AO14:AO21" si="39">I14*M14</f>
        <v>0</v>
      </c>
      <c r="AP14" s="469">
        <f t="shared" ref="AP14:AP21" si="40">I14*N14</f>
        <v>0</v>
      </c>
      <c r="AQ14" s="470">
        <f t="shared" ref="AQ14:AQ21" si="41">I14*O14</f>
        <v>0</v>
      </c>
      <c r="AR14" s="471">
        <f t="shared" ref="AR14:AR21" si="42">I14*P14</f>
        <v>0</v>
      </c>
      <c r="AS14" s="472">
        <f t="shared" ref="AS14:AS21" si="43">I14*Q14</f>
        <v>0</v>
      </c>
      <c r="AT14" s="824">
        <f t="shared" ref="AT14:AT21" si="44">I14*R14</f>
        <v>0</v>
      </c>
      <c r="AU14" s="494">
        <f t="shared" ref="AU14:AU21" si="45">I14*S14</f>
        <v>0</v>
      </c>
      <c r="AV14" s="515">
        <f t="shared" ref="AV14:AV21" si="46">I14*T14</f>
        <v>0</v>
      </c>
      <c r="AW14" s="475">
        <f t="shared" ref="AW14:AW21" si="47">I14*U14</f>
        <v>0</v>
      </c>
      <c r="AX14" s="268">
        <f t="shared" ref="AX14:AX21" si="48">I14*V14</f>
        <v>0</v>
      </c>
      <c r="AY14" s="448">
        <f t="shared" ref="AY14:AY21" si="49">I14*W14</f>
        <v>0</v>
      </c>
      <c r="AZ14" s="505">
        <f t="shared" ref="AZ14:AZ21" si="50">I14*X14</f>
        <v>0</v>
      </c>
      <c r="BA14" s="510">
        <f t="shared" ref="BA14:BA21" si="51">I14*Y14</f>
        <v>0</v>
      </c>
      <c r="BB14" s="794">
        <f>Z14*I14</f>
        <v>0</v>
      </c>
      <c r="BC14" s="800">
        <f t="shared" si="12"/>
        <v>0</v>
      </c>
      <c r="BD14" s="806">
        <f t="shared" si="13"/>
        <v>0</v>
      </c>
      <c r="BE14" s="812">
        <f t="shared" si="14"/>
        <v>0</v>
      </c>
      <c r="BF14" s="818">
        <f t="shared" si="15"/>
        <v>0</v>
      </c>
      <c r="BG14" s="246">
        <v>1</v>
      </c>
      <c r="BH14" s="852">
        <v>24</v>
      </c>
      <c r="BI14" s="853">
        <f>SUM($L14:$AD14)*BH14</f>
        <v>0</v>
      </c>
      <c r="BJ14" s="852"/>
      <c r="BK14" s="853">
        <f>SUM($L14:$AD14)*BJ14</f>
        <v>0</v>
      </c>
      <c r="BL14" s="852"/>
      <c r="BM14" s="853"/>
      <c r="BN14" s="863"/>
      <c r="BO14" s="853">
        <f t="shared" si="8"/>
        <v>0</v>
      </c>
      <c r="BP14" s="854">
        <v>12</v>
      </c>
      <c r="BQ14" s="853">
        <f t="shared" si="9"/>
        <v>0</v>
      </c>
      <c r="BR14" s="854"/>
      <c r="BS14" s="853">
        <f t="shared" si="10"/>
        <v>0</v>
      </c>
      <c r="BT14" s="855"/>
      <c r="BU14" s="143">
        <f t="shared" si="16"/>
        <v>0</v>
      </c>
      <c r="BV14" s="143">
        <f t="shared" si="17"/>
        <v>0</v>
      </c>
      <c r="BW14" s="143">
        <f t="shared" si="18"/>
        <v>0</v>
      </c>
      <c r="BX14" s="143">
        <f t="shared" si="19"/>
        <v>0</v>
      </c>
      <c r="BY14" s="143">
        <f t="shared" si="20"/>
        <v>0</v>
      </c>
      <c r="BZ14" s="143">
        <f t="shared" si="21"/>
        <v>0</v>
      </c>
      <c r="CA14" s="143">
        <f t="shared" si="22"/>
        <v>0</v>
      </c>
      <c r="CB14" s="143">
        <f t="shared" si="23"/>
        <v>0</v>
      </c>
      <c r="CC14" s="869"/>
      <c r="CD14" s="143">
        <f t="shared" si="24"/>
        <v>0</v>
      </c>
      <c r="CE14" s="143">
        <f t="shared" si="25"/>
        <v>0</v>
      </c>
      <c r="CF14" s="869"/>
      <c r="CG14" s="143">
        <f t="shared" si="26"/>
        <v>0</v>
      </c>
      <c r="CH14" s="143">
        <f t="shared" si="27"/>
        <v>0</v>
      </c>
      <c r="CI14" s="143">
        <f t="shared" si="28"/>
        <v>0</v>
      </c>
      <c r="CJ14" s="143">
        <f t="shared" si="29"/>
        <v>0</v>
      </c>
      <c r="CK14" s="143">
        <f t="shared" si="30"/>
        <v>0</v>
      </c>
      <c r="CL14" s="143">
        <f t="shared" si="31"/>
        <v>0</v>
      </c>
      <c r="CM14" s="143">
        <f t="shared" si="32"/>
        <v>0</v>
      </c>
      <c r="CN14" s="143">
        <f t="shared" si="33"/>
        <v>0</v>
      </c>
      <c r="CO14" s="143">
        <f t="shared" si="34"/>
        <v>0</v>
      </c>
      <c r="CP14" s="143">
        <f t="shared" si="35"/>
        <v>0</v>
      </c>
      <c r="CQ14" s="143">
        <f t="shared" si="36"/>
        <v>0</v>
      </c>
      <c r="CR14" s="143">
        <f t="shared" si="37"/>
        <v>0</v>
      </c>
    </row>
    <row r="15" spans="1:100" s="147" customFormat="1" ht="90" customHeight="1">
      <c r="B15" s="692" t="s">
        <v>413</v>
      </c>
      <c r="C15"/>
      <c r="D15" s="323" t="s">
        <v>487</v>
      </c>
      <c r="E15" s="689" t="s">
        <v>421</v>
      </c>
      <c r="F15" s="269" t="s">
        <v>317</v>
      </c>
      <c r="G15" s="255" t="s">
        <v>186</v>
      </c>
      <c r="H15" s="255"/>
      <c r="I15" s="255">
        <v>12</v>
      </c>
      <c r="J15" s="255" t="s">
        <v>414</v>
      </c>
      <c r="K15" s="552">
        <v>90.2</v>
      </c>
      <c r="L15" s="360"/>
      <c r="M15" s="191"/>
      <c r="N15" s="191"/>
      <c r="O15" s="191"/>
      <c r="P15" s="191"/>
      <c r="Q15" s="191"/>
      <c r="R15" s="159"/>
      <c r="S15" s="191"/>
      <c r="T15" s="191"/>
      <c r="U15" s="191"/>
      <c r="V15" s="191"/>
      <c r="W15" s="191"/>
      <c r="X15" s="191"/>
      <c r="Y15" s="191"/>
      <c r="Z15" s="191"/>
      <c r="AA15" s="832"/>
      <c r="AB15" s="191"/>
      <c r="AC15" s="191"/>
      <c r="AD15" s="191"/>
      <c r="AE15" s="297">
        <f t="shared" si="6"/>
        <v>0</v>
      </c>
      <c r="AF15" s="292" t="str">
        <f t="shared" ref="AF15:AF32" si="52">IF(SUM(L15:AD15)&gt;0,"Yes","No")</f>
        <v>No</v>
      </c>
      <c r="AG15" s="293" t="str">
        <f t="shared" si="38"/>
        <v>Yes</v>
      </c>
      <c r="AH15" s="361"/>
      <c r="AI15" s="160">
        <v>1</v>
      </c>
      <c r="AJ15" s="161">
        <f t="shared" ref="AJ15:AJ31" si="53">SUM(L15:AD15)*AI15</f>
        <v>0</v>
      </c>
      <c r="AK15" s="699"/>
      <c r="AL15" s="386">
        <v>1.22</v>
      </c>
      <c r="AM15" s="385">
        <f t="shared" ref="AM15:AM31" si="54">SUM(L15:AD15)*AL15</f>
        <v>0</v>
      </c>
      <c r="AN15" s="244">
        <f t="shared" ref="AN15:AN21" si="55">I15*L15</f>
        <v>0</v>
      </c>
      <c r="AO15" s="321">
        <f t="shared" si="39"/>
        <v>0</v>
      </c>
      <c r="AP15" s="469">
        <f t="shared" si="40"/>
        <v>0</v>
      </c>
      <c r="AQ15" s="470">
        <f t="shared" si="41"/>
        <v>0</v>
      </c>
      <c r="AR15" s="471">
        <f t="shared" si="42"/>
        <v>0</v>
      </c>
      <c r="AS15" s="472">
        <f t="shared" si="43"/>
        <v>0</v>
      </c>
      <c r="AT15" s="824">
        <f t="shared" si="44"/>
        <v>0</v>
      </c>
      <c r="AU15" s="494">
        <f t="shared" si="45"/>
        <v>0</v>
      </c>
      <c r="AV15" s="515">
        <f t="shared" si="46"/>
        <v>0</v>
      </c>
      <c r="AW15" s="475">
        <f t="shared" si="47"/>
        <v>0</v>
      </c>
      <c r="AX15" s="268">
        <f t="shared" si="48"/>
        <v>0</v>
      </c>
      <c r="AY15" s="448">
        <f t="shared" si="49"/>
        <v>0</v>
      </c>
      <c r="AZ15" s="505">
        <f t="shared" si="50"/>
        <v>0</v>
      </c>
      <c r="BA15" s="510">
        <f t="shared" si="51"/>
        <v>0</v>
      </c>
      <c r="BB15" s="794">
        <f>Z15*I15</f>
        <v>0</v>
      </c>
      <c r="BC15" s="800">
        <f t="shared" si="12"/>
        <v>0</v>
      </c>
      <c r="BD15" s="806">
        <f t="shared" si="13"/>
        <v>0</v>
      </c>
      <c r="BE15" s="812">
        <f t="shared" si="14"/>
        <v>0</v>
      </c>
      <c r="BF15" s="818">
        <f t="shared" si="15"/>
        <v>0</v>
      </c>
      <c r="BG15" s="246">
        <v>1</v>
      </c>
      <c r="BH15" s="852"/>
      <c r="BI15" s="853">
        <f t="shared" si="5"/>
        <v>0</v>
      </c>
      <c r="BJ15" s="852"/>
      <c r="BK15" s="853">
        <f t="shared" ref="BK15:BK32" si="56">SUM($L15:$AD15)*BJ15</f>
        <v>0</v>
      </c>
      <c r="BL15" s="852"/>
      <c r="BM15" s="853"/>
      <c r="BN15" s="863">
        <v>12</v>
      </c>
      <c r="BO15" s="853">
        <f t="shared" si="8"/>
        <v>0</v>
      </c>
      <c r="BP15" s="854"/>
      <c r="BQ15" s="853">
        <f t="shared" si="9"/>
        <v>0</v>
      </c>
      <c r="BR15" s="854"/>
      <c r="BS15" s="853">
        <f t="shared" si="10"/>
        <v>0</v>
      </c>
      <c r="BT15" s="855"/>
      <c r="BU15" s="143">
        <f t="shared" si="16"/>
        <v>0</v>
      </c>
      <c r="BV15" s="143">
        <f t="shared" si="17"/>
        <v>0</v>
      </c>
      <c r="BW15" s="143">
        <f t="shared" si="18"/>
        <v>0</v>
      </c>
      <c r="BX15" s="143">
        <f t="shared" si="19"/>
        <v>0</v>
      </c>
      <c r="BY15" s="143">
        <f t="shared" si="20"/>
        <v>0</v>
      </c>
      <c r="BZ15" s="143">
        <f t="shared" si="21"/>
        <v>0</v>
      </c>
      <c r="CA15" s="143">
        <f t="shared" si="22"/>
        <v>0</v>
      </c>
      <c r="CB15" s="143">
        <f t="shared" si="23"/>
        <v>0</v>
      </c>
      <c r="CC15" s="869"/>
      <c r="CD15" s="143">
        <f t="shared" si="24"/>
        <v>0</v>
      </c>
      <c r="CE15" s="143">
        <f t="shared" si="25"/>
        <v>0</v>
      </c>
      <c r="CF15" s="869"/>
      <c r="CG15" s="143">
        <f t="shared" si="26"/>
        <v>0</v>
      </c>
      <c r="CH15" s="143">
        <f t="shared" si="27"/>
        <v>0</v>
      </c>
      <c r="CI15" s="143">
        <f t="shared" si="28"/>
        <v>0</v>
      </c>
      <c r="CJ15" s="143">
        <f t="shared" si="29"/>
        <v>0</v>
      </c>
      <c r="CK15" s="143">
        <f t="shared" si="30"/>
        <v>0</v>
      </c>
      <c r="CL15" s="143">
        <f t="shared" si="31"/>
        <v>0</v>
      </c>
      <c r="CM15" s="143">
        <f t="shared" si="32"/>
        <v>0</v>
      </c>
      <c r="CN15" s="143">
        <f t="shared" si="33"/>
        <v>0</v>
      </c>
      <c r="CO15" s="143">
        <f t="shared" si="34"/>
        <v>0</v>
      </c>
      <c r="CP15" s="143">
        <f t="shared" si="35"/>
        <v>0</v>
      </c>
      <c r="CQ15" s="143">
        <f t="shared" si="36"/>
        <v>0</v>
      </c>
      <c r="CR15" s="143">
        <f t="shared" si="37"/>
        <v>0</v>
      </c>
      <c r="CS15" s="18"/>
    </row>
    <row r="16" spans="1:100" s="18" customFormat="1" ht="90" customHeight="1">
      <c r="B16" s="692" t="s">
        <v>413</v>
      </c>
      <c r="C16"/>
      <c r="D16" s="274" t="s">
        <v>488</v>
      </c>
      <c r="E16" s="690" t="s">
        <v>421</v>
      </c>
      <c r="F16" s="250" t="s">
        <v>137</v>
      </c>
      <c r="G16" s="276" t="s">
        <v>186</v>
      </c>
      <c r="H16" s="276"/>
      <c r="I16" s="275">
        <v>9</v>
      </c>
      <c r="J16" s="275" t="s">
        <v>414</v>
      </c>
      <c r="K16" s="555">
        <v>96.800000000000011</v>
      </c>
      <c r="L16" s="166"/>
      <c r="M16" s="163"/>
      <c r="N16" s="164"/>
      <c r="O16" s="163"/>
      <c r="P16" s="164"/>
      <c r="Q16" s="163"/>
      <c r="R16" s="164"/>
      <c r="S16" s="164"/>
      <c r="T16" s="163"/>
      <c r="U16" s="164"/>
      <c r="V16" s="164"/>
      <c r="W16" s="163"/>
      <c r="X16" s="164"/>
      <c r="Y16" s="193"/>
      <c r="Z16" s="193"/>
      <c r="AA16" s="833"/>
      <c r="AB16" s="193"/>
      <c r="AC16" s="193"/>
      <c r="AD16" s="193"/>
      <c r="AE16" s="313">
        <f t="shared" si="6"/>
        <v>0</v>
      </c>
      <c r="AF16" s="289" t="str">
        <f t="shared" si="52"/>
        <v>No</v>
      </c>
      <c r="AG16" s="290" t="str">
        <f t="shared" si="38"/>
        <v>Yes</v>
      </c>
      <c r="AI16" s="160">
        <v>1</v>
      </c>
      <c r="AJ16" s="161">
        <f t="shared" si="53"/>
        <v>0</v>
      </c>
      <c r="AK16" s="699"/>
      <c r="AL16" s="386">
        <v>2.48</v>
      </c>
      <c r="AM16" s="385">
        <f t="shared" si="54"/>
        <v>0</v>
      </c>
      <c r="AN16" s="244">
        <f t="shared" si="55"/>
        <v>0</v>
      </c>
      <c r="AO16" s="321">
        <f t="shared" si="39"/>
        <v>0</v>
      </c>
      <c r="AP16" s="469">
        <f t="shared" si="40"/>
        <v>0</v>
      </c>
      <c r="AQ16" s="470">
        <f t="shared" si="41"/>
        <v>0</v>
      </c>
      <c r="AR16" s="471">
        <f t="shared" si="42"/>
        <v>0</v>
      </c>
      <c r="AS16" s="472">
        <f t="shared" si="43"/>
        <v>0</v>
      </c>
      <c r="AT16" s="824">
        <f t="shared" si="44"/>
        <v>0</v>
      </c>
      <c r="AU16" s="494">
        <f t="shared" si="45"/>
        <v>0</v>
      </c>
      <c r="AV16" s="515">
        <f t="shared" si="46"/>
        <v>0</v>
      </c>
      <c r="AW16" s="475">
        <f t="shared" si="47"/>
        <v>0</v>
      </c>
      <c r="AX16" s="268">
        <f t="shared" si="48"/>
        <v>0</v>
      </c>
      <c r="AY16" s="448">
        <f t="shared" si="49"/>
        <v>0</v>
      </c>
      <c r="AZ16" s="505">
        <f t="shared" si="50"/>
        <v>0</v>
      </c>
      <c r="BA16" s="510">
        <f t="shared" si="51"/>
        <v>0</v>
      </c>
      <c r="BB16" s="794">
        <f t="shared" ref="BB16:BB21" si="57">Z16*I16</f>
        <v>0</v>
      </c>
      <c r="BC16" s="800">
        <f t="shared" si="12"/>
        <v>0</v>
      </c>
      <c r="BD16" s="806">
        <f t="shared" si="13"/>
        <v>0</v>
      </c>
      <c r="BE16" s="812">
        <f t="shared" si="14"/>
        <v>0</v>
      </c>
      <c r="BF16" s="818">
        <f t="shared" si="15"/>
        <v>0</v>
      </c>
      <c r="BG16" s="246">
        <v>1</v>
      </c>
      <c r="BH16" s="852">
        <v>18</v>
      </c>
      <c r="BI16" s="853">
        <f t="shared" si="5"/>
        <v>0</v>
      </c>
      <c r="BJ16" s="852"/>
      <c r="BK16" s="853">
        <f t="shared" si="56"/>
        <v>0</v>
      </c>
      <c r="BL16" s="852"/>
      <c r="BM16" s="853"/>
      <c r="BN16" s="863">
        <v>9</v>
      </c>
      <c r="BO16" s="853">
        <f t="shared" si="8"/>
        <v>0</v>
      </c>
      <c r="BP16" s="854"/>
      <c r="BQ16" s="853">
        <f t="shared" si="9"/>
        <v>0</v>
      </c>
      <c r="BR16" s="854"/>
      <c r="BS16" s="853">
        <f t="shared" si="10"/>
        <v>0</v>
      </c>
      <c r="BT16" s="855"/>
      <c r="BU16" s="143">
        <f t="shared" si="16"/>
        <v>0</v>
      </c>
      <c r="BV16" s="143">
        <f t="shared" si="17"/>
        <v>0</v>
      </c>
      <c r="BW16" s="143">
        <f t="shared" si="18"/>
        <v>0</v>
      </c>
      <c r="BX16" s="143">
        <f t="shared" si="19"/>
        <v>0</v>
      </c>
      <c r="BY16" s="143">
        <f t="shared" si="20"/>
        <v>0</v>
      </c>
      <c r="BZ16" s="143">
        <f t="shared" si="21"/>
        <v>0</v>
      </c>
      <c r="CA16" s="143">
        <f t="shared" si="22"/>
        <v>0</v>
      </c>
      <c r="CB16" s="143">
        <f t="shared" si="23"/>
        <v>0</v>
      </c>
      <c r="CC16" s="869"/>
      <c r="CD16" s="143">
        <f t="shared" si="24"/>
        <v>0</v>
      </c>
      <c r="CE16" s="143">
        <f t="shared" si="25"/>
        <v>0</v>
      </c>
      <c r="CF16" s="869"/>
      <c r="CG16" s="143">
        <f t="shared" si="26"/>
        <v>0</v>
      </c>
      <c r="CH16" s="143">
        <f t="shared" si="27"/>
        <v>0</v>
      </c>
      <c r="CI16" s="143">
        <f t="shared" si="28"/>
        <v>0</v>
      </c>
      <c r="CJ16" s="143">
        <f t="shared" si="29"/>
        <v>0</v>
      </c>
      <c r="CK16" s="143">
        <f t="shared" si="30"/>
        <v>0</v>
      </c>
      <c r="CL16" s="143">
        <f t="shared" si="31"/>
        <v>0</v>
      </c>
      <c r="CM16" s="143">
        <f t="shared" si="32"/>
        <v>0</v>
      </c>
      <c r="CN16" s="143">
        <f t="shared" si="33"/>
        <v>0</v>
      </c>
      <c r="CO16" s="143">
        <f t="shared" si="34"/>
        <v>0</v>
      </c>
      <c r="CP16" s="143">
        <f t="shared" si="35"/>
        <v>0</v>
      </c>
      <c r="CQ16" s="143">
        <f t="shared" si="36"/>
        <v>0</v>
      </c>
      <c r="CR16" s="143">
        <f t="shared" si="37"/>
        <v>0</v>
      </c>
    </row>
    <row r="17" spans="2:97" s="18" customFormat="1" ht="90" customHeight="1">
      <c r="B17" s="692" t="s">
        <v>413</v>
      </c>
      <c r="C17"/>
      <c r="D17" s="254" t="s">
        <v>489</v>
      </c>
      <c r="E17" s="689" t="s">
        <v>421</v>
      </c>
      <c r="F17" s="269" t="s">
        <v>135</v>
      </c>
      <c r="G17" s="538" t="s">
        <v>185</v>
      </c>
      <c r="H17" s="277"/>
      <c r="I17" s="255">
        <v>9</v>
      </c>
      <c r="J17" s="255" t="s">
        <v>414</v>
      </c>
      <c r="K17" s="556">
        <v>93.500000000000014</v>
      </c>
      <c r="L17" s="165"/>
      <c r="M17" s="158"/>
      <c r="N17" s="159"/>
      <c r="O17" s="158"/>
      <c r="P17" s="159"/>
      <c r="Q17" s="158"/>
      <c r="R17" s="159"/>
      <c r="S17" s="159"/>
      <c r="T17" s="158"/>
      <c r="U17" s="159"/>
      <c r="V17" s="159"/>
      <c r="W17" s="158"/>
      <c r="X17" s="159"/>
      <c r="Y17" s="191"/>
      <c r="Z17" s="191"/>
      <c r="AA17" s="832"/>
      <c r="AB17" s="191"/>
      <c r="AC17" s="191"/>
      <c r="AD17" s="191"/>
      <c r="AE17" s="297">
        <f t="shared" si="6"/>
        <v>0</v>
      </c>
      <c r="AF17" s="292" t="str">
        <f t="shared" si="52"/>
        <v>No</v>
      </c>
      <c r="AG17" s="293" t="str">
        <f t="shared" si="38"/>
        <v>Yes</v>
      </c>
      <c r="AI17" s="160">
        <v>1</v>
      </c>
      <c r="AJ17" s="161">
        <f t="shared" si="53"/>
        <v>0</v>
      </c>
      <c r="AK17" s="699"/>
      <c r="AL17" s="386">
        <v>2.0499999999999998</v>
      </c>
      <c r="AM17" s="385">
        <f t="shared" si="54"/>
        <v>0</v>
      </c>
      <c r="AN17" s="244">
        <f t="shared" si="55"/>
        <v>0</v>
      </c>
      <c r="AO17" s="321">
        <f t="shared" si="39"/>
        <v>0</v>
      </c>
      <c r="AP17" s="469">
        <f t="shared" si="40"/>
        <v>0</v>
      </c>
      <c r="AQ17" s="470">
        <f t="shared" si="41"/>
        <v>0</v>
      </c>
      <c r="AR17" s="471">
        <f t="shared" si="42"/>
        <v>0</v>
      </c>
      <c r="AS17" s="472">
        <f t="shared" si="43"/>
        <v>0</v>
      </c>
      <c r="AT17" s="824">
        <f t="shared" si="44"/>
        <v>0</v>
      </c>
      <c r="AU17" s="494">
        <f t="shared" si="45"/>
        <v>0</v>
      </c>
      <c r="AV17" s="515">
        <f t="shared" si="46"/>
        <v>0</v>
      </c>
      <c r="AW17" s="475">
        <f t="shared" si="47"/>
        <v>0</v>
      </c>
      <c r="AX17" s="268">
        <f t="shared" si="48"/>
        <v>0</v>
      </c>
      <c r="AY17" s="448">
        <f t="shared" si="49"/>
        <v>0</v>
      </c>
      <c r="AZ17" s="505">
        <f t="shared" si="50"/>
        <v>0</v>
      </c>
      <c r="BA17" s="510">
        <f t="shared" si="51"/>
        <v>0</v>
      </c>
      <c r="BB17" s="794">
        <f t="shared" si="57"/>
        <v>0</v>
      </c>
      <c r="BC17" s="800">
        <f t="shared" si="12"/>
        <v>0</v>
      </c>
      <c r="BD17" s="806">
        <f t="shared" si="13"/>
        <v>0</v>
      </c>
      <c r="BE17" s="812">
        <f t="shared" si="14"/>
        <v>0</v>
      </c>
      <c r="BF17" s="818">
        <f t="shared" si="15"/>
        <v>0</v>
      </c>
      <c r="BG17" s="246">
        <v>1</v>
      </c>
      <c r="BH17" s="852">
        <v>18</v>
      </c>
      <c r="BI17" s="853">
        <f t="shared" si="5"/>
        <v>0</v>
      </c>
      <c r="BJ17" s="852"/>
      <c r="BK17" s="853">
        <f t="shared" si="56"/>
        <v>0</v>
      </c>
      <c r="BL17" s="852"/>
      <c r="BM17" s="853"/>
      <c r="BN17" s="863">
        <v>9</v>
      </c>
      <c r="BO17" s="853">
        <f t="shared" si="8"/>
        <v>0</v>
      </c>
      <c r="BP17" s="854"/>
      <c r="BQ17" s="853">
        <f t="shared" si="9"/>
        <v>0</v>
      </c>
      <c r="BR17" s="854"/>
      <c r="BS17" s="853">
        <f t="shared" si="10"/>
        <v>0</v>
      </c>
      <c r="BT17" s="855"/>
      <c r="BU17" s="143">
        <f t="shared" si="16"/>
        <v>0</v>
      </c>
      <c r="BV17" s="143">
        <f t="shared" si="17"/>
        <v>0</v>
      </c>
      <c r="BW17" s="143">
        <f t="shared" si="18"/>
        <v>0</v>
      </c>
      <c r="BX17" s="143">
        <f t="shared" si="19"/>
        <v>0</v>
      </c>
      <c r="BY17" s="143">
        <f t="shared" si="20"/>
        <v>0</v>
      </c>
      <c r="BZ17" s="143">
        <f t="shared" si="21"/>
        <v>0</v>
      </c>
      <c r="CA17" s="143">
        <f t="shared" si="22"/>
        <v>0</v>
      </c>
      <c r="CB17" s="143">
        <f t="shared" si="23"/>
        <v>0</v>
      </c>
      <c r="CC17" s="869"/>
      <c r="CD17" s="143">
        <f t="shared" si="24"/>
        <v>0</v>
      </c>
      <c r="CE17" s="143">
        <f t="shared" si="25"/>
        <v>0</v>
      </c>
      <c r="CF17" s="869"/>
      <c r="CG17" s="143">
        <f t="shared" si="26"/>
        <v>0</v>
      </c>
      <c r="CH17" s="143">
        <f t="shared" si="27"/>
        <v>0</v>
      </c>
      <c r="CI17" s="143">
        <f t="shared" si="28"/>
        <v>0</v>
      </c>
      <c r="CJ17" s="143">
        <f t="shared" si="29"/>
        <v>0</v>
      </c>
      <c r="CK17" s="143">
        <f t="shared" si="30"/>
        <v>0</v>
      </c>
      <c r="CL17" s="143">
        <f t="shared" si="31"/>
        <v>0</v>
      </c>
      <c r="CM17" s="143">
        <f t="shared" si="32"/>
        <v>0</v>
      </c>
      <c r="CN17" s="143">
        <f t="shared" si="33"/>
        <v>0</v>
      </c>
      <c r="CO17" s="143">
        <f t="shared" si="34"/>
        <v>0</v>
      </c>
      <c r="CP17" s="143">
        <f t="shared" si="35"/>
        <v>0</v>
      </c>
      <c r="CQ17" s="143">
        <f t="shared" si="36"/>
        <v>0</v>
      </c>
      <c r="CR17" s="143">
        <f t="shared" si="37"/>
        <v>0</v>
      </c>
    </row>
    <row r="18" spans="2:97" s="18" customFormat="1" ht="90" customHeight="1">
      <c r="B18" s="692" t="s">
        <v>413</v>
      </c>
      <c r="C18"/>
      <c r="D18" s="274" t="s">
        <v>490</v>
      </c>
      <c r="E18" s="690" t="s">
        <v>421</v>
      </c>
      <c r="F18" s="250" t="s">
        <v>136</v>
      </c>
      <c r="G18" s="276" t="s">
        <v>185</v>
      </c>
      <c r="H18" s="276"/>
      <c r="I18" s="275">
        <v>8</v>
      </c>
      <c r="J18" s="275" t="s">
        <v>414</v>
      </c>
      <c r="K18" s="555">
        <v>96.800000000000011</v>
      </c>
      <c r="L18" s="166"/>
      <c r="M18" s="163"/>
      <c r="N18" s="164"/>
      <c r="O18" s="163"/>
      <c r="P18" s="164"/>
      <c r="Q18" s="163"/>
      <c r="R18" s="164"/>
      <c r="S18" s="164"/>
      <c r="T18" s="163"/>
      <c r="U18" s="164"/>
      <c r="V18" s="164"/>
      <c r="W18" s="163"/>
      <c r="X18" s="164"/>
      <c r="Y18" s="193"/>
      <c r="Z18" s="193"/>
      <c r="AA18" s="833"/>
      <c r="AB18" s="193"/>
      <c r="AC18" s="193"/>
      <c r="AD18" s="193"/>
      <c r="AE18" s="313">
        <f t="shared" si="6"/>
        <v>0</v>
      </c>
      <c r="AF18" s="289" t="str">
        <f t="shared" si="52"/>
        <v>No</v>
      </c>
      <c r="AG18" s="290" t="str">
        <f t="shared" si="38"/>
        <v>Yes</v>
      </c>
      <c r="AI18" s="160">
        <v>1</v>
      </c>
      <c r="AJ18" s="161">
        <f t="shared" si="53"/>
        <v>0</v>
      </c>
      <c r="AK18" s="699"/>
      <c r="AL18" s="386">
        <v>2.5499999999999998</v>
      </c>
      <c r="AM18" s="385">
        <f t="shared" si="54"/>
        <v>0</v>
      </c>
      <c r="AN18" s="244">
        <f t="shared" si="55"/>
        <v>0</v>
      </c>
      <c r="AO18" s="321">
        <f t="shared" si="39"/>
        <v>0</v>
      </c>
      <c r="AP18" s="469">
        <f t="shared" si="40"/>
        <v>0</v>
      </c>
      <c r="AQ18" s="470">
        <f t="shared" si="41"/>
        <v>0</v>
      </c>
      <c r="AR18" s="471">
        <f t="shared" si="42"/>
        <v>0</v>
      </c>
      <c r="AS18" s="472">
        <f t="shared" si="43"/>
        <v>0</v>
      </c>
      <c r="AT18" s="824">
        <f t="shared" si="44"/>
        <v>0</v>
      </c>
      <c r="AU18" s="494">
        <f t="shared" si="45"/>
        <v>0</v>
      </c>
      <c r="AV18" s="515">
        <f t="shared" si="46"/>
        <v>0</v>
      </c>
      <c r="AW18" s="475">
        <f t="shared" si="47"/>
        <v>0</v>
      </c>
      <c r="AX18" s="268">
        <f t="shared" si="48"/>
        <v>0</v>
      </c>
      <c r="AY18" s="448">
        <f t="shared" si="49"/>
        <v>0</v>
      </c>
      <c r="AZ18" s="505">
        <f t="shared" si="50"/>
        <v>0</v>
      </c>
      <c r="BA18" s="510">
        <f t="shared" si="51"/>
        <v>0</v>
      </c>
      <c r="BB18" s="794">
        <f t="shared" si="57"/>
        <v>0</v>
      </c>
      <c r="BC18" s="800">
        <f t="shared" si="12"/>
        <v>0</v>
      </c>
      <c r="BD18" s="806">
        <f t="shared" si="13"/>
        <v>0</v>
      </c>
      <c r="BE18" s="812">
        <f t="shared" si="14"/>
        <v>0</v>
      </c>
      <c r="BF18" s="818">
        <f t="shared" si="15"/>
        <v>0</v>
      </c>
      <c r="BG18" s="246">
        <v>1</v>
      </c>
      <c r="BH18" s="852">
        <v>16</v>
      </c>
      <c r="BI18" s="853">
        <f t="shared" si="5"/>
        <v>0</v>
      </c>
      <c r="BJ18" s="852"/>
      <c r="BK18" s="853">
        <f t="shared" si="56"/>
        <v>0</v>
      </c>
      <c r="BL18" s="852"/>
      <c r="BM18" s="853"/>
      <c r="BN18" s="863">
        <v>8</v>
      </c>
      <c r="BO18" s="853">
        <f t="shared" si="8"/>
        <v>0</v>
      </c>
      <c r="BP18" s="854"/>
      <c r="BQ18" s="853">
        <f t="shared" si="9"/>
        <v>0</v>
      </c>
      <c r="BR18" s="854"/>
      <c r="BS18" s="853">
        <f t="shared" si="10"/>
        <v>0</v>
      </c>
      <c r="BT18" s="855"/>
      <c r="BU18" s="143">
        <f t="shared" si="16"/>
        <v>0</v>
      </c>
      <c r="BV18" s="143">
        <f t="shared" si="17"/>
        <v>0</v>
      </c>
      <c r="BW18" s="143">
        <f t="shared" si="18"/>
        <v>0</v>
      </c>
      <c r="BX18" s="143">
        <f t="shared" si="19"/>
        <v>0</v>
      </c>
      <c r="BY18" s="143">
        <f t="shared" si="20"/>
        <v>0</v>
      </c>
      <c r="BZ18" s="143">
        <f t="shared" si="21"/>
        <v>0</v>
      </c>
      <c r="CA18" s="143">
        <f t="shared" si="22"/>
        <v>0</v>
      </c>
      <c r="CB18" s="143">
        <f t="shared" si="23"/>
        <v>0</v>
      </c>
      <c r="CC18" s="869"/>
      <c r="CD18" s="143">
        <f t="shared" si="24"/>
        <v>0</v>
      </c>
      <c r="CE18" s="143">
        <f t="shared" si="25"/>
        <v>0</v>
      </c>
      <c r="CF18" s="869"/>
      <c r="CG18" s="143">
        <f t="shared" si="26"/>
        <v>0</v>
      </c>
      <c r="CH18" s="143">
        <f t="shared" si="27"/>
        <v>0</v>
      </c>
      <c r="CI18" s="143">
        <f t="shared" si="28"/>
        <v>0</v>
      </c>
      <c r="CJ18" s="143">
        <f t="shared" si="29"/>
        <v>0</v>
      </c>
      <c r="CK18" s="143">
        <f t="shared" si="30"/>
        <v>0</v>
      </c>
      <c r="CL18" s="143">
        <f t="shared" si="31"/>
        <v>0</v>
      </c>
      <c r="CM18" s="143">
        <f t="shared" si="32"/>
        <v>0</v>
      </c>
      <c r="CN18" s="143">
        <f t="shared" si="33"/>
        <v>0</v>
      </c>
      <c r="CO18" s="143">
        <f t="shared" si="34"/>
        <v>0</v>
      </c>
      <c r="CP18" s="143">
        <f t="shared" si="35"/>
        <v>0</v>
      </c>
      <c r="CQ18" s="143">
        <f t="shared" si="36"/>
        <v>0</v>
      </c>
      <c r="CR18" s="143">
        <f t="shared" si="37"/>
        <v>0</v>
      </c>
    </row>
    <row r="19" spans="2:97" s="18" customFormat="1" ht="90" customHeight="1">
      <c r="B19" s="692" t="s">
        <v>413</v>
      </c>
      <c r="C19"/>
      <c r="D19" s="254" t="s">
        <v>491</v>
      </c>
      <c r="E19" s="689" t="s">
        <v>421</v>
      </c>
      <c r="F19" s="269" t="s">
        <v>137</v>
      </c>
      <c r="G19" s="277" t="s">
        <v>185</v>
      </c>
      <c r="H19" s="277"/>
      <c r="I19" s="255">
        <v>8</v>
      </c>
      <c r="J19" s="255" t="s">
        <v>414</v>
      </c>
      <c r="K19" s="556">
        <v>106.7</v>
      </c>
      <c r="L19" s="165"/>
      <c r="M19" s="158"/>
      <c r="N19" s="159"/>
      <c r="O19" s="158"/>
      <c r="P19" s="159"/>
      <c r="Q19" s="158"/>
      <c r="R19" s="159"/>
      <c r="S19" s="159"/>
      <c r="T19" s="158"/>
      <c r="U19" s="159"/>
      <c r="V19" s="159"/>
      <c r="W19" s="158"/>
      <c r="X19" s="159"/>
      <c r="Y19" s="191"/>
      <c r="Z19" s="191"/>
      <c r="AA19" s="832"/>
      <c r="AB19" s="191"/>
      <c r="AC19" s="191"/>
      <c r="AD19" s="191"/>
      <c r="AE19" s="297">
        <f t="shared" si="6"/>
        <v>0</v>
      </c>
      <c r="AF19" s="292" t="str">
        <f t="shared" si="52"/>
        <v>No</v>
      </c>
      <c r="AG19" s="293" t="str">
        <f t="shared" si="38"/>
        <v>Yes</v>
      </c>
      <c r="AI19" s="160">
        <v>1</v>
      </c>
      <c r="AJ19" s="161">
        <f t="shared" si="53"/>
        <v>0</v>
      </c>
      <c r="AK19" s="699"/>
      <c r="AL19" s="386">
        <v>3.63</v>
      </c>
      <c r="AM19" s="385">
        <f t="shared" si="54"/>
        <v>0</v>
      </c>
      <c r="AN19" s="244">
        <f t="shared" si="55"/>
        <v>0</v>
      </c>
      <c r="AO19" s="321">
        <f t="shared" si="39"/>
        <v>0</v>
      </c>
      <c r="AP19" s="469">
        <f t="shared" si="40"/>
        <v>0</v>
      </c>
      <c r="AQ19" s="470">
        <f t="shared" si="41"/>
        <v>0</v>
      </c>
      <c r="AR19" s="471">
        <f t="shared" si="42"/>
        <v>0</v>
      </c>
      <c r="AS19" s="472">
        <f t="shared" si="43"/>
        <v>0</v>
      </c>
      <c r="AT19" s="824">
        <f t="shared" si="44"/>
        <v>0</v>
      </c>
      <c r="AU19" s="494">
        <f t="shared" si="45"/>
        <v>0</v>
      </c>
      <c r="AV19" s="515">
        <f t="shared" si="46"/>
        <v>0</v>
      </c>
      <c r="AW19" s="475">
        <f t="shared" si="47"/>
        <v>0</v>
      </c>
      <c r="AX19" s="268">
        <f t="shared" si="48"/>
        <v>0</v>
      </c>
      <c r="AY19" s="448">
        <f t="shared" si="49"/>
        <v>0</v>
      </c>
      <c r="AZ19" s="505">
        <f t="shared" si="50"/>
        <v>0</v>
      </c>
      <c r="BA19" s="510">
        <f t="shared" si="51"/>
        <v>0</v>
      </c>
      <c r="BB19" s="794">
        <f t="shared" si="57"/>
        <v>0</v>
      </c>
      <c r="BC19" s="800">
        <f t="shared" si="12"/>
        <v>0</v>
      </c>
      <c r="BD19" s="806">
        <f t="shared" si="13"/>
        <v>0</v>
      </c>
      <c r="BE19" s="812">
        <f t="shared" si="14"/>
        <v>0</v>
      </c>
      <c r="BF19" s="818">
        <f t="shared" si="15"/>
        <v>0</v>
      </c>
      <c r="BG19" s="246">
        <v>1</v>
      </c>
      <c r="BH19" s="852"/>
      <c r="BI19" s="853">
        <f t="shared" si="5"/>
        <v>0</v>
      </c>
      <c r="BJ19" s="852">
        <v>16</v>
      </c>
      <c r="BK19" s="853">
        <f t="shared" si="56"/>
        <v>0</v>
      </c>
      <c r="BL19" s="852"/>
      <c r="BM19" s="853"/>
      <c r="BN19" s="863"/>
      <c r="BO19" s="853">
        <f t="shared" si="8"/>
        <v>0</v>
      </c>
      <c r="BP19" s="854">
        <v>8</v>
      </c>
      <c r="BQ19" s="853">
        <f t="shared" si="9"/>
        <v>0</v>
      </c>
      <c r="BR19" s="854"/>
      <c r="BS19" s="853">
        <f t="shared" si="10"/>
        <v>0</v>
      </c>
      <c r="BT19" s="855"/>
      <c r="BU19" s="143">
        <f t="shared" si="16"/>
        <v>0</v>
      </c>
      <c r="BV19" s="143">
        <f t="shared" si="17"/>
        <v>0</v>
      </c>
      <c r="BW19" s="143">
        <f t="shared" si="18"/>
        <v>0</v>
      </c>
      <c r="BX19" s="143">
        <f t="shared" si="19"/>
        <v>0</v>
      </c>
      <c r="BY19" s="143">
        <f t="shared" si="20"/>
        <v>0</v>
      </c>
      <c r="BZ19" s="143">
        <f t="shared" si="21"/>
        <v>0</v>
      </c>
      <c r="CA19" s="143">
        <f t="shared" si="22"/>
        <v>0</v>
      </c>
      <c r="CB19" s="143">
        <f t="shared" si="23"/>
        <v>0</v>
      </c>
      <c r="CC19" s="869"/>
      <c r="CD19" s="143">
        <f t="shared" si="24"/>
        <v>0</v>
      </c>
      <c r="CE19" s="143">
        <f t="shared" si="25"/>
        <v>0</v>
      </c>
      <c r="CF19" s="869"/>
      <c r="CG19" s="143">
        <f t="shared" si="26"/>
        <v>0</v>
      </c>
      <c r="CH19" s="143">
        <f t="shared" si="27"/>
        <v>0</v>
      </c>
      <c r="CI19" s="143">
        <f t="shared" si="28"/>
        <v>0</v>
      </c>
      <c r="CJ19" s="143">
        <f t="shared" si="29"/>
        <v>0</v>
      </c>
      <c r="CK19" s="143">
        <f t="shared" si="30"/>
        <v>0</v>
      </c>
      <c r="CL19" s="143">
        <f t="shared" si="31"/>
        <v>0</v>
      </c>
      <c r="CM19" s="143">
        <f t="shared" si="32"/>
        <v>0</v>
      </c>
      <c r="CN19" s="143">
        <f t="shared" si="33"/>
        <v>0</v>
      </c>
      <c r="CO19" s="143">
        <f t="shared" si="34"/>
        <v>0</v>
      </c>
      <c r="CP19" s="143">
        <f t="shared" si="35"/>
        <v>0</v>
      </c>
      <c r="CQ19" s="143">
        <f t="shared" si="36"/>
        <v>0</v>
      </c>
      <c r="CR19" s="143">
        <f t="shared" si="37"/>
        <v>0</v>
      </c>
    </row>
    <row r="20" spans="2:97" s="18" customFormat="1" ht="90" customHeight="1">
      <c r="B20" s="692" t="s">
        <v>413</v>
      </c>
      <c r="C20"/>
      <c r="D20" s="274" t="s">
        <v>492</v>
      </c>
      <c r="E20" s="690" t="s">
        <v>421</v>
      </c>
      <c r="F20" s="250" t="s">
        <v>137</v>
      </c>
      <c r="G20" s="276" t="s">
        <v>185</v>
      </c>
      <c r="H20" s="276"/>
      <c r="I20" s="275">
        <v>5</v>
      </c>
      <c r="J20" s="275" t="s">
        <v>414</v>
      </c>
      <c r="K20" s="555">
        <v>93.500000000000014</v>
      </c>
      <c r="L20" s="166"/>
      <c r="M20" s="163"/>
      <c r="N20" s="164"/>
      <c r="O20" s="163"/>
      <c r="P20" s="164"/>
      <c r="Q20" s="163"/>
      <c r="R20" s="164"/>
      <c r="S20" s="164"/>
      <c r="T20" s="163"/>
      <c r="U20" s="164"/>
      <c r="V20" s="164"/>
      <c r="W20" s="163"/>
      <c r="X20" s="164"/>
      <c r="Y20" s="193"/>
      <c r="Z20" s="193"/>
      <c r="AA20" s="833"/>
      <c r="AB20" s="193"/>
      <c r="AC20" s="193"/>
      <c r="AD20" s="193"/>
      <c r="AE20" s="313">
        <f t="shared" si="6"/>
        <v>0</v>
      </c>
      <c r="AF20" s="289" t="str">
        <f t="shared" si="52"/>
        <v>No</v>
      </c>
      <c r="AG20" s="290" t="str">
        <f t="shared" si="38"/>
        <v>Yes</v>
      </c>
      <c r="AI20" s="160">
        <v>1</v>
      </c>
      <c r="AJ20" s="161">
        <f t="shared" si="53"/>
        <v>0</v>
      </c>
      <c r="AK20" s="699"/>
      <c r="AL20" s="386">
        <v>2.65</v>
      </c>
      <c r="AM20" s="385">
        <f t="shared" si="54"/>
        <v>0</v>
      </c>
      <c r="AN20" s="244">
        <f t="shared" si="55"/>
        <v>0</v>
      </c>
      <c r="AO20" s="321">
        <f t="shared" si="39"/>
        <v>0</v>
      </c>
      <c r="AP20" s="469">
        <f t="shared" si="40"/>
        <v>0</v>
      </c>
      <c r="AQ20" s="470">
        <f t="shared" si="41"/>
        <v>0</v>
      </c>
      <c r="AR20" s="471">
        <f t="shared" si="42"/>
        <v>0</v>
      </c>
      <c r="AS20" s="472">
        <f t="shared" si="43"/>
        <v>0</v>
      </c>
      <c r="AT20" s="824">
        <f t="shared" si="44"/>
        <v>0</v>
      </c>
      <c r="AU20" s="494">
        <f t="shared" si="45"/>
        <v>0</v>
      </c>
      <c r="AV20" s="515">
        <f t="shared" si="46"/>
        <v>0</v>
      </c>
      <c r="AW20" s="475">
        <f t="shared" si="47"/>
        <v>0</v>
      </c>
      <c r="AX20" s="268">
        <f t="shared" si="48"/>
        <v>0</v>
      </c>
      <c r="AY20" s="448">
        <f t="shared" si="49"/>
        <v>0</v>
      </c>
      <c r="AZ20" s="505">
        <f t="shared" si="50"/>
        <v>0</v>
      </c>
      <c r="BA20" s="510">
        <f t="shared" si="51"/>
        <v>0</v>
      </c>
      <c r="BB20" s="794">
        <f t="shared" si="57"/>
        <v>0</v>
      </c>
      <c r="BC20" s="800">
        <f t="shared" si="12"/>
        <v>0</v>
      </c>
      <c r="BD20" s="806">
        <f t="shared" si="13"/>
        <v>0</v>
      </c>
      <c r="BE20" s="812">
        <f t="shared" si="14"/>
        <v>0</v>
      </c>
      <c r="BF20" s="818">
        <f t="shared" si="15"/>
        <v>0</v>
      </c>
      <c r="BG20" s="246">
        <v>1</v>
      </c>
      <c r="BH20" s="852"/>
      <c r="BI20" s="853">
        <f t="shared" si="5"/>
        <v>0</v>
      </c>
      <c r="BJ20" s="852">
        <v>10</v>
      </c>
      <c r="BK20" s="853">
        <f t="shared" si="56"/>
        <v>0</v>
      </c>
      <c r="BL20" s="852"/>
      <c r="BM20" s="853"/>
      <c r="BN20" s="863"/>
      <c r="BO20" s="853">
        <f t="shared" si="8"/>
        <v>0</v>
      </c>
      <c r="BP20" s="854">
        <v>5</v>
      </c>
      <c r="BQ20" s="853">
        <f t="shared" si="9"/>
        <v>0</v>
      </c>
      <c r="BR20" s="854"/>
      <c r="BS20" s="853">
        <f t="shared" si="10"/>
        <v>0</v>
      </c>
      <c r="BT20" s="855"/>
      <c r="BU20" s="143">
        <f t="shared" si="16"/>
        <v>0</v>
      </c>
      <c r="BV20" s="143">
        <f t="shared" si="17"/>
        <v>0</v>
      </c>
      <c r="BW20" s="143">
        <f t="shared" si="18"/>
        <v>0</v>
      </c>
      <c r="BX20" s="143">
        <f t="shared" si="19"/>
        <v>0</v>
      </c>
      <c r="BY20" s="143">
        <f t="shared" si="20"/>
        <v>0</v>
      </c>
      <c r="BZ20" s="143">
        <f t="shared" si="21"/>
        <v>0</v>
      </c>
      <c r="CA20" s="143">
        <f t="shared" si="22"/>
        <v>0</v>
      </c>
      <c r="CB20" s="143">
        <f t="shared" si="23"/>
        <v>0</v>
      </c>
      <c r="CC20" s="869"/>
      <c r="CD20" s="143">
        <f t="shared" si="24"/>
        <v>0</v>
      </c>
      <c r="CE20" s="143">
        <f t="shared" si="25"/>
        <v>0</v>
      </c>
      <c r="CF20" s="869"/>
      <c r="CG20" s="143">
        <f t="shared" si="26"/>
        <v>0</v>
      </c>
      <c r="CH20" s="143">
        <f t="shared" si="27"/>
        <v>0</v>
      </c>
      <c r="CI20" s="143">
        <f t="shared" si="28"/>
        <v>0</v>
      </c>
      <c r="CJ20" s="143">
        <f t="shared" si="29"/>
        <v>0</v>
      </c>
      <c r="CK20" s="143">
        <f t="shared" si="30"/>
        <v>0</v>
      </c>
      <c r="CL20" s="143">
        <f t="shared" si="31"/>
        <v>0</v>
      </c>
      <c r="CM20" s="143">
        <f t="shared" si="32"/>
        <v>0</v>
      </c>
      <c r="CN20" s="143">
        <f t="shared" si="33"/>
        <v>0</v>
      </c>
      <c r="CO20" s="143">
        <f t="shared" si="34"/>
        <v>0</v>
      </c>
      <c r="CP20" s="143">
        <f t="shared" si="35"/>
        <v>0</v>
      </c>
      <c r="CQ20" s="143">
        <f t="shared" si="36"/>
        <v>0</v>
      </c>
      <c r="CR20" s="143">
        <f t="shared" si="37"/>
        <v>0</v>
      </c>
    </row>
    <row r="21" spans="2:97" s="18" customFormat="1" ht="90" customHeight="1">
      <c r="B21" s="692" t="s">
        <v>413</v>
      </c>
      <c r="C21"/>
      <c r="D21" s="254" t="s">
        <v>493</v>
      </c>
      <c r="E21" s="689" t="s">
        <v>421</v>
      </c>
      <c r="F21" s="255" t="s">
        <v>137</v>
      </c>
      <c r="G21" s="277" t="s">
        <v>185</v>
      </c>
      <c r="H21" s="277"/>
      <c r="I21" s="269">
        <v>5</v>
      </c>
      <c r="J21" s="255" t="s">
        <v>414</v>
      </c>
      <c r="K21" s="556">
        <v>94.600000000000009</v>
      </c>
      <c r="L21" s="165"/>
      <c r="M21" s="158"/>
      <c r="N21" s="159"/>
      <c r="O21" s="158"/>
      <c r="P21" s="159"/>
      <c r="Q21" s="158"/>
      <c r="R21" s="159"/>
      <c r="S21" s="159"/>
      <c r="T21" s="158"/>
      <c r="U21" s="159"/>
      <c r="V21" s="159"/>
      <c r="W21" s="158"/>
      <c r="X21" s="159"/>
      <c r="Y21" s="191"/>
      <c r="Z21" s="191"/>
      <c r="AA21" s="832"/>
      <c r="AB21" s="191"/>
      <c r="AC21" s="191"/>
      <c r="AD21" s="191"/>
      <c r="AE21" s="297">
        <f t="shared" si="6"/>
        <v>0</v>
      </c>
      <c r="AF21" s="292" t="str">
        <f t="shared" si="52"/>
        <v>No</v>
      </c>
      <c r="AG21" s="293" t="str">
        <f t="shared" si="38"/>
        <v>Yes</v>
      </c>
      <c r="AI21" s="160">
        <v>1</v>
      </c>
      <c r="AJ21" s="161">
        <f t="shared" si="53"/>
        <v>0</v>
      </c>
      <c r="AK21" s="699"/>
      <c r="AL21" s="386">
        <v>2.77</v>
      </c>
      <c r="AM21" s="385">
        <f t="shared" si="54"/>
        <v>0</v>
      </c>
      <c r="AN21" s="244">
        <f t="shared" si="55"/>
        <v>0</v>
      </c>
      <c r="AO21" s="321">
        <f t="shared" si="39"/>
        <v>0</v>
      </c>
      <c r="AP21" s="469">
        <f t="shared" si="40"/>
        <v>0</v>
      </c>
      <c r="AQ21" s="470">
        <f t="shared" si="41"/>
        <v>0</v>
      </c>
      <c r="AR21" s="471">
        <f t="shared" si="42"/>
        <v>0</v>
      </c>
      <c r="AS21" s="472">
        <f t="shared" si="43"/>
        <v>0</v>
      </c>
      <c r="AT21" s="824">
        <f t="shared" si="44"/>
        <v>0</v>
      </c>
      <c r="AU21" s="494">
        <f t="shared" si="45"/>
        <v>0</v>
      </c>
      <c r="AV21" s="515">
        <f t="shared" si="46"/>
        <v>0</v>
      </c>
      <c r="AW21" s="475">
        <f t="shared" si="47"/>
        <v>0</v>
      </c>
      <c r="AX21" s="268">
        <f t="shared" si="48"/>
        <v>0</v>
      </c>
      <c r="AY21" s="448">
        <f t="shared" si="49"/>
        <v>0</v>
      </c>
      <c r="AZ21" s="505">
        <f t="shared" si="50"/>
        <v>0</v>
      </c>
      <c r="BA21" s="510">
        <f t="shared" si="51"/>
        <v>0</v>
      </c>
      <c r="BB21" s="794">
        <f t="shared" si="57"/>
        <v>0</v>
      </c>
      <c r="BC21" s="800">
        <f t="shared" si="12"/>
        <v>0</v>
      </c>
      <c r="BD21" s="806">
        <f t="shared" si="13"/>
        <v>0</v>
      </c>
      <c r="BE21" s="812">
        <f t="shared" si="14"/>
        <v>0</v>
      </c>
      <c r="BF21" s="818">
        <f t="shared" si="15"/>
        <v>0</v>
      </c>
      <c r="BG21" s="246">
        <v>1</v>
      </c>
      <c r="BH21" s="852"/>
      <c r="BI21" s="853">
        <f t="shared" si="5"/>
        <v>0</v>
      </c>
      <c r="BJ21" s="858">
        <v>10</v>
      </c>
      <c r="BK21" s="853">
        <f t="shared" si="56"/>
        <v>0</v>
      </c>
      <c r="BL21" s="852"/>
      <c r="BM21" s="853"/>
      <c r="BN21" s="863"/>
      <c r="BO21" s="853">
        <f t="shared" si="8"/>
        <v>0</v>
      </c>
      <c r="BP21" s="854">
        <v>5</v>
      </c>
      <c r="BQ21" s="853">
        <f t="shared" si="9"/>
        <v>0</v>
      </c>
      <c r="BR21" s="854"/>
      <c r="BS21" s="853">
        <f t="shared" si="10"/>
        <v>0</v>
      </c>
      <c r="BT21" s="855"/>
      <c r="BU21" s="143">
        <f t="shared" si="16"/>
        <v>0</v>
      </c>
      <c r="BV21" s="143">
        <f t="shared" si="17"/>
        <v>0</v>
      </c>
      <c r="BW21" s="143">
        <f t="shared" si="18"/>
        <v>0</v>
      </c>
      <c r="BX21" s="143">
        <f t="shared" si="19"/>
        <v>0</v>
      </c>
      <c r="BY21" s="143">
        <f t="shared" si="20"/>
        <v>0</v>
      </c>
      <c r="BZ21" s="143">
        <f t="shared" si="21"/>
        <v>0</v>
      </c>
      <c r="CA21" s="143">
        <f t="shared" si="22"/>
        <v>0</v>
      </c>
      <c r="CB21" s="143">
        <f t="shared" si="23"/>
        <v>0</v>
      </c>
      <c r="CC21" s="869"/>
      <c r="CD21" s="143">
        <f t="shared" si="24"/>
        <v>0</v>
      </c>
      <c r="CE21" s="143">
        <f t="shared" si="25"/>
        <v>0</v>
      </c>
      <c r="CF21" s="869"/>
      <c r="CG21" s="143">
        <f t="shared" si="26"/>
        <v>0</v>
      </c>
      <c r="CH21" s="143">
        <f t="shared" si="27"/>
        <v>0</v>
      </c>
      <c r="CI21" s="143">
        <f t="shared" si="28"/>
        <v>0</v>
      </c>
      <c r="CJ21" s="143">
        <f t="shared" si="29"/>
        <v>0</v>
      </c>
      <c r="CK21" s="143">
        <f t="shared" si="30"/>
        <v>0</v>
      </c>
      <c r="CL21" s="143">
        <f t="shared" si="31"/>
        <v>0</v>
      </c>
      <c r="CM21" s="143">
        <f t="shared" si="32"/>
        <v>0</v>
      </c>
      <c r="CN21" s="143">
        <f t="shared" si="33"/>
        <v>0</v>
      </c>
      <c r="CO21" s="143">
        <f t="shared" si="34"/>
        <v>0</v>
      </c>
      <c r="CP21" s="143">
        <f t="shared" si="35"/>
        <v>0</v>
      </c>
      <c r="CQ21" s="143">
        <f t="shared" si="36"/>
        <v>0</v>
      </c>
      <c r="CR21" s="143">
        <f t="shared" si="37"/>
        <v>0</v>
      </c>
    </row>
    <row r="22" spans="2:97" s="18" customFormat="1" ht="90" customHeight="1">
      <c r="B22" s="692" t="s">
        <v>413</v>
      </c>
      <c r="C22"/>
      <c r="D22" s="274" t="s">
        <v>494</v>
      </c>
      <c r="E22" s="690" t="s">
        <v>421</v>
      </c>
      <c r="F22" s="250" t="s">
        <v>135</v>
      </c>
      <c r="G22" s="276" t="s">
        <v>185</v>
      </c>
      <c r="H22" s="276"/>
      <c r="I22" s="275">
        <v>4</v>
      </c>
      <c r="J22" s="275" t="s">
        <v>414</v>
      </c>
      <c r="K22" s="555">
        <v>99.000000000000014</v>
      </c>
      <c r="L22" s="166"/>
      <c r="M22" s="163"/>
      <c r="N22" s="164"/>
      <c r="O22" s="163"/>
      <c r="P22" s="164"/>
      <c r="Q22" s="163"/>
      <c r="R22" s="164"/>
      <c r="S22" s="164"/>
      <c r="T22" s="163"/>
      <c r="U22" s="164"/>
      <c r="V22" s="164"/>
      <c r="W22" s="163"/>
      <c r="X22" s="164"/>
      <c r="Y22" s="193"/>
      <c r="Z22" s="193"/>
      <c r="AA22" s="833"/>
      <c r="AB22" s="193"/>
      <c r="AC22" s="193"/>
      <c r="AD22" s="193"/>
      <c r="AE22" s="313">
        <f t="shared" si="6"/>
        <v>0</v>
      </c>
      <c r="AF22" s="289" t="str">
        <f t="shared" si="52"/>
        <v>No</v>
      </c>
      <c r="AG22" s="290" t="str">
        <f t="shared" ref="AG22:AG24" si="58">IF(B22="New","Yes","No")</f>
        <v>Yes</v>
      </c>
      <c r="AI22" s="160">
        <v>1</v>
      </c>
      <c r="AJ22" s="161">
        <f t="shared" si="53"/>
        <v>0</v>
      </c>
      <c r="AK22" s="699"/>
      <c r="AL22" s="386">
        <v>3.43</v>
      </c>
      <c r="AM22" s="385">
        <f t="shared" si="54"/>
        <v>0</v>
      </c>
      <c r="AN22" s="244">
        <f t="shared" ref="AN22:AN24" si="59">I22*L22</f>
        <v>0</v>
      </c>
      <c r="AO22" s="321">
        <f t="shared" ref="AO22:AO24" si="60">I22*M22</f>
        <v>0</v>
      </c>
      <c r="AP22" s="469">
        <f t="shared" ref="AP22:AP24" si="61">I22*N22</f>
        <v>0</v>
      </c>
      <c r="AQ22" s="470">
        <f t="shared" ref="AQ22:AQ24" si="62">I22*O22</f>
        <v>0</v>
      </c>
      <c r="AR22" s="471">
        <f t="shared" ref="AR22:AR24" si="63">I22*P22</f>
        <v>0</v>
      </c>
      <c r="AS22" s="472">
        <f t="shared" ref="AS22:AS24" si="64">I22*Q22</f>
        <v>0</v>
      </c>
      <c r="AT22" s="824">
        <f t="shared" ref="AT22:AT24" si="65">I22*R22</f>
        <v>0</v>
      </c>
      <c r="AU22" s="494">
        <f t="shared" ref="AU22:AU24" si="66">I22*S22</f>
        <v>0</v>
      </c>
      <c r="AV22" s="515">
        <f t="shared" ref="AV22:AV24" si="67">I22*T22</f>
        <v>0</v>
      </c>
      <c r="AW22" s="475">
        <f t="shared" ref="AW22:AW24" si="68">I22*U22</f>
        <v>0</v>
      </c>
      <c r="AX22" s="268">
        <f t="shared" ref="AX22:AX24" si="69">I22*V22</f>
        <v>0</v>
      </c>
      <c r="AY22" s="448">
        <f t="shared" ref="AY22:AY24" si="70">I22*W22</f>
        <v>0</v>
      </c>
      <c r="AZ22" s="505">
        <f t="shared" ref="AZ22:AZ24" si="71">I22*X22</f>
        <v>0</v>
      </c>
      <c r="BA22" s="510">
        <f t="shared" ref="BA22:BA24" si="72">I22*Y22</f>
        <v>0</v>
      </c>
      <c r="BB22" s="794">
        <f t="shared" ref="BB22:BB24" si="73">Z22*I22</f>
        <v>0</v>
      </c>
      <c r="BC22" s="800">
        <f t="shared" si="12"/>
        <v>0</v>
      </c>
      <c r="BD22" s="806">
        <f t="shared" si="13"/>
        <v>0</v>
      </c>
      <c r="BE22" s="812">
        <f t="shared" si="14"/>
        <v>0</v>
      </c>
      <c r="BF22" s="818">
        <f t="shared" si="15"/>
        <v>0</v>
      </c>
      <c r="BG22" s="246">
        <v>1</v>
      </c>
      <c r="BH22" s="852"/>
      <c r="BI22" s="853">
        <f t="shared" si="5"/>
        <v>0</v>
      </c>
      <c r="BJ22" s="852">
        <v>8</v>
      </c>
      <c r="BK22" s="853">
        <f t="shared" si="56"/>
        <v>0</v>
      </c>
      <c r="BL22" s="852"/>
      <c r="BM22" s="853"/>
      <c r="BN22" s="863"/>
      <c r="BO22" s="853">
        <f t="shared" si="8"/>
        <v>0</v>
      </c>
      <c r="BP22" s="854">
        <v>4</v>
      </c>
      <c r="BQ22" s="853">
        <f t="shared" si="9"/>
        <v>0</v>
      </c>
      <c r="BR22" s="854"/>
      <c r="BS22" s="853">
        <f t="shared" si="10"/>
        <v>0</v>
      </c>
      <c r="BT22" s="855"/>
      <c r="BU22" s="143">
        <f t="shared" si="16"/>
        <v>0</v>
      </c>
      <c r="BV22" s="143">
        <f t="shared" si="17"/>
        <v>0</v>
      </c>
      <c r="BW22" s="143">
        <f t="shared" si="18"/>
        <v>0</v>
      </c>
      <c r="BX22" s="143">
        <f t="shared" si="19"/>
        <v>0</v>
      </c>
      <c r="BY22" s="143">
        <f t="shared" si="20"/>
        <v>0</v>
      </c>
      <c r="BZ22" s="143">
        <f t="shared" si="21"/>
        <v>0</v>
      </c>
      <c r="CA22" s="143">
        <f t="shared" si="22"/>
        <v>0</v>
      </c>
      <c r="CB22" s="143">
        <f t="shared" si="23"/>
        <v>0</v>
      </c>
      <c r="CC22" s="869"/>
      <c r="CD22" s="143">
        <f t="shared" si="24"/>
        <v>0</v>
      </c>
      <c r="CE22" s="143">
        <f t="shared" si="25"/>
        <v>0</v>
      </c>
      <c r="CF22" s="869"/>
      <c r="CG22" s="143">
        <f t="shared" si="26"/>
        <v>0</v>
      </c>
      <c r="CH22" s="143">
        <f t="shared" si="27"/>
        <v>0</v>
      </c>
      <c r="CI22" s="143">
        <f t="shared" si="28"/>
        <v>0</v>
      </c>
      <c r="CJ22" s="143">
        <f t="shared" si="29"/>
        <v>0</v>
      </c>
      <c r="CK22" s="143">
        <f t="shared" si="30"/>
        <v>0</v>
      </c>
      <c r="CL22" s="143">
        <f t="shared" si="31"/>
        <v>0</v>
      </c>
      <c r="CM22" s="143">
        <f t="shared" si="32"/>
        <v>0</v>
      </c>
      <c r="CN22" s="143">
        <f t="shared" si="33"/>
        <v>0</v>
      </c>
      <c r="CO22" s="143">
        <f t="shared" si="34"/>
        <v>0</v>
      </c>
      <c r="CP22" s="143">
        <f t="shared" si="35"/>
        <v>0</v>
      </c>
      <c r="CQ22" s="143">
        <f t="shared" si="36"/>
        <v>0</v>
      </c>
      <c r="CR22" s="143">
        <f t="shared" si="37"/>
        <v>0</v>
      </c>
    </row>
    <row r="23" spans="2:97" s="18" customFormat="1" ht="90" customHeight="1">
      <c r="B23" s="692" t="s">
        <v>413</v>
      </c>
      <c r="C23"/>
      <c r="D23" s="254" t="s">
        <v>495</v>
      </c>
      <c r="E23" s="689" t="s">
        <v>421</v>
      </c>
      <c r="F23" s="269" t="s">
        <v>137</v>
      </c>
      <c r="G23" s="538" t="s">
        <v>50</v>
      </c>
      <c r="H23" s="277"/>
      <c r="I23" s="255">
        <v>4</v>
      </c>
      <c r="J23" s="255" t="s">
        <v>414</v>
      </c>
      <c r="K23" s="556">
        <v>105.60000000000001</v>
      </c>
      <c r="L23" s="165"/>
      <c r="M23" s="158"/>
      <c r="N23" s="159"/>
      <c r="O23" s="158"/>
      <c r="P23" s="159"/>
      <c r="Q23" s="158"/>
      <c r="R23" s="159"/>
      <c r="S23" s="159"/>
      <c r="T23" s="158"/>
      <c r="U23" s="159"/>
      <c r="V23" s="159"/>
      <c r="W23" s="158"/>
      <c r="X23" s="159"/>
      <c r="Y23" s="191"/>
      <c r="Z23" s="191"/>
      <c r="AA23" s="832"/>
      <c r="AB23" s="191"/>
      <c r="AC23" s="191"/>
      <c r="AD23" s="191"/>
      <c r="AE23" s="297">
        <f t="shared" si="6"/>
        <v>0</v>
      </c>
      <c r="AF23" s="292" t="str">
        <f t="shared" si="52"/>
        <v>No</v>
      </c>
      <c r="AG23" s="293" t="str">
        <f t="shared" si="58"/>
        <v>Yes</v>
      </c>
      <c r="AI23" s="160">
        <v>1</v>
      </c>
      <c r="AJ23" s="161">
        <f t="shared" si="53"/>
        <v>0</v>
      </c>
      <c r="AK23" s="699"/>
      <c r="AL23" s="386">
        <v>4.2</v>
      </c>
      <c r="AM23" s="385">
        <f t="shared" si="54"/>
        <v>0</v>
      </c>
      <c r="AN23" s="244">
        <f t="shared" si="59"/>
        <v>0</v>
      </c>
      <c r="AO23" s="321">
        <f t="shared" si="60"/>
        <v>0</v>
      </c>
      <c r="AP23" s="469">
        <f t="shared" si="61"/>
        <v>0</v>
      </c>
      <c r="AQ23" s="470">
        <f t="shared" si="62"/>
        <v>0</v>
      </c>
      <c r="AR23" s="471">
        <f t="shared" si="63"/>
        <v>0</v>
      </c>
      <c r="AS23" s="472">
        <f t="shared" si="64"/>
        <v>0</v>
      </c>
      <c r="AT23" s="824">
        <f t="shared" si="65"/>
        <v>0</v>
      </c>
      <c r="AU23" s="494">
        <f t="shared" si="66"/>
        <v>0</v>
      </c>
      <c r="AV23" s="515">
        <f t="shared" si="67"/>
        <v>0</v>
      </c>
      <c r="AW23" s="475">
        <f t="shared" si="68"/>
        <v>0</v>
      </c>
      <c r="AX23" s="268">
        <f t="shared" si="69"/>
        <v>0</v>
      </c>
      <c r="AY23" s="448">
        <f t="shared" si="70"/>
        <v>0</v>
      </c>
      <c r="AZ23" s="505">
        <f t="shared" si="71"/>
        <v>0</v>
      </c>
      <c r="BA23" s="510">
        <f t="shared" si="72"/>
        <v>0</v>
      </c>
      <c r="BB23" s="794">
        <f t="shared" si="73"/>
        <v>0</v>
      </c>
      <c r="BC23" s="800">
        <f t="shared" si="12"/>
        <v>0</v>
      </c>
      <c r="BD23" s="806">
        <f t="shared" si="13"/>
        <v>0</v>
      </c>
      <c r="BE23" s="812">
        <f t="shared" si="14"/>
        <v>0</v>
      </c>
      <c r="BF23" s="818">
        <f t="shared" si="15"/>
        <v>0</v>
      </c>
      <c r="BG23" s="246">
        <v>1</v>
      </c>
      <c r="BH23" s="852"/>
      <c r="BI23" s="853">
        <f t="shared" si="5"/>
        <v>0</v>
      </c>
      <c r="BJ23" s="852">
        <v>8</v>
      </c>
      <c r="BK23" s="853">
        <f t="shared" si="56"/>
        <v>0</v>
      </c>
      <c r="BL23" s="852"/>
      <c r="BM23" s="853"/>
      <c r="BN23" s="863"/>
      <c r="BO23" s="853">
        <f t="shared" si="8"/>
        <v>0</v>
      </c>
      <c r="BP23" s="854"/>
      <c r="BQ23" s="853">
        <f t="shared" si="9"/>
        <v>0</v>
      </c>
      <c r="BR23" s="854">
        <v>4</v>
      </c>
      <c r="BS23" s="853">
        <f t="shared" si="10"/>
        <v>0</v>
      </c>
      <c r="BT23" s="855"/>
      <c r="BU23" s="143">
        <f t="shared" si="16"/>
        <v>0</v>
      </c>
      <c r="BV23" s="143">
        <f t="shared" si="17"/>
        <v>0</v>
      </c>
      <c r="BW23" s="143">
        <f t="shared" si="18"/>
        <v>0</v>
      </c>
      <c r="BX23" s="143">
        <f t="shared" si="19"/>
        <v>0</v>
      </c>
      <c r="BY23" s="143">
        <f t="shared" si="20"/>
        <v>0</v>
      </c>
      <c r="BZ23" s="143">
        <f t="shared" si="21"/>
        <v>0</v>
      </c>
      <c r="CA23" s="143">
        <f t="shared" si="22"/>
        <v>0</v>
      </c>
      <c r="CB23" s="143">
        <f t="shared" si="23"/>
        <v>0</v>
      </c>
      <c r="CC23" s="869"/>
      <c r="CD23" s="143">
        <f t="shared" si="24"/>
        <v>0</v>
      </c>
      <c r="CE23" s="143">
        <f t="shared" si="25"/>
        <v>0</v>
      </c>
      <c r="CF23" s="869"/>
      <c r="CG23" s="143">
        <f t="shared" si="26"/>
        <v>0</v>
      </c>
      <c r="CH23" s="143">
        <f t="shared" si="27"/>
        <v>0</v>
      </c>
      <c r="CI23" s="143">
        <f t="shared" si="28"/>
        <v>0</v>
      </c>
      <c r="CJ23" s="143">
        <f t="shared" si="29"/>
        <v>0</v>
      </c>
      <c r="CK23" s="143">
        <f t="shared" si="30"/>
        <v>0</v>
      </c>
      <c r="CL23" s="143">
        <f t="shared" si="31"/>
        <v>0</v>
      </c>
      <c r="CM23" s="143">
        <f t="shared" si="32"/>
        <v>0</v>
      </c>
      <c r="CN23" s="143">
        <f t="shared" si="33"/>
        <v>0</v>
      </c>
      <c r="CO23" s="143">
        <f t="shared" si="34"/>
        <v>0</v>
      </c>
      <c r="CP23" s="143">
        <f t="shared" si="35"/>
        <v>0</v>
      </c>
      <c r="CQ23" s="143">
        <f t="shared" si="36"/>
        <v>0</v>
      </c>
      <c r="CR23" s="143">
        <f t="shared" si="37"/>
        <v>0</v>
      </c>
    </row>
    <row r="24" spans="2:97" s="18" customFormat="1" ht="90" customHeight="1">
      <c r="B24" s="693" t="s">
        <v>413</v>
      </c>
      <c r="C24" s="19"/>
      <c r="D24" s="271" t="s">
        <v>496</v>
      </c>
      <c r="E24" s="761" t="s">
        <v>421</v>
      </c>
      <c r="F24" s="762" t="s">
        <v>137</v>
      </c>
      <c r="G24" s="273" t="s">
        <v>50</v>
      </c>
      <c r="H24" s="273"/>
      <c r="I24" s="266">
        <v>4</v>
      </c>
      <c r="J24" s="266" t="s">
        <v>414</v>
      </c>
      <c r="K24" s="763">
        <v>108.9</v>
      </c>
      <c r="L24" s="197"/>
      <c r="M24" s="190"/>
      <c r="N24" s="188"/>
      <c r="O24" s="190"/>
      <c r="P24" s="188"/>
      <c r="Q24" s="190"/>
      <c r="R24" s="188"/>
      <c r="S24" s="188"/>
      <c r="T24" s="190"/>
      <c r="U24" s="188"/>
      <c r="V24" s="188"/>
      <c r="W24" s="190"/>
      <c r="X24" s="188"/>
      <c r="Y24" s="189"/>
      <c r="Z24" s="189"/>
      <c r="AA24" s="834"/>
      <c r="AB24" s="189"/>
      <c r="AC24" s="189"/>
      <c r="AD24" s="189"/>
      <c r="AE24" s="764">
        <f t="shared" si="6"/>
        <v>0</v>
      </c>
      <c r="AF24" s="294" t="str">
        <f t="shared" si="52"/>
        <v>No</v>
      </c>
      <c r="AG24" s="295" t="str">
        <f t="shared" si="58"/>
        <v>Yes</v>
      </c>
      <c r="AI24" s="160">
        <v>1</v>
      </c>
      <c r="AJ24" s="161">
        <f>SUM(L24:AD24)*AI24</f>
        <v>0</v>
      </c>
      <c r="AK24" s="699"/>
      <c r="AL24" s="386">
        <v>4.46</v>
      </c>
      <c r="AM24" s="385">
        <f t="shared" si="54"/>
        <v>0</v>
      </c>
      <c r="AN24" s="244">
        <f t="shared" si="59"/>
        <v>0</v>
      </c>
      <c r="AO24" s="321">
        <f t="shared" si="60"/>
        <v>0</v>
      </c>
      <c r="AP24" s="469">
        <f t="shared" si="61"/>
        <v>0</v>
      </c>
      <c r="AQ24" s="470">
        <f t="shared" si="62"/>
        <v>0</v>
      </c>
      <c r="AR24" s="471">
        <f t="shared" si="63"/>
        <v>0</v>
      </c>
      <c r="AS24" s="472">
        <f t="shared" si="64"/>
        <v>0</v>
      </c>
      <c r="AT24" s="824">
        <f t="shared" si="65"/>
        <v>0</v>
      </c>
      <c r="AU24" s="494">
        <f t="shared" si="66"/>
        <v>0</v>
      </c>
      <c r="AV24" s="515">
        <f t="shared" si="67"/>
        <v>0</v>
      </c>
      <c r="AW24" s="475">
        <f t="shared" si="68"/>
        <v>0</v>
      </c>
      <c r="AX24" s="268">
        <f t="shared" si="69"/>
        <v>0</v>
      </c>
      <c r="AY24" s="448">
        <f t="shared" si="70"/>
        <v>0</v>
      </c>
      <c r="AZ24" s="505">
        <f t="shared" si="71"/>
        <v>0</v>
      </c>
      <c r="BA24" s="510">
        <f t="shared" si="72"/>
        <v>0</v>
      </c>
      <c r="BB24" s="794">
        <f t="shared" si="73"/>
        <v>0</v>
      </c>
      <c r="BC24" s="800">
        <f t="shared" si="12"/>
        <v>0</v>
      </c>
      <c r="BD24" s="806">
        <f t="shared" si="13"/>
        <v>0</v>
      </c>
      <c r="BE24" s="812">
        <f t="shared" si="14"/>
        <v>0</v>
      </c>
      <c r="BF24" s="818">
        <f t="shared" si="15"/>
        <v>0</v>
      </c>
      <c r="BG24" s="246">
        <v>1</v>
      </c>
      <c r="BH24" s="852"/>
      <c r="BI24" s="853">
        <f t="shared" si="5"/>
        <v>0</v>
      </c>
      <c r="BJ24" s="852">
        <v>8</v>
      </c>
      <c r="BK24" s="853">
        <f t="shared" si="56"/>
        <v>0</v>
      </c>
      <c r="BL24" s="852"/>
      <c r="BM24" s="853"/>
      <c r="BN24" s="863"/>
      <c r="BO24" s="853">
        <f t="shared" si="8"/>
        <v>0</v>
      </c>
      <c r="BP24" s="854"/>
      <c r="BQ24" s="853">
        <f t="shared" si="9"/>
        <v>0</v>
      </c>
      <c r="BR24" s="854">
        <v>4</v>
      </c>
      <c r="BS24" s="853">
        <f t="shared" si="10"/>
        <v>0</v>
      </c>
      <c r="BT24" s="855"/>
      <c r="BU24" s="143">
        <f t="shared" si="16"/>
        <v>0</v>
      </c>
      <c r="BV24" s="143">
        <f t="shared" si="17"/>
        <v>0</v>
      </c>
      <c r="BW24" s="143">
        <f t="shared" si="18"/>
        <v>0</v>
      </c>
      <c r="BX24" s="143">
        <f t="shared" si="19"/>
        <v>0</v>
      </c>
      <c r="BY24" s="143">
        <f t="shared" si="20"/>
        <v>0</v>
      </c>
      <c r="BZ24" s="143">
        <f t="shared" si="21"/>
        <v>0</v>
      </c>
      <c r="CA24" s="143">
        <f t="shared" si="22"/>
        <v>0</v>
      </c>
      <c r="CB24" s="143">
        <f t="shared" si="23"/>
        <v>0</v>
      </c>
      <c r="CC24" s="869"/>
      <c r="CD24" s="143">
        <f t="shared" si="24"/>
        <v>0</v>
      </c>
      <c r="CE24" s="143">
        <f t="shared" si="25"/>
        <v>0</v>
      </c>
      <c r="CF24" s="869"/>
      <c r="CG24" s="143">
        <f t="shared" si="26"/>
        <v>0</v>
      </c>
      <c r="CH24" s="143">
        <f t="shared" si="27"/>
        <v>0</v>
      </c>
      <c r="CI24" s="143">
        <f t="shared" si="28"/>
        <v>0</v>
      </c>
      <c r="CJ24" s="143">
        <f t="shared" si="29"/>
        <v>0</v>
      </c>
      <c r="CK24" s="143">
        <f t="shared" si="30"/>
        <v>0</v>
      </c>
      <c r="CL24" s="143">
        <f t="shared" si="31"/>
        <v>0</v>
      </c>
      <c r="CM24" s="143">
        <f t="shared" si="32"/>
        <v>0</v>
      </c>
      <c r="CN24" s="143">
        <f t="shared" si="33"/>
        <v>0</v>
      </c>
      <c r="CO24" s="143">
        <f t="shared" si="34"/>
        <v>0</v>
      </c>
      <c r="CP24" s="143">
        <f t="shared" si="35"/>
        <v>0</v>
      </c>
      <c r="CQ24" s="143">
        <f t="shared" si="36"/>
        <v>0</v>
      </c>
      <c r="CR24" s="143">
        <f t="shared" si="37"/>
        <v>0</v>
      </c>
    </row>
    <row r="25" spans="2:97" s="18" customFormat="1" ht="90" customHeight="1">
      <c r="B25" s="691"/>
      <c r="C25" s="108"/>
      <c r="D25" s="242" t="s">
        <v>412</v>
      </c>
      <c r="E25" s="781" t="s">
        <v>421</v>
      </c>
      <c r="F25" s="268" t="s">
        <v>135</v>
      </c>
      <c r="G25" s="270" t="s">
        <v>186</v>
      </c>
      <c r="H25" s="782"/>
      <c r="I25" s="243">
        <v>6</v>
      </c>
      <c r="J25" s="243" t="s">
        <v>414</v>
      </c>
      <c r="K25" s="783">
        <v>71.5</v>
      </c>
      <c r="L25" s="200"/>
      <c r="M25" s="756"/>
      <c r="N25" s="185"/>
      <c r="O25" s="756"/>
      <c r="P25" s="185"/>
      <c r="Q25" s="756"/>
      <c r="R25" s="185"/>
      <c r="S25" s="185"/>
      <c r="T25" s="756"/>
      <c r="U25" s="185"/>
      <c r="V25" s="185"/>
      <c r="W25" s="756"/>
      <c r="X25" s="185"/>
      <c r="Y25" s="186"/>
      <c r="Z25" s="186"/>
      <c r="AA25" s="835"/>
      <c r="AB25" s="186"/>
      <c r="AC25" s="186"/>
      <c r="AD25" s="186"/>
      <c r="AE25" s="734">
        <f t="shared" si="6"/>
        <v>0</v>
      </c>
      <c r="AF25" s="287" t="str">
        <f t="shared" si="52"/>
        <v>No</v>
      </c>
      <c r="AG25" s="288" t="str">
        <f t="shared" ref="AG25:AG32" si="74">IF(B25="New","Yes","No")</f>
        <v>No</v>
      </c>
      <c r="AI25" s="160">
        <v>1</v>
      </c>
      <c r="AJ25" s="161">
        <f>SUM(L25:AD25)*AI25</f>
        <v>0</v>
      </c>
      <c r="AK25" s="699"/>
      <c r="AL25" s="384">
        <v>0.9</v>
      </c>
      <c r="AM25" s="385">
        <f t="shared" si="54"/>
        <v>0</v>
      </c>
      <c r="AN25" s="244">
        <f>I25*L25</f>
        <v>0</v>
      </c>
      <c r="AO25" s="321">
        <f t="shared" ref="AO25:AO32" si="75">I25*M25</f>
        <v>0</v>
      </c>
      <c r="AP25" s="469">
        <f t="shared" ref="AP25:AP32" si="76">I25*N25</f>
        <v>0</v>
      </c>
      <c r="AQ25" s="470">
        <f t="shared" ref="AQ25:AQ32" si="77">I25*O25</f>
        <v>0</v>
      </c>
      <c r="AR25" s="471">
        <f t="shared" ref="AR25:AR32" si="78">I25*P25</f>
        <v>0</v>
      </c>
      <c r="AS25" s="472">
        <f t="shared" ref="AS25:AS32" si="79">I25*Q25</f>
        <v>0</v>
      </c>
      <c r="AT25" s="824">
        <f t="shared" ref="AT25:AT32" si="80">I25*R25</f>
        <v>0</v>
      </c>
      <c r="AU25" s="494">
        <f t="shared" ref="AU25:AU32" si="81">I25*S25</f>
        <v>0</v>
      </c>
      <c r="AV25" s="515">
        <f t="shared" ref="AV25:AV32" si="82">I25*T25</f>
        <v>0</v>
      </c>
      <c r="AW25" s="475">
        <f t="shared" ref="AW25:AW32" si="83">I25*U25</f>
        <v>0</v>
      </c>
      <c r="AX25" s="268">
        <f t="shared" ref="AX25:AX32" si="84">I25*V25</f>
        <v>0</v>
      </c>
      <c r="AY25" s="448">
        <f t="shared" ref="AY25:AY32" si="85">I25*W25</f>
        <v>0</v>
      </c>
      <c r="AZ25" s="505">
        <f t="shared" ref="AZ25:AZ32" si="86">I25*X25</f>
        <v>0</v>
      </c>
      <c r="BA25" s="510">
        <f t="shared" ref="BA25:BA32" si="87">I25*Y25</f>
        <v>0</v>
      </c>
      <c r="BB25" s="794">
        <f>Z25*I25</f>
        <v>0</v>
      </c>
      <c r="BC25" s="800">
        <f t="shared" si="12"/>
        <v>0</v>
      </c>
      <c r="BD25" s="806">
        <f t="shared" si="13"/>
        <v>0</v>
      </c>
      <c r="BE25" s="812">
        <f t="shared" si="14"/>
        <v>0</v>
      </c>
      <c r="BF25" s="818">
        <f t="shared" si="15"/>
        <v>0</v>
      </c>
      <c r="BG25" s="246">
        <v>1</v>
      </c>
      <c r="BH25" s="852">
        <v>10</v>
      </c>
      <c r="BI25" s="853">
        <f t="shared" si="5"/>
        <v>0</v>
      </c>
      <c r="BJ25" s="852"/>
      <c r="BK25" s="853">
        <f t="shared" si="56"/>
        <v>0</v>
      </c>
      <c r="BL25" s="852"/>
      <c r="BM25" s="853"/>
      <c r="BN25" s="863">
        <v>6</v>
      </c>
      <c r="BO25" s="853">
        <f t="shared" si="8"/>
        <v>0</v>
      </c>
      <c r="BP25" s="854"/>
      <c r="BQ25" s="853">
        <f t="shared" si="9"/>
        <v>0</v>
      </c>
      <c r="BR25" s="854"/>
      <c r="BS25" s="853">
        <f t="shared" si="10"/>
        <v>0</v>
      </c>
      <c r="BT25" s="855"/>
      <c r="BU25" s="143">
        <f t="shared" si="16"/>
        <v>0</v>
      </c>
      <c r="BV25" s="143">
        <f t="shared" si="17"/>
        <v>0</v>
      </c>
      <c r="BW25" s="143">
        <f t="shared" si="18"/>
        <v>0</v>
      </c>
      <c r="BX25" s="143">
        <f t="shared" si="19"/>
        <v>0</v>
      </c>
      <c r="BY25" s="143">
        <f t="shared" si="20"/>
        <v>0</v>
      </c>
      <c r="BZ25" s="143">
        <f t="shared" si="21"/>
        <v>0</v>
      </c>
      <c r="CA25" s="143">
        <f t="shared" si="22"/>
        <v>0</v>
      </c>
      <c r="CB25" s="143">
        <f t="shared" si="23"/>
        <v>0</v>
      </c>
      <c r="CC25" s="869"/>
      <c r="CD25" s="143">
        <f t="shared" si="24"/>
        <v>0</v>
      </c>
      <c r="CE25" s="143">
        <f t="shared" si="25"/>
        <v>0</v>
      </c>
      <c r="CF25" s="869"/>
      <c r="CG25" s="143">
        <f t="shared" si="26"/>
        <v>0</v>
      </c>
      <c r="CH25" s="143">
        <f t="shared" si="27"/>
        <v>0</v>
      </c>
      <c r="CI25" s="143">
        <f t="shared" si="28"/>
        <v>0</v>
      </c>
      <c r="CJ25" s="143">
        <f t="shared" si="29"/>
        <v>0</v>
      </c>
      <c r="CK25" s="143">
        <f t="shared" si="30"/>
        <v>0</v>
      </c>
      <c r="CL25" s="143">
        <f t="shared" si="31"/>
        <v>0</v>
      </c>
      <c r="CM25" s="143">
        <f t="shared" si="32"/>
        <v>0</v>
      </c>
      <c r="CN25" s="143">
        <f t="shared" si="33"/>
        <v>0</v>
      </c>
      <c r="CO25" s="143">
        <f t="shared" si="34"/>
        <v>0</v>
      </c>
      <c r="CP25" s="143">
        <f t="shared" si="35"/>
        <v>0</v>
      </c>
      <c r="CQ25" s="143">
        <f t="shared" si="36"/>
        <v>0</v>
      </c>
      <c r="CR25" s="143">
        <f t="shared" si="37"/>
        <v>0</v>
      </c>
    </row>
    <row r="26" spans="2:97" s="147" customFormat="1" ht="90" customHeight="1">
      <c r="B26" s="692"/>
      <c r="C26"/>
      <c r="D26" s="765" t="s">
        <v>415</v>
      </c>
      <c r="E26" s="690" t="s">
        <v>421</v>
      </c>
      <c r="F26" s="250" t="s">
        <v>137</v>
      </c>
      <c r="G26" s="249" t="s">
        <v>50</v>
      </c>
      <c r="H26" s="249"/>
      <c r="I26" s="249">
        <v>2</v>
      </c>
      <c r="J26" s="249" t="s">
        <v>414</v>
      </c>
      <c r="K26" s="766">
        <v>99.000000000000014</v>
      </c>
      <c r="L26" s="767"/>
      <c r="M26" s="768"/>
      <c r="N26" s="768"/>
      <c r="O26" s="768"/>
      <c r="P26" s="768"/>
      <c r="Q26" s="768"/>
      <c r="R26" s="769"/>
      <c r="S26" s="768"/>
      <c r="T26" s="768"/>
      <c r="U26" s="768"/>
      <c r="V26" s="768"/>
      <c r="W26" s="768"/>
      <c r="X26" s="768"/>
      <c r="Y26" s="768"/>
      <c r="Z26" s="768"/>
      <c r="AA26" s="836"/>
      <c r="AB26" s="768"/>
      <c r="AC26" s="768"/>
      <c r="AD26" s="768"/>
      <c r="AE26" s="770">
        <f t="shared" si="6"/>
        <v>0</v>
      </c>
      <c r="AF26" s="299" t="str">
        <f t="shared" si="52"/>
        <v>No</v>
      </c>
      <c r="AG26" s="300" t="str">
        <f t="shared" si="74"/>
        <v>No</v>
      </c>
      <c r="AH26" s="361"/>
      <c r="AI26" s="160">
        <v>1</v>
      </c>
      <c r="AJ26" s="161">
        <f t="shared" si="53"/>
        <v>0</v>
      </c>
      <c r="AK26" s="699"/>
      <c r="AL26" s="386">
        <v>5.9</v>
      </c>
      <c r="AM26" s="385">
        <f t="shared" si="54"/>
        <v>0</v>
      </c>
      <c r="AN26" s="244">
        <f t="shared" ref="AN26:AN32" si="88">I26*L26</f>
        <v>0</v>
      </c>
      <c r="AO26" s="321">
        <f t="shared" si="75"/>
        <v>0</v>
      </c>
      <c r="AP26" s="469">
        <f t="shared" si="76"/>
        <v>0</v>
      </c>
      <c r="AQ26" s="470">
        <f t="shared" si="77"/>
        <v>0</v>
      </c>
      <c r="AR26" s="471">
        <f t="shared" si="78"/>
        <v>0</v>
      </c>
      <c r="AS26" s="472">
        <f t="shared" si="79"/>
        <v>0</v>
      </c>
      <c r="AT26" s="824">
        <f t="shared" si="80"/>
        <v>0</v>
      </c>
      <c r="AU26" s="494">
        <f t="shared" si="81"/>
        <v>0</v>
      </c>
      <c r="AV26" s="515">
        <f t="shared" si="82"/>
        <v>0</v>
      </c>
      <c r="AW26" s="475">
        <f t="shared" si="83"/>
        <v>0</v>
      </c>
      <c r="AX26" s="268">
        <f t="shared" si="84"/>
        <v>0</v>
      </c>
      <c r="AY26" s="448">
        <f t="shared" si="85"/>
        <v>0</v>
      </c>
      <c r="AZ26" s="505">
        <f t="shared" si="86"/>
        <v>0</v>
      </c>
      <c r="BA26" s="510">
        <f t="shared" si="87"/>
        <v>0</v>
      </c>
      <c r="BB26" s="794">
        <f>Z26*I26</f>
        <v>0</v>
      </c>
      <c r="BC26" s="800">
        <f t="shared" si="12"/>
        <v>0</v>
      </c>
      <c r="BD26" s="806">
        <f t="shared" si="13"/>
        <v>0</v>
      </c>
      <c r="BE26" s="812">
        <f t="shared" si="14"/>
        <v>0</v>
      </c>
      <c r="BF26" s="818">
        <f t="shared" si="15"/>
        <v>0</v>
      </c>
      <c r="BG26" s="246">
        <v>1</v>
      </c>
      <c r="BH26" s="852">
        <v>7</v>
      </c>
      <c r="BI26" s="853">
        <f t="shared" si="5"/>
        <v>0</v>
      </c>
      <c r="BJ26" s="852"/>
      <c r="BK26" s="853">
        <f t="shared" si="56"/>
        <v>0</v>
      </c>
      <c r="BL26" s="852"/>
      <c r="BM26" s="853"/>
      <c r="BN26" s="863"/>
      <c r="BO26" s="853">
        <f t="shared" si="8"/>
        <v>0</v>
      </c>
      <c r="BP26" s="854"/>
      <c r="BQ26" s="853">
        <f t="shared" si="9"/>
        <v>0</v>
      </c>
      <c r="BR26" s="854">
        <v>2</v>
      </c>
      <c r="BS26" s="853">
        <f t="shared" si="10"/>
        <v>0</v>
      </c>
      <c r="BT26" s="855"/>
      <c r="BU26" s="143">
        <f t="shared" si="16"/>
        <v>0</v>
      </c>
      <c r="BV26" s="143">
        <f t="shared" si="17"/>
        <v>0</v>
      </c>
      <c r="BW26" s="143">
        <f t="shared" si="18"/>
        <v>0</v>
      </c>
      <c r="BX26" s="143">
        <f t="shared" si="19"/>
        <v>0</v>
      </c>
      <c r="BY26" s="143">
        <f t="shared" si="20"/>
        <v>0</v>
      </c>
      <c r="BZ26" s="143">
        <f t="shared" si="21"/>
        <v>0</v>
      </c>
      <c r="CA26" s="143">
        <f t="shared" si="22"/>
        <v>0</v>
      </c>
      <c r="CB26" s="143">
        <f t="shared" si="23"/>
        <v>0</v>
      </c>
      <c r="CC26" s="869"/>
      <c r="CD26" s="143">
        <f t="shared" si="24"/>
        <v>0</v>
      </c>
      <c r="CE26" s="143">
        <f t="shared" si="25"/>
        <v>0</v>
      </c>
      <c r="CF26" s="869"/>
      <c r="CG26" s="143">
        <f t="shared" si="26"/>
        <v>0</v>
      </c>
      <c r="CH26" s="143">
        <f t="shared" si="27"/>
        <v>0</v>
      </c>
      <c r="CI26" s="143">
        <f t="shared" si="28"/>
        <v>0</v>
      </c>
      <c r="CJ26" s="143">
        <f t="shared" si="29"/>
        <v>0</v>
      </c>
      <c r="CK26" s="143">
        <f t="shared" si="30"/>
        <v>0</v>
      </c>
      <c r="CL26" s="143">
        <f t="shared" si="31"/>
        <v>0</v>
      </c>
      <c r="CM26" s="143">
        <f t="shared" si="32"/>
        <v>0</v>
      </c>
      <c r="CN26" s="143">
        <f t="shared" si="33"/>
        <v>0</v>
      </c>
      <c r="CO26" s="143">
        <f t="shared" si="34"/>
        <v>0</v>
      </c>
      <c r="CP26" s="143">
        <f t="shared" si="35"/>
        <v>0</v>
      </c>
      <c r="CQ26" s="143">
        <f t="shared" si="36"/>
        <v>0</v>
      </c>
      <c r="CR26" s="143">
        <f t="shared" si="37"/>
        <v>0</v>
      </c>
      <c r="CS26" s="18"/>
    </row>
    <row r="27" spans="2:97" s="18" customFormat="1" ht="90" customHeight="1">
      <c r="B27" s="692"/>
      <c r="C27"/>
      <c r="D27" s="254" t="s">
        <v>416</v>
      </c>
      <c r="E27" s="689" t="s">
        <v>421</v>
      </c>
      <c r="F27" s="269" t="s">
        <v>136</v>
      </c>
      <c r="G27" s="277" t="s">
        <v>185</v>
      </c>
      <c r="H27" s="277"/>
      <c r="I27" s="255">
        <v>4</v>
      </c>
      <c r="J27" s="255" t="s">
        <v>414</v>
      </c>
      <c r="K27" s="556">
        <v>104.50000000000001</v>
      </c>
      <c r="L27" s="165"/>
      <c r="M27" s="158"/>
      <c r="N27" s="159"/>
      <c r="O27" s="158"/>
      <c r="P27" s="159"/>
      <c r="Q27" s="158"/>
      <c r="R27" s="159"/>
      <c r="S27" s="159"/>
      <c r="T27" s="158"/>
      <c r="U27" s="159"/>
      <c r="V27" s="159"/>
      <c r="W27" s="158"/>
      <c r="X27" s="159"/>
      <c r="Y27" s="191"/>
      <c r="Z27" s="191"/>
      <c r="AA27" s="832"/>
      <c r="AB27" s="191"/>
      <c r="AC27" s="191"/>
      <c r="AD27" s="191"/>
      <c r="AE27" s="297">
        <f t="shared" si="6"/>
        <v>0</v>
      </c>
      <c r="AF27" s="292" t="str">
        <f t="shared" si="52"/>
        <v>No</v>
      </c>
      <c r="AG27" s="293" t="str">
        <f t="shared" si="74"/>
        <v>No</v>
      </c>
      <c r="AI27" s="160">
        <v>1</v>
      </c>
      <c r="AJ27" s="161">
        <f t="shared" si="53"/>
        <v>0</v>
      </c>
      <c r="AK27" s="699"/>
      <c r="AL27" s="386">
        <v>4.42</v>
      </c>
      <c r="AM27" s="385">
        <f t="shared" si="54"/>
        <v>0</v>
      </c>
      <c r="AN27" s="244">
        <f t="shared" si="88"/>
        <v>0</v>
      </c>
      <c r="AO27" s="321">
        <f t="shared" si="75"/>
        <v>0</v>
      </c>
      <c r="AP27" s="469">
        <f t="shared" si="76"/>
        <v>0</v>
      </c>
      <c r="AQ27" s="470">
        <f t="shared" si="77"/>
        <v>0</v>
      </c>
      <c r="AR27" s="471">
        <f t="shared" si="78"/>
        <v>0</v>
      </c>
      <c r="AS27" s="472">
        <f t="shared" si="79"/>
        <v>0</v>
      </c>
      <c r="AT27" s="824">
        <f t="shared" si="80"/>
        <v>0</v>
      </c>
      <c r="AU27" s="494">
        <f t="shared" si="81"/>
        <v>0</v>
      </c>
      <c r="AV27" s="515">
        <f t="shared" si="82"/>
        <v>0</v>
      </c>
      <c r="AW27" s="475">
        <f t="shared" si="83"/>
        <v>0</v>
      </c>
      <c r="AX27" s="268">
        <f t="shared" si="84"/>
        <v>0</v>
      </c>
      <c r="AY27" s="448">
        <f t="shared" si="85"/>
        <v>0</v>
      </c>
      <c r="AZ27" s="505">
        <f t="shared" si="86"/>
        <v>0</v>
      </c>
      <c r="BA27" s="510">
        <f t="shared" si="87"/>
        <v>0</v>
      </c>
      <c r="BB27" s="794">
        <f t="shared" ref="BB27:BB32" si="89">Z27*I27</f>
        <v>0</v>
      </c>
      <c r="BC27" s="800">
        <f t="shared" si="12"/>
        <v>0</v>
      </c>
      <c r="BD27" s="806">
        <f t="shared" si="13"/>
        <v>0</v>
      </c>
      <c r="BE27" s="812">
        <f t="shared" si="14"/>
        <v>0</v>
      </c>
      <c r="BF27" s="818">
        <f t="shared" si="15"/>
        <v>0</v>
      </c>
      <c r="BG27" s="246">
        <v>1</v>
      </c>
      <c r="BH27" s="852">
        <v>8</v>
      </c>
      <c r="BI27" s="853">
        <f t="shared" si="5"/>
        <v>0</v>
      </c>
      <c r="BJ27" s="852"/>
      <c r="BK27" s="853">
        <f t="shared" si="56"/>
        <v>0</v>
      </c>
      <c r="BL27" s="852"/>
      <c r="BM27" s="853"/>
      <c r="BN27" s="863"/>
      <c r="BO27" s="853">
        <f t="shared" si="8"/>
        <v>0</v>
      </c>
      <c r="BP27" s="854">
        <v>4</v>
      </c>
      <c r="BQ27" s="853">
        <f t="shared" si="9"/>
        <v>0</v>
      </c>
      <c r="BR27" s="854"/>
      <c r="BS27" s="853">
        <f t="shared" si="10"/>
        <v>0</v>
      </c>
      <c r="BT27" s="855"/>
      <c r="BU27" s="143">
        <f t="shared" si="16"/>
        <v>0</v>
      </c>
      <c r="BV27" s="143">
        <f t="shared" si="17"/>
        <v>0</v>
      </c>
      <c r="BW27" s="143">
        <f t="shared" si="18"/>
        <v>0</v>
      </c>
      <c r="BX27" s="143">
        <f t="shared" si="19"/>
        <v>0</v>
      </c>
      <c r="BY27" s="143">
        <f t="shared" si="20"/>
        <v>0</v>
      </c>
      <c r="BZ27" s="143">
        <f t="shared" si="21"/>
        <v>0</v>
      </c>
      <c r="CA27" s="143">
        <f t="shared" si="22"/>
        <v>0</v>
      </c>
      <c r="CB27" s="143">
        <f t="shared" si="23"/>
        <v>0</v>
      </c>
      <c r="CC27" s="869"/>
      <c r="CD27" s="143">
        <f t="shared" si="24"/>
        <v>0</v>
      </c>
      <c r="CE27" s="143">
        <f t="shared" si="25"/>
        <v>0</v>
      </c>
      <c r="CF27" s="869"/>
      <c r="CG27" s="143">
        <f t="shared" si="26"/>
        <v>0</v>
      </c>
      <c r="CH27" s="143">
        <f t="shared" si="27"/>
        <v>0</v>
      </c>
      <c r="CI27" s="143">
        <f t="shared" si="28"/>
        <v>0</v>
      </c>
      <c r="CJ27" s="143">
        <f t="shared" si="29"/>
        <v>0</v>
      </c>
      <c r="CK27" s="143">
        <f t="shared" si="30"/>
        <v>0</v>
      </c>
      <c r="CL27" s="143">
        <f t="shared" si="31"/>
        <v>0</v>
      </c>
      <c r="CM27" s="143">
        <f t="shared" si="32"/>
        <v>0</v>
      </c>
      <c r="CN27" s="143">
        <f t="shared" si="33"/>
        <v>0</v>
      </c>
      <c r="CO27" s="143">
        <f t="shared" si="34"/>
        <v>0</v>
      </c>
      <c r="CP27" s="143">
        <f t="shared" si="35"/>
        <v>0</v>
      </c>
      <c r="CQ27" s="143">
        <f t="shared" si="36"/>
        <v>0</v>
      </c>
      <c r="CR27" s="143">
        <f t="shared" si="37"/>
        <v>0</v>
      </c>
    </row>
    <row r="28" spans="2:97" s="18" customFormat="1" ht="90" customHeight="1">
      <c r="B28" s="692"/>
      <c r="C28"/>
      <c r="D28" s="248" t="s">
        <v>417</v>
      </c>
      <c r="E28" s="690" t="s">
        <v>421</v>
      </c>
      <c r="F28" s="250" t="s">
        <v>137</v>
      </c>
      <c r="G28" s="775" t="s">
        <v>50</v>
      </c>
      <c r="H28" s="771"/>
      <c r="I28" s="249">
        <v>1</v>
      </c>
      <c r="J28" s="249" t="s">
        <v>414</v>
      </c>
      <c r="K28" s="772">
        <v>90.2</v>
      </c>
      <c r="L28" s="773"/>
      <c r="M28" s="774"/>
      <c r="N28" s="769"/>
      <c r="O28" s="774"/>
      <c r="P28" s="769"/>
      <c r="Q28" s="774"/>
      <c r="R28" s="769"/>
      <c r="S28" s="769"/>
      <c r="T28" s="774"/>
      <c r="U28" s="769"/>
      <c r="V28" s="769"/>
      <c r="W28" s="774"/>
      <c r="X28" s="769"/>
      <c r="Y28" s="768"/>
      <c r="Z28" s="768"/>
      <c r="AA28" s="836"/>
      <c r="AB28" s="768"/>
      <c r="AC28" s="768"/>
      <c r="AD28" s="768"/>
      <c r="AE28" s="770">
        <f t="shared" si="6"/>
        <v>0</v>
      </c>
      <c r="AF28" s="299" t="str">
        <f t="shared" si="52"/>
        <v>No</v>
      </c>
      <c r="AG28" s="300" t="str">
        <f t="shared" si="74"/>
        <v>No</v>
      </c>
      <c r="AI28" s="160">
        <v>1</v>
      </c>
      <c r="AJ28" s="161">
        <f t="shared" si="53"/>
        <v>0</v>
      </c>
      <c r="AK28" s="699"/>
      <c r="AL28" s="386">
        <v>4.4000000000000004</v>
      </c>
      <c r="AM28" s="385">
        <f t="shared" si="54"/>
        <v>0</v>
      </c>
      <c r="AN28" s="244">
        <f t="shared" si="88"/>
        <v>0</v>
      </c>
      <c r="AO28" s="321">
        <f t="shared" si="75"/>
        <v>0</v>
      </c>
      <c r="AP28" s="469">
        <f t="shared" si="76"/>
        <v>0</v>
      </c>
      <c r="AQ28" s="470">
        <f t="shared" si="77"/>
        <v>0</v>
      </c>
      <c r="AR28" s="471">
        <f t="shared" si="78"/>
        <v>0</v>
      </c>
      <c r="AS28" s="472">
        <f t="shared" si="79"/>
        <v>0</v>
      </c>
      <c r="AT28" s="824">
        <f t="shared" si="80"/>
        <v>0</v>
      </c>
      <c r="AU28" s="494">
        <f t="shared" si="81"/>
        <v>0</v>
      </c>
      <c r="AV28" s="515">
        <f t="shared" si="82"/>
        <v>0</v>
      </c>
      <c r="AW28" s="475">
        <f t="shared" si="83"/>
        <v>0</v>
      </c>
      <c r="AX28" s="268">
        <f t="shared" si="84"/>
        <v>0</v>
      </c>
      <c r="AY28" s="448">
        <f t="shared" si="85"/>
        <v>0</v>
      </c>
      <c r="AZ28" s="505">
        <f t="shared" si="86"/>
        <v>0</v>
      </c>
      <c r="BA28" s="510">
        <f t="shared" si="87"/>
        <v>0</v>
      </c>
      <c r="BB28" s="794">
        <f t="shared" si="89"/>
        <v>0</v>
      </c>
      <c r="BC28" s="800">
        <f t="shared" si="12"/>
        <v>0</v>
      </c>
      <c r="BD28" s="806">
        <f t="shared" si="13"/>
        <v>0</v>
      </c>
      <c r="BE28" s="812">
        <f t="shared" si="14"/>
        <v>0</v>
      </c>
      <c r="BF28" s="818">
        <f t="shared" si="15"/>
        <v>0</v>
      </c>
      <c r="BG28" s="246">
        <v>1</v>
      </c>
      <c r="BH28" s="852">
        <v>4</v>
      </c>
      <c r="BI28" s="853">
        <f t="shared" si="5"/>
        <v>0</v>
      </c>
      <c r="BJ28" s="852"/>
      <c r="BK28" s="853">
        <f t="shared" si="56"/>
        <v>0</v>
      </c>
      <c r="BL28" s="852"/>
      <c r="BM28" s="853"/>
      <c r="BN28" s="863"/>
      <c r="BO28" s="853">
        <f t="shared" si="8"/>
        <v>0</v>
      </c>
      <c r="BP28" s="854"/>
      <c r="BQ28" s="853">
        <f t="shared" si="9"/>
        <v>0</v>
      </c>
      <c r="BR28" s="854">
        <v>1</v>
      </c>
      <c r="BS28" s="853">
        <f t="shared" si="10"/>
        <v>0</v>
      </c>
      <c r="BT28" s="855"/>
      <c r="BU28" s="143">
        <f t="shared" si="16"/>
        <v>0</v>
      </c>
      <c r="BV28" s="143">
        <f t="shared" si="17"/>
        <v>0</v>
      </c>
      <c r="BW28" s="143">
        <f t="shared" si="18"/>
        <v>0</v>
      </c>
      <c r="BX28" s="143">
        <f t="shared" si="19"/>
        <v>0</v>
      </c>
      <c r="BY28" s="143">
        <f t="shared" si="20"/>
        <v>0</v>
      </c>
      <c r="BZ28" s="143">
        <f t="shared" si="21"/>
        <v>0</v>
      </c>
      <c r="CA28" s="143">
        <f t="shared" si="22"/>
        <v>0</v>
      </c>
      <c r="CB28" s="143">
        <f t="shared" si="23"/>
        <v>0</v>
      </c>
      <c r="CC28" s="869"/>
      <c r="CD28" s="143">
        <f t="shared" si="24"/>
        <v>0</v>
      </c>
      <c r="CE28" s="143">
        <f t="shared" si="25"/>
        <v>0</v>
      </c>
      <c r="CF28" s="869"/>
      <c r="CG28" s="143">
        <f t="shared" si="26"/>
        <v>0</v>
      </c>
      <c r="CH28" s="143">
        <f t="shared" si="27"/>
        <v>0</v>
      </c>
      <c r="CI28" s="143">
        <f t="shared" si="28"/>
        <v>0</v>
      </c>
      <c r="CJ28" s="143">
        <f t="shared" si="29"/>
        <v>0</v>
      </c>
      <c r="CK28" s="143">
        <f t="shared" si="30"/>
        <v>0</v>
      </c>
      <c r="CL28" s="143">
        <f t="shared" si="31"/>
        <v>0</v>
      </c>
      <c r="CM28" s="143">
        <f t="shared" si="32"/>
        <v>0</v>
      </c>
      <c r="CN28" s="143">
        <f t="shared" si="33"/>
        <v>0</v>
      </c>
      <c r="CO28" s="143">
        <f t="shared" si="34"/>
        <v>0</v>
      </c>
      <c r="CP28" s="143">
        <f t="shared" si="35"/>
        <v>0</v>
      </c>
      <c r="CQ28" s="143">
        <f t="shared" si="36"/>
        <v>0</v>
      </c>
      <c r="CR28" s="143">
        <f t="shared" si="37"/>
        <v>0</v>
      </c>
    </row>
    <row r="29" spans="2:97" s="18" customFormat="1" ht="90" customHeight="1">
      <c r="B29" s="692"/>
      <c r="C29"/>
      <c r="D29" s="254" t="s">
        <v>418</v>
      </c>
      <c r="E29" s="689" t="s">
        <v>421</v>
      </c>
      <c r="F29" s="269" t="s">
        <v>137</v>
      </c>
      <c r="G29" s="277" t="s">
        <v>50</v>
      </c>
      <c r="H29" s="277"/>
      <c r="I29" s="255">
        <v>1</v>
      </c>
      <c r="J29" s="255" t="s">
        <v>414</v>
      </c>
      <c r="K29" s="556">
        <v>75.900000000000006</v>
      </c>
      <c r="L29" s="165"/>
      <c r="M29" s="158"/>
      <c r="N29" s="159"/>
      <c r="O29" s="158"/>
      <c r="P29" s="159"/>
      <c r="Q29" s="158"/>
      <c r="R29" s="159"/>
      <c r="S29" s="159"/>
      <c r="T29" s="158"/>
      <c r="U29" s="159"/>
      <c r="V29" s="159"/>
      <c r="W29" s="158"/>
      <c r="X29" s="159"/>
      <c r="Y29" s="191"/>
      <c r="Z29" s="191"/>
      <c r="AA29" s="832"/>
      <c r="AB29" s="191"/>
      <c r="AC29" s="191"/>
      <c r="AD29" s="191"/>
      <c r="AE29" s="297">
        <f t="shared" si="6"/>
        <v>0</v>
      </c>
      <c r="AF29" s="292" t="str">
        <f t="shared" si="52"/>
        <v>No</v>
      </c>
      <c r="AG29" s="293" t="str">
        <f t="shared" si="74"/>
        <v>No</v>
      </c>
      <c r="AI29" s="160">
        <v>1</v>
      </c>
      <c r="AJ29" s="161">
        <f t="shared" si="53"/>
        <v>0</v>
      </c>
      <c r="AK29" s="699"/>
      <c r="AL29" s="386">
        <v>2.0499999999999998</v>
      </c>
      <c r="AM29" s="385">
        <f t="shared" si="54"/>
        <v>0</v>
      </c>
      <c r="AN29" s="244">
        <f t="shared" si="88"/>
        <v>0</v>
      </c>
      <c r="AO29" s="321">
        <f t="shared" si="75"/>
        <v>0</v>
      </c>
      <c r="AP29" s="469">
        <f t="shared" si="76"/>
        <v>0</v>
      </c>
      <c r="AQ29" s="470">
        <f t="shared" si="77"/>
        <v>0</v>
      </c>
      <c r="AR29" s="471">
        <f t="shared" si="78"/>
        <v>0</v>
      </c>
      <c r="AS29" s="472">
        <f t="shared" si="79"/>
        <v>0</v>
      </c>
      <c r="AT29" s="824">
        <f t="shared" si="80"/>
        <v>0</v>
      </c>
      <c r="AU29" s="494">
        <f t="shared" si="81"/>
        <v>0</v>
      </c>
      <c r="AV29" s="515">
        <f t="shared" si="82"/>
        <v>0</v>
      </c>
      <c r="AW29" s="475">
        <f t="shared" si="83"/>
        <v>0</v>
      </c>
      <c r="AX29" s="268">
        <f t="shared" si="84"/>
        <v>0</v>
      </c>
      <c r="AY29" s="448">
        <f t="shared" si="85"/>
        <v>0</v>
      </c>
      <c r="AZ29" s="505">
        <f t="shared" si="86"/>
        <v>0</v>
      </c>
      <c r="BA29" s="510">
        <f t="shared" si="87"/>
        <v>0</v>
      </c>
      <c r="BB29" s="794">
        <f t="shared" si="89"/>
        <v>0</v>
      </c>
      <c r="BC29" s="800">
        <f t="shared" si="12"/>
        <v>0</v>
      </c>
      <c r="BD29" s="806">
        <f t="shared" si="13"/>
        <v>0</v>
      </c>
      <c r="BE29" s="812">
        <f t="shared" si="14"/>
        <v>0</v>
      </c>
      <c r="BF29" s="818">
        <f t="shared" si="15"/>
        <v>0</v>
      </c>
      <c r="BG29" s="246">
        <v>1</v>
      </c>
      <c r="BH29" s="852">
        <v>4</v>
      </c>
      <c r="BI29" s="853">
        <f t="shared" si="5"/>
        <v>0</v>
      </c>
      <c r="BJ29" s="852"/>
      <c r="BK29" s="853">
        <f t="shared" si="56"/>
        <v>0</v>
      </c>
      <c r="BL29" s="852"/>
      <c r="BM29" s="853"/>
      <c r="BN29" s="863"/>
      <c r="BO29" s="853">
        <f t="shared" si="8"/>
        <v>0</v>
      </c>
      <c r="BP29" s="854"/>
      <c r="BQ29" s="853">
        <f t="shared" si="9"/>
        <v>0</v>
      </c>
      <c r="BR29" s="854">
        <v>1</v>
      </c>
      <c r="BS29" s="853">
        <f t="shared" si="10"/>
        <v>0</v>
      </c>
      <c r="BT29" s="855"/>
      <c r="BU29" s="143">
        <f t="shared" si="16"/>
        <v>0</v>
      </c>
      <c r="BV29" s="143">
        <f t="shared" si="17"/>
        <v>0</v>
      </c>
      <c r="BW29" s="143">
        <f t="shared" si="18"/>
        <v>0</v>
      </c>
      <c r="BX29" s="143">
        <f t="shared" si="19"/>
        <v>0</v>
      </c>
      <c r="BY29" s="143">
        <f t="shared" si="20"/>
        <v>0</v>
      </c>
      <c r="BZ29" s="143">
        <f t="shared" si="21"/>
        <v>0</v>
      </c>
      <c r="CA29" s="143">
        <f t="shared" si="22"/>
        <v>0</v>
      </c>
      <c r="CB29" s="143">
        <f t="shared" si="23"/>
        <v>0</v>
      </c>
      <c r="CC29" s="869"/>
      <c r="CD29" s="143">
        <f t="shared" si="24"/>
        <v>0</v>
      </c>
      <c r="CE29" s="143">
        <f t="shared" si="25"/>
        <v>0</v>
      </c>
      <c r="CF29" s="869"/>
      <c r="CG29" s="143">
        <f t="shared" si="26"/>
        <v>0</v>
      </c>
      <c r="CH29" s="143">
        <f t="shared" si="27"/>
        <v>0</v>
      </c>
      <c r="CI29" s="143">
        <f t="shared" si="28"/>
        <v>0</v>
      </c>
      <c r="CJ29" s="143">
        <f t="shared" si="29"/>
        <v>0</v>
      </c>
      <c r="CK29" s="143">
        <f t="shared" si="30"/>
        <v>0</v>
      </c>
      <c r="CL29" s="143">
        <f t="shared" si="31"/>
        <v>0</v>
      </c>
      <c r="CM29" s="143">
        <f t="shared" si="32"/>
        <v>0</v>
      </c>
      <c r="CN29" s="143">
        <f t="shared" si="33"/>
        <v>0</v>
      </c>
      <c r="CO29" s="143">
        <f t="shared" si="34"/>
        <v>0</v>
      </c>
      <c r="CP29" s="143">
        <f t="shared" si="35"/>
        <v>0</v>
      </c>
      <c r="CQ29" s="143">
        <f t="shared" si="36"/>
        <v>0</v>
      </c>
      <c r="CR29" s="143">
        <f t="shared" si="37"/>
        <v>0</v>
      </c>
    </row>
    <row r="30" spans="2:97" s="18" customFormat="1" ht="90" customHeight="1">
      <c r="B30" s="692"/>
      <c r="C30"/>
      <c r="D30" s="248" t="s">
        <v>424</v>
      </c>
      <c r="E30" s="690" t="s">
        <v>421</v>
      </c>
      <c r="F30" s="250" t="s">
        <v>137</v>
      </c>
      <c r="G30" s="771" t="s">
        <v>50</v>
      </c>
      <c r="H30" s="771"/>
      <c r="I30" s="249">
        <v>1</v>
      </c>
      <c r="J30" s="249" t="s">
        <v>414</v>
      </c>
      <c r="K30" s="772">
        <v>99.000000000000014</v>
      </c>
      <c r="L30" s="773"/>
      <c r="M30" s="774"/>
      <c r="N30" s="769"/>
      <c r="O30" s="774"/>
      <c r="P30" s="769"/>
      <c r="Q30" s="774"/>
      <c r="R30" s="769"/>
      <c r="S30" s="769"/>
      <c r="T30" s="774"/>
      <c r="U30" s="769"/>
      <c r="V30" s="769"/>
      <c r="W30" s="774"/>
      <c r="X30" s="769"/>
      <c r="Y30" s="768"/>
      <c r="Z30" s="768"/>
      <c r="AA30" s="836"/>
      <c r="AB30" s="768"/>
      <c r="AC30" s="768"/>
      <c r="AD30" s="768"/>
      <c r="AE30" s="770">
        <f t="shared" si="6"/>
        <v>0</v>
      </c>
      <c r="AF30" s="299" t="str">
        <f t="shared" si="52"/>
        <v>No</v>
      </c>
      <c r="AG30" s="300" t="str">
        <f t="shared" si="74"/>
        <v>No</v>
      </c>
      <c r="AI30" s="160">
        <v>1</v>
      </c>
      <c r="AJ30" s="161">
        <f t="shared" si="53"/>
        <v>0</v>
      </c>
      <c r="AK30" s="699"/>
      <c r="AL30" s="386">
        <v>5.23</v>
      </c>
      <c r="AM30" s="385">
        <f t="shared" si="54"/>
        <v>0</v>
      </c>
      <c r="AN30" s="244">
        <f t="shared" si="88"/>
        <v>0</v>
      </c>
      <c r="AO30" s="321">
        <f t="shared" si="75"/>
        <v>0</v>
      </c>
      <c r="AP30" s="469">
        <f t="shared" si="76"/>
        <v>0</v>
      </c>
      <c r="AQ30" s="470">
        <f t="shared" si="77"/>
        <v>0</v>
      </c>
      <c r="AR30" s="471">
        <f t="shared" si="78"/>
        <v>0</v>
      </c>
      <c r="AS30" s="472">
        <f t="shared" si="79"/>
        <v>0</v>
      </c>
      <c r="AT30" s="824">
        <f t="shared" si="80"/>
        <v>0</v>
      </c>
      <c r="AU30" s="494">
        <f t="shared" si="81"/>
        <v>0</v>
      </c>
      <c r="AV30" s="515">
        <f t="shared" si="82"/>
        <v>0</v>
      </c>
      <c r="AW30" s="475">
        <f t="shared" si="83"/>
        <v>0</v>
      </c>
      <c r="AX30" s="268">
        <f t="shared" si="84"/>
        <v>0</v>
      </c>
      <c r="AY30" s="448">
        <f t="shared" si="85"/>
        <v>0</v>
      </c>
      <c r="AZ30" s="505">
        <f t="shared" si="86"/>
        <v>0</v>
      </c>
      <c r="BA30" s="510">
        <f t="shared" si="87"/>
        <v>0</v>
      </c>
      <c r="BB30" s="794">
        <f t="shared" si="89"/>
        <v>0</v>
      </c>
      <c r="BC30" s="800">
        <f t="shared" si="12"/>
        <v>0</v>
      </c>
      <c r="BD30" s="806">
        <f t="shared" si="13"/>
        <v>0</v>
      </c>
      <c r="BE30" s="812">
        <f t="shared" si="14"/>
        <v>0</v>
      </c>
      <c r="BF30" s="818">
        <f t="shared" si="15"/>
        <v>0</v>
      </c>
      <c r="BG30" s="246">
        <v>1</v>
      </c>
      <c r="BH30" s="852">
        <v>4</v>
      </c>
      <c r="BI30" s="853">
        <f t="shared" si="5"/>
        <v>0</v>
      </c>
      <c r="BJ30" s="852"/>
      <c r="BK30" s="853">
        <f t="shared" si="56"/>
        <v>0</v>
      </c>
      <c r="BL30" s="852"/>
      <c r="BM30" s="853"/>
      <c r="BN30" s="863"/>
      <c r="BO30" s="853">
        <f t="shared" si="8"/>
        <v>0</v>
      </c>
      <c r="BP30" s="854"/>
      <c r="BQ30" s="853">
        <f t="shared" si="9"/>
        <v>0</v>
      </c>
      <c r="BR30" s="854">
        <v>1</v>
      </c>
      <c r="BS30" s="853">
        <f t="shared" si="10"/>
        <v>0</v>
      </c>
      <c r="BT30" s="855"/>
      <c r="BU30" s="143">
        <f t="shared" si="16"/>
        <v>0</v>
      </c>
      <c r="BV30" s="143">
        <f t="shared" si="17"/>
        <v>0</v>
      </c>
      <c r="BW30" s="143">
        <f t="shared" si="18"/>
        <v>0</v>
      </c>
      <c r="BX30" s="143">
        <f t="shared" si="19"/>
        <v>0</v>
      </c>
      <c r="BY30" s="143">
        <f t="shared" si="20"/>
        <v>0</v>
      </c>
      <c r="BZ30" s="143">
        <f t="shared" si="21"/>
        <v>0</v>
      </c>
      <c r="CA30" s="143">
        <f t="shared" si="22"/>
        <v>0</v>
      </c>
      <c r="CB30" s="143">
        <f t="shared" si="23"/>
        <v>0</v>
      </c>
      <c r="CC30" s="869"/>
      <c r="CD30" s="143">
        <f t="shared" si="24"/>
        <v>0</v>
      </c>
      <c r="CE30" s="143">
        <f t="shared" si="25"/>
        <v>0</v>
      </c>
      <c r="CF30" s="869"/>
      <c r="CG30" s="143">
        <f t="shared" si="26"/>
        <v>0</v>
      </c>
      <c r="CH30" s="143">
        <f t="shared" si="27"/>
        <v>0</v>
      </c>
      <c r="CI30" s="143">
        <f t="shared" si="28"/>
        <v>0</v>
      </c>
      <c r="CJ30" s="143">
        <f t="shared" si="29"/>
        <v>0</v>
      </c>
      <c r="CK30" s="143">
        <f t="shared" si="30"/>
        <v>0</v>
      </c>
      <c r="CL30" s="143">
        <f t="shared" si="31"/>
        <v>0</v>
      </c>
      <c r="CM30" s="143">
        <f t="shared" si="32"/>
        <v>0</v>
      </c>
      <c r="CN30" s="143">
        <f t="shared" si="33"/>
        <v>0</v>
      </c>
      <c r="CO30" s="143">
        <f t="shared" si="34"/>
        <v>0</v>
      </c>
      <c r="CP30" s="143">
        <f t="shared" si="35"/>
        <v>0</v>
      </c>
      <c r="CQ30" s="143">
        <f t="shared" si="36"/>
        <v>0</v>
      </c>
      <c r="CR30" s="143">
        <f t="shared" si="37"/>
        <v>0</v>
      </c>
    </row>
    <row r="31" spans="2:97" s="18" customFormat="1" ht="90" customHeight="1">
      <c r="B31" s="692"/>
      <c r="C31"/>
      <c r="D31" s="254" t="s">
        <v>419</v>
      </c>
      <c r="E31" s="689" t="s">
        <v>421</v>
      </c>
      <c r="F31" s="269" t="s">
        <v>137</v>
      </c>
      <c r="G31" s="277" t="s">
        <v>50</v>
      </c>
      <c r="H31" s="277"/>
      <c r="I31" s="255">
        <v>1</v>
      </c>
      <c r="J31" s="255" t="s">
        <v>414</v>
      </c>
      <c r="K31" s="556">
        <v>94.600000000000009</v>
      </c>
      <c r="L31" s="165"/>
      <c r="M31" s="158"/>
      <c r="N31" s="159"/>
      <c r="O31" s="158"/>
      <c r="P31" s="159"/>
      <c r="Q31" s="158"/>
      <c r="R31" s="159"/>
      <c r="S31" s="159"/>
      <c r="T31" s="158"/>
      <c r="U31" s="159"/>
      <c r="V31" s="159"/>
      <c r="W31" s="158"/>
      <c r="X31" s="159"/>
      <c r="Y31" s="191"/>
      <c r="Z31" s="191"/>
      <c r="AA31" s="832"/>
      <c r="AB31" s="191"/>
      <c r="AC31" s="191"/>
      <c r="AD31" s="191"/>
      <c r="AE31" s="297">
        <f t="shared" si="6"/>
        <v>0</v>
      </c>
      <c r="AF31" s="292" t="str">
        <f t="shared" si="52"/>
        <v>No</v>
      </c>
      <c r="AG31" s="293" t="str">
        <f t="shared" si="74"/>
        <v>No</v>
      </c>
      <c r="AI31" s="160">
        <v>1</v>
      </c>
      <c r="AJ31" s="161">
        <f t="shared" si="53"/>
        <v>0</v>
      </c>
      <c r="AK31" s="699"/>
      <c r="AL31" s="386">
        <v>4.68</v>
      </c>
      <c r="AM31" s="385">
        <f t="shared" si="54"/>
        <v>0</v>
      </c>
      <c r="AN31" s="244">
        <f t="shared" si="88"/>
        <v>0</v>
      </c>
      <c r="AO31" s="321">
        <f t="shared" si="75"/>
        <v>0</v>
      </c>
      <c r="AP31" s="469">
        <f t="shared" si="76"/>
        <v>0</v>
      </c>
      <c r="AQ31" s="470">
        <f t="shared" si="77"/>
        <v>0</v>
      </c>
      <c r="AR31" s="471">
        <f t="shared" si="78"/>
        <v>0</v>
      </c>
      <c r="AS31" s="472">
        <f t="shared" si="79"/>
        <v>0</v>
      </c>
      <c r="AT31" s="824">
        <f t="shared" si="80"/>
        <v>0</v>
      </c>
      <c r="AU31" s="494">
        <f t="shared" si="81"/>
        <v>0</v>
      </c>
      <c r="AV31" s="515">
        <f t="shared" si="82"/>
        <v>0</v>
      </c>
      <c r="AW31" s="475">
        <f t="shared" si="83"/>
        <v>0</v>
      </c>
      <c r="AX31" s="268">
        <f t="shared" si="84"/>
        <v>0</v>
      </c>
      <c r="AY31" s="448">
        <f t="shared" si="85"/>
        <v>0</v>
      </c>
      <c r="AZ31" s="505">
        <f t="shared" si="86"/>
        <v>0</v>
      </c>
      <c r="BA31" s="510">
        <f t="shared" si="87"/>
        <v>0</v>
      </c>
      <c r="BB31" s="794">
        <f t="shared" si="89"/>
        <v>0</v>
      </c>
      <c r="BC31" s="800">
        <f t="shared" si="12"/>
        <v>0</v>
      </c>
      <c r="BD31" s="806">
        <f t="shared" si="13"/>
        <v>0</v>
      </c>
      <c r="BE31" s="812">
        <f t="shared" si="14"/>
        <v>0</v>
      </c>
      <c r="BF31" s="818">
        <f t="shared" si="15"/>
        <v>0</v>
      </c>
      <c r="BG31" s="246">
        <v>1</v>
      </c>
      <c r="BH31" s="852">
        <v>4</v>
      </c>
      <c r="BI31" s="853">
        <f t="shared" si="5"/>
        <v>0</v>
      </c>
      <c r="BJ31" s="852"/>
      <c r="BK31" s="853">
        <f t="shared" si="56"/>
        <v>0</v>
      </c>
      <c r="BL31" s="852"/>
      <c r="BM31" s="853"/>
      <c r="BN31" s="863"/>
      <c r="BO31" s="853">
        <f t="shared" si="8"/>
        <v>0</v>
      </c>
      <c r="BP31" s="854"/>
      <c r="BQ31" s="853">
        <f t="shared" si="9"/>
        <v>0</v>
      </c>
      <c r="BR31" s="854">
        <v>1</v>
      </c>
      <c r="BS31" s="853">
        <f t="shared" si="10"/>
        <v>0</v>
      </c>
      <c r="BT31" s="855"/>
      <c r="BU31" s="143">
        <f t="shared" si="16"/>
        <v>0</v>
      </c>
      <c r="BV31" s="143">
        <f t="shared" si="17"/>
        <v>0</v>
      </c>
      <c r="BW31" s="143">
        <f t="shared" si="18"/>
        <v>0</v>
      </c>
      <c r="BX31" s="143">
        <f t="shared" si="19"/>
        <v>0</v>
      </c>
      <c r="BY31" s="143">
        <f t="shared" si="20"/>
        <v>0</v>
      </c>
      <c r="BZ31" s="143">
        <f t="shared" si="21"/>
        <v>0</v>
      </c>
      <c r="CA31" s="143">
        <f t="shared" si="22"/>
        <v>0</v>
      </c>
      <c r="CB31" s="143">
        <f t="shared" si="23"/>
        <v>0</v>
      </c>
      <c r="CC31" s="869"/>
      <c r="CD31" s="143">
        <f t="shared" si="24"/>
        <v>0</v>
      </c>
      <c r="CE31" s="143">
        <f t="shared" si="25"/>
        <v>0</v>
      </c>
      <c r="CF31" s="869"/>
      <c r="CG31" s="143">
        <f t="shared" si="26"/>
        <v>0</v>
      </c>
      <c r="CH31" s="143">
        <f t="shared" si="27"/>
        <v>0</v>
      </c>
      <c r="CI31" s="143">
        <f t="shared" si="28"/>
        <v>0</v>
      </c>
      <c r="CJ31" s="143">
        <f t="shared" si="29"/>
        <v>0</v>
      </c>
      <c r="CK31" s="143">
        <f t="shared" si="30"/>
        <v>0</v>
      </c>
      <c r="CL31" s="143">
        <f t="shared" si="31"/>
        <v>0</v>
      </c>
      <c r="CM31" s="143">
        <f t="shared" si="32"/>
        <v>0</v>
      </c>
      <c r="CN31" s="143">
        <f t="shared" si="33"/>
        <v>0</v>
      </c>
      <c r="CO31" s="143">
        <f t="shared" si="34"/>
        <v>0</v>
      </c>
      <c r="CP31" s="143">
        <f t="shared" si="35"/>
        <v>0</v>
      </c>
      <c r="CQ31" s="143">
        <f t="shared" si="36"/>
        <v>0</v>
      </c>
      <c r="CR31" s="143">
        <f t="shared" si="37"/>
        <v>0</v>
      </c>
    </row>
    <row r="32" spans="2:97" s="18" customFormat="1" ht="90" customHeight="1">
      <c r="B32" s="693"/>
      <c r="C32" s="19"/>
      <c r="D32" s="258" t="s">
        <v>420</v>
      </c>
      <c r="E32" s="761" t="s">
        <v>421</v>
      </c>
      <c r="F32" s="259" t="s">
        <v>136</v>
      </c>
      <c r="G32" s="776" t="s">
        <v>50</v>
      </c>
      <c r="H32" s="776"/>
      <c r="I32" s="762">
        <v>1</v>
      </c>
      <c r="J32" s="259" t="s">
        <v>414</v>
      </c>
      <c r="K32" s="777">
        <v>86.9</v>
      </c>
      <c r="L32" s="778"/>
      <c r="M32" s="683"/>
      <c r="N32" s="684"/>
      <c r="O32" s="683"/>
      <c r="P32" s="684"/>
      <c r="Q32" s="683"/>
      <c r="R32" s="684"/>
      <c r="S32" s="684"/>
      <c r="T32" s="683"/>
      <c r="U32" s="684"/>
      <c r="V32" s="684"/>
      <c r="W32" s="683"/>
      <c r="X32" s="684"/>
      <c r="Y32" s="779"/>
      <c r="Z32" s="779"/>
      <c r="AA32" s="837"/>
      <c r="AB32" s="779"/>
      <c r="AC32" s="779"/>
      <c r="AD32" s="779"/>
      <c r="AE32" s="780">
        <f t="shared" si="6"/>
        <v>0</v>
      </c>
      <c r="AF32" s="298" t="str">
        <f t="shared" si="52"/>
        <v>No</v>
      </c>
      <c r="AG32" s="301" t="str">
        <f t="shared" si="74"/>
        <v>No</v>
      </c>
      <c r="AI32" s="170">
        <v>1</v>
      </c>
      <c r="AJ32" s="171">
        <f>SUM(L32:AD32)*AI32</f>
        <v>0</v>
      </c>
      <c r="AK32" s="699"/>
      <c r="AL32" s="386">
        <v>3.64</v>
      </c>
      <c r="AM32" s="385">
        <f>SUM(L32:AD32)*AL32</f>
        <v>0</v>
      </c>
      <c r="AN32" s="244">
        <f t="shared" si="88"/>
        <v>0</v>
      </c>
      <c r="AO32" s="321">
        <f t="shared" si="75"/>
        <v>0</v>
      </c>
      <c r="AP32" s="469">
        <f t="shared" si="76"/>
        <v>0</v>
      </c>
      <c r="AQ32" s="470">
        <f t="shared" si="77"/>
        <v>0</v>
      </c>
      <c r="AR32" s="471">
        <f t="shared" si="78"/>
        <v>0</v>
      </c>
      <c r="AS32" s="472">
        <f t="shared" si="79"/>
        <v>0</v>
      </c>
      <c r="AT32" s="824">
        <f t="shared" si="80"/>
        <v>0</v>
      </c>
      <c r="AU32" s="494">
        <f t="shared" si="81"/>
        <v>0</v>
      </c>
      <c r="AV32" s="515">
        <f t="shared" si="82"/>
        <v>0</v>
      </c>
      <c r="AW32" s="475">
        <f t="shared" si="83"/>
        <v>0</v>
      </c>
      <c r="AX32" s="268">
        <f t="shared" si="84"/>
        <v>0</v>
      </c>
      <c r="AY32" s="448">
        <f t="shared" si="85"/>
        <v>0</v>
      </c>
      <c r="AZ32" s="505">
        <f t="shared" si="86"/>
        <v>0</v>
      </c>
      <c r="BA32" s="510">
        <f t="shared" si="87"/>
        <v>0</v>
      </c>
      <c r="BB32" s="794">
        <f t="shared" si="89"/>
        <v>0</v>
      </c>
      <c r="BC32" s="800">
        <f t="shared" si="12"/>
        <v>0</v>
      </c>
      <c r="BD32" s="806">
        <f t="shared" si="13"/>
        <v>0</v>
      </c>
      <c r="BE32" s="812">
        <f t="shared" si="14"/>
        <v>0</v>
      </c>
      <c r="BF32" s="818">
        <f t="shared" si="15"/>
        <v>0</v>
      </c>
      <c r="BG32" s="246">
        <v>1</v>
      </c>
      <c r="BH32" s="852">
        <v>2</v>
      </c>
      <c r="BI32" s="853">
        <f t="shared" si="5"/>
        <v>0</v>
      </c>
      <c r="BJ32" s="858"/>
      <c r="BK32" s="853">
        <f t="shared" si="56"/>
        <v>0</v>
      </c>
      <c r="BL32" s="852"/>
      <c r="BM32" s="853"/>
      <c r="BN32" s="863"/>
      <c r="BO32" s="853">
        <f t="shared" si="8"/>
        <v>0</v>
      </c>
      <c r="BP32" s="854"/>
      <c r="BQ32" s="853">
        <f t="shared" si="9"/>
        <v>0</v>
      </c>
      <c r="BR32" s="854">
        <v>1</v>
      </c>
      <c r="BS32" s="853">
        <f t="shared" si="10"/>
        <v>0</v>
      </c>
      <c r="BT32" s="855"/>
      <c r="BU32" s="143">
        <f t="shared" si="16"/>
        <v>0</v>
      </c>
      <c r="BV32" s="143">
        <f t="shared" si="17"/>
        <v>0</v>
      </c>
      <c r="BW32" s="143">
        <f t="shared" si="18"/>
        <v>0</v>
      </c>
      <c r="BX32" s="143">
        <f t="shared" si="19"/>
        <v>0</v>
      </c>
      <c r="BY32" s="143">
        <f t="shared" si="20"/>
        <v>0</v>
      </c>
      <c r="BZ32" s="143">
        <f t="shared" si="21"/>
        <v>0</v>
      </c>
      <c r="CA32" s="143">
        <f t="shared" si="22"/>
        <v>0</v>
      </c>
      <c r="CB32" s="143">
        <f t="shared" si="23"/>
        <v>0</v>
      </c>
      <c r="CC32" s="869"/>
      <c r="CD32" s="143">
        <f t="shared" si="24"/>
        <v>0</v>
      </c>
      <c r="CE32" s="143">
        <f t="shared" si="25"/>
        <v>0</v>
      </c>
      <c r="CF32" s="869"/>
      <c r="CG32" s="143">
        <f t="shared" si="26"/>
        <v>0</v>
      </c>
      <c r="CH32" s="143">
        <f t="shared" si="27"/>
        <v>0</v>
      </c>
      <c r="CI32" s="143">
        <f t="shared" si="28"/>
        <v>0</v>
      </c>
      <c r="CJ32" s="143">
        <f t="shared" si="29"/>
        <v>0</v>
      </c>
      <c r="CK32" s="143">
        <f t="shared" si="30"/>
        <v>0</v>
      </c>
      <c r="CL32" s="143">
        <f t="shared" si="31"/>
        <v>0</v>
      </c>
      <c r="CM32" s="143">
        <f t="shared" si="32"/>
        <v>0</v>
      </c>
      <c r="CN32" s="143">
        <f t="shared" si="33"/>
        <v>0</v>
      </c>
      <c r="CO32" s="143">
        <f t="shared" si="34"/>
        <v>0</v>
      </c>
      <c r="CP32" s="143">
        <f t="shared" si="35"/>
        <v>0</v>
      </c>
      <c r="CQ32" s="143">
        <f t="shared" si="36"/>
        <v>0</v>
      </c>
      <c r="CR32" s="143">
        <f t="shared" si="37"/>
        <v>0</v>
      </c>
    </row>
    <row r="33" spans="1:97">
      <c r="F33" s="82"/>
      <c r="AY33" s="500"/>
      <c r="BA33" s="509"/>
      <c r="BB33" s="792"/>
      <c r="BC33" s="798"/>
      <c r="BD33" s="804"/>
      <c r="BE33" s="810"/>
      <c r="BF33" s="816"/>
      <c r="BG33" s="126"/>
      <c r="BH33" s="84"/>
      <c r="BI33" s="82"/>
      <c r="BJ33" s="84"/>
      <c r="BK33" s="82"/>
      <c r="BL33" s="84"/>
      <c r="BM33" s="82"/>
      <c r="BN33" s="121"/>
      <c r="BO33" s="82"/>
      <c r="BP33" s="118"/>
      <c r="BR33" s="118"/>
      <c r="BU33" s="18"/>
      <c r="BV33" s="18"/>
      <c r="BW33" s="18"/>
      <c r="BX33" s="18"/>
      <c r="BY33" s="18"/>
      <c r="BZ33" s="18"/>
      <c r="CA33" s="18"/>
      <c r="CB33" s="18"/>
      <c r="CC33" s="866"/>
      <c r="CD33" s="147"/>
      <c r="CE33" s="147"/>
      <c r="CF33" s="866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</row>
    <row r="34" spans="1:97">
      <c r="BU34" s="18"/>
      <c r="BV34" s="18"/>
      <c r="BW34" s="18"/>
      <c r="BX34" s="18"/>
      <c r="BY34" s="18"/>
      <c r="BZ34" s="18"/>
      <c r="CA34" s="18"/>
      <c r="CB34" s="18"/>
      <c r="CC34" s="866"/>
      <c r="CD34" s="147"/>
      <c r="CE34" s="147"/>
      <c r="CF34" s="866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</row>
    <row r="35" spans="1:97">
      <c r="BU35" s="18"/>
      <c r="BV35" s="18"/>
      <c r="BW35" s="18"/>
      <c r="BX35" s="18"/>
      <c r="BY35" s="18"/>
      <c r="BZ35" s="18"/>
      <c r="CA35" s="18"/>
      <c r="CB35" s="18"/>
      <c r="CC35" s="866"/>
      <c r="CD35" s="147"/>
      <c r="CE35" s="147"/>
      <c r="CF35" s="866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</row>
    <row r="36" spans="1:97">
      <c r="BU36" s="18"/>
      <c r="BV36" s="18"/>
      <c r="BW36" s="18"/>
      <c r="BX36" s="18"/>
      <c r="BY36" s="18"/>
      <c r="BZ36" s="18"/>
      <c r="CA36" s="18"/>
      <c r="CB36" s="18"/>
      <c r="CC36" s="866"/>
      <c r="CD36" s="147"/>
      <c r="CE36" s="147"/>
      <c r="CF36" s="866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</row>
    <row r="37" spans="1:97">
      <c r="BU37" s="18"/>
      <c r="BV37" s="18"/>
      <c r="BW37" s="18"/>
      <c r="BX37" s="18"/>
      <c r="BY37" s="18"/>
      <c r="BZ37" s="18"/>
      <c r="CA37" s="18"/>
      <c r="CB37" s="18"/>
      <c r="CC37" s="866"/>
      <c r="CD37" s="147"/>
      <c r="CE37" s="147"/>
      <c r="CF37" s="866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</row>
    <row r="38" spans="1:97">
      <c r="BU38" s="18"/>
      <c r="BV38" s="18"/>
      <c r="BW38" s="18"/>
      <c r="BX38" s="18"/>
      <c r="BY38" s="18"/>
      <c r="BZ38" s="18"/>
      <c r="CA38" s="18"/>
      <c r="CB38" s="18"/>
      <c r="CC38" s="866"/>
      <c r="CD38" s="147"/>
      <c r="CE38" s="147"/>
      <c r="CF38" s="866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</row>
    <row r="39" spans="1:97">
      <c r="BU39" s="18"/>
      <c r="BV39" s="18"/>
      <c r="BW39" s="18"/>
      <c r="BX39" s="18"/>
      <c r="BY39" s="18"/>
      <c r="BZ39" s="18"/>
      <c r="CA39" s="18"/>
      <c r="CB39" s="18"/>
      <c r="CC39" s="866"/>
      <c r="CD39" s="147"/>
      <c r="CE39" s="147"/>
      <c r="CF39" s="866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</row>
    <row r="40" spans="1:97">
      <c r="BU40" s="18"/>
      <c r="BV40" s="18"/>
      <c r="BW40" s="18"/>
      <c r="BX40" s="18"/>
      <c r="BY40" s="18"/>
      <c r="BZ40" s="18"/>
      <c r="CA40" s="18"/>
      <c r="CB40" s="18"/>
      <c r="CC40" s="866"/>
      <c r="CD40" s="147"/>
      <c r="CE40" s="147"/>
      <c r="CF40" s="866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47"/>
    </row>
    <row r="41" spans="1:97">
      <c r="BU41" s="18"/>
      <c r="BV41" s="18"/>
      <c r="BW41" s="18"/>
      <c r="BX41" s="18"/>
      <c r="BY41" s="18"/>
      <c r="BZ41" s="18"/>
      <c r="CA41" s="18"/>
      <c r="CB41" s="18"/>
      <c r="CC41" s="866"/>
      <c r="CD41" s="147"/>
      <c r="CE41" s="147"/>
      <c r="CF41" s="866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47"/>
    </row>
    <row r="42" spans="1:97">
      <c r="BU42" s="18"/>
      <c r="BV42" s="18"/>
      <c r="BW42" s="18"/>
      <c r="BX42" s="18"/>
      <c r="BY42" s="18"/>
      <c r="BZ42" s="18"/>
      <c r="CA42" s="18"/>
      <c r="CB42" s="18"/>
      <c r="CC42" s="866"/>
      <c r="CD42" s="147"/>
      <c r="CE42" s="147"/>
      <c r="CF42" s="866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</row>
    <row r="43" spans="1:97">
      <c r="BU43" s="18"/>
      <c r="BV43" s="18"/>
      <c r="BW43" s="18"/>
      <c r="BX43" s="18"/>
      <c r="BY43" s="18"/>
      <c r="BZ43" s="18"/>
      <c r="CA43" s="18"/>
      <c r="CB43" s="18"/>
      <c r="CC43" s="866"/>
      <c r="CD43" s="147"/>
      <c r="CE43" s="147"/>
      <c r="CF43" s="866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</row>
    <row r="44" spans="1:97" s="60" customFormat="1">
      <c r="A44"/>
      <c r="B44" s="137"/>
      <c r="C44"/>
      <c r="D44" s="176"/>
      <c r="F44" s="102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5"/>
      <c r="AF44" s="138"/>
      <c r="AG44"/>
      <c r="AH44"/>
      <c r="AL44" s="380"/>
      <c r="AM44" s="380"/>
      <c r="AN44" s="65"/>
      <c r="AO44" s="62"/>
      <c r="AP44" s="66"/>
      <c r="AQ44" s="67"/>
      <c r="AR44" s="436"/>
      <c r="AS44" s="441"/>
      <c r="AT44" s="819"/>
      <c r="AU44" s="490"/>
      <c r="AV44" s="511"/>
      <c r="AW44" s="454"/>
      <c r="AX44" s="495"/>
      <c r="AY44" s="498"/>
      <c r="AZ44" s="501"/>
      <c r="BA44" s="506"/>
      <c r="BB44" s="789"/>
      <c r="BC44" s="795"/>
      <c r="BD44" s="801"/>
      <c r="BE44" s="807"/>
      <c r="BF44" s="813"/>
      <c r="BG44" s="123"/>
      <c r="BH44" s="841"/>
      <c r="BI44" s="102"/>
      <c r="BJ44" s="841"/>
      <c r="BK44" s="102"/>
      <c r="BL44" s="841"/>
      <c r="BM44" s="102"/>
      <c r="BN44" s="859"/>
      <c r="BO44" s="102"/>
      <c r="BP44" s="122"/>
      <c r="BR44" s="122"/>
      <c r="BT44" s="850"/>
      <c r="BU44" s="18"/>
      <c r="BV44" s="18"/>
      <c r="BW44" s="18"/>
      <c r="BX44" s="18"/>
      <c r="BY44" s="18"/>
      <c r="BZ44" s="18"/>
      <c r="CA44" s="18"/>
      <c r="CB44" s="18"/>
      <c r="CC44" s="866"/>
      <c r="CD44" s="147"/>
      <c r="CE44" s="147"/>
      <c r="CF44" s="866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47"/>
    </row>
    <row r="45" spans="1:97" s="60" customFormat="1">
      <c r="A45"/>
      <c r="B45" s="137"/>
      <c r="C45"/>
      <c r="D45" s="176"/>
      <c r="F45" s="102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5"/>
      <c r="AF45" s="138"/>
      <c r="AG45"/>
      <c r="AH45"/>
      <c r="AL45" s="380"/>
      <c r="AM45" s="380"/>
      <c r="AN45" s="65"/>
      <c r="AO45" s="62"/>
      <c r="AP45" s="66"/>
      <c r="AQ45" s="67"/>
      <c r="AR45" s="436"/>
      <c r="AS45" s="441"/>
      <c r="AT45" s="819"/>
      <c r="AU45" s="490"/>
      <c r="AV45" s="511"/>
      <c r="AW45" s="454"/>
      <c r="AX45" s="495"/>
      <c r="AY45" s="498"/>
      <c r="AZ45" s="501"/>
      <c r="BA45" s="506"/>
      <c r="BB45" s="789"/>
      <c r="BC45" s="795"/>
      <c r="BD45" s="801"/>
      <c r="BE45" s="807"/>
      <c r="BF45" s="813"/>
      <c r="BG45" s="123"/>
      <c r="BH45" s="841"/>
      <c r="BI45" s="102"/>
      <c r="BJ45" s="841"/>
      <c r="BK45" s="102"/>
      <c r="BL45" s="841"/>
      <c r="BM45" s="102"/>
      <c r="BN45" s="859"/>
      <c r="BO45" s="102"/>
      <c r="BP45" s="122"/>
      <c r="BR45" s="122"/>
      <c r="BT45" s="850"/>
      <c r="BU45" s="18"/>
      <c r="BV45" s="18"/>
      <c r="BW45" s="18"/>
      <c r="BX45" s="18"/>
      <c r="BY45" s="18"/>
      <c r="BZ45" s="18"/>
      <c r="CA45" s="18"/>
      <c r="CB45" s="18"/>
      <c r="CC45" s="866"/>
      <c r="CD45" s="147"/>
      <c r="CE45" s="147"/>
      <c r="CF45" s="866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</row>
    <row r="46" spans="1:97" s="60" customFormat="1">
      <c r="A46"/>
      <c r="B46" s="137"/>
      <c r="C46"/>
      <c r="D46" s="176"/>
      <c r="F46" s="102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5"/>
      <c r="AF46" s="138"/>
      <c r="AG46"/>
      <c r="AH46"/>
      <c r="AL46" s="380"/>
      <c r="AM46" s="380"/>
      <c r="AN46" s="65"/>
      <c r="AO46" s="62"/>
      <c r="AP46" s="66"/>
      <c r="AQ46" s="67"/>
      <c r="AR46" s="436"/>
      <c r="AS46" s="441"/>
      <c r="AT46" s="819"/>
      <c r="AU46" s="490"/>
      <c r="AV46" s="511"/>
      <c r="AW46" s="454"/>
      <c r="AX46" s="495"/>
      <c r="AY46" s="498"/>
      <c r="AZ46" s="501"/>
      <c r="BA46" s="506"/>
      <c r="BB46" s="789"/>
      <c r="BC46" s="795"/>
      <c r="BD46" s="801"/>
      <c r="BE46" s="807"/>
      <c r="BF46" s="813"/>
      <c r="BG46" s="123"/>
      <c r="BH46" s="841"/>
      <c r="BI46" s="102"/>
      <c r="BJ46" s="841"/>
      <c r="BK46" s="102"/>
      <c r="BL46" s="841"/>
      <c r="BM46" s="102"/>
      <c r="BN46" s="859"/>
      <c r="BO46" s="102"/>
      <c r="BP46" s="122"/>
      <c r="BR46" s="122"/>
      <c r="BT46" s="850"/>
      <c r="BU46" s="18"/>
      <c r="BV46" s="18"/>
      <c r="BW46" s="18"/>
      <c r="BX46" s="18"/>
      <c r="BY46" s="18"/>
      <c r="BZ46" s="18"/>
      <c r="CA46" s="18"/>
      <c r="CB46" s="18"/>
      <c r="CC46" s="866"/>
      <c r="CD46" s="147"/>
      <c r="CE46" s="147"/>
      <c r="CF46" s="866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</row>
    <row r="47" spans="1:97" s="60" customFormat="1">
      <c r="A47"/>
      <c r="B47" s="137"/>
      <c r="C47"/>
      <c r="D47" s="176"/>
      <c r="F47" s="102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5"/>
      <c r="AF47" s="138"/>
      <c r="AG47"/>
      <c r="AH47"/>
      <c r="AL47" s="380"/>
      <c r="AM47" s="380"/>
      <c r="AN47" s="65"/>
      <c r="AO47" s="62"/>
      <c r="AP47" s="66"/>
      <c r="AQ47" s="67"/>
      <c r="AR47" s="436"/>
      <c r="AS47" s="441"/>
      <c r="AT47" s="819"/>
      <c r="AU47" s="490"/>
      <c r="AV47" s="511"/>
      <c r="AW47" s="454"/>
      <c r="AX47" s="495"/>
      <c r="AY47" s="498"/>
      <c r="AZ47" s="501"/>
      <c r="BA47" s="506"/>
      <c r="BB47" s="789"/>
      <c r="BC47" s="795"/>
      <c r="BD47" s="801"/>
      <c r="BE47" s="807"/>
      <c r="BF47" s="813"/>
      <c r="BG47" s="123"/>
      <c r="BH47" s="841"/>
      <c r="BI47" s="102"/>
      <c r="BJ47" s="841"/>
      <c r="BK47" s="102"/>
      <c r="BL47" s="841"/>
      <c r="BM47" s="102"/>
      <c r="BN47" s="859"/>
      <c r="BO47" s="102"/>
      <c r="BP47" s="122"/>
      <c r="BR47" s="122"/>
      <c r="BT47" s="850"/>
      <c r="BU47" s="18"/>
      <c r="BV47" s="18"/>
      <c r="BW47" s="18"/>
      <c r="BX47" s="18"/>
      <c r="BY47" s="18"/>
      <c r="BZ47" s="18"/>
      <c r="CA47" s="18"/>
      <c r="CB47" s="18"/>
      <c r="CC47" s="866"/>
      <c r="CD47" s="147"/>
      <c r="CE47" s="147"/>
      <c r="CF47" s="866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</row>
    <row r="48" spans="1:97" s="60" customFormat="1">
      <c r="A48"/>
      <c r="B48" s="137"/>
      <c r="C48"/>
      <c r="D48" s="176"/>
      <c r="F48" s="102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5"/>
      <c r="AF48" s="138"/>
      <c r="AG48"/>
      <c r="AH48"/>
      <c r="AL48" s="380"/>
      <c r="AM48" s="380"/>
      <c r="AN48" s="65"/>
      <c r="AO48" s="62"/>
      <c r="AP48" s="66"/>
      <c r="AQ48" s="67"/>
      <c r="AR48" s="436"/>
      <c r="AS48" s="441"/>
      <c r="AT48" s="819"/>
      <c r="AU48" s="490"/>
      <c r="AV48" s="511"/>
      <c r="AW48" s="454"/>
      <c r="AX48" s="495"/>
      <c r="AY48" s="498"/>
      <c r="AZ48" s="501"/>
      <c r="BA48" s="506"/>
      <c r="BB48" s="789"/>
      <c r="BC48" s="795"/>
      <c r="BD48" s="801"/>
      <c r="BE48" s="807"/>
      <c r="BF48" s="813"/>
      <c r="BG48" s="123"/>
      <c r="BH48" s="841"/>
      <c r="BI48" s="102"/>
      <c r="BJ48" s="841"/>
      <c r="BK48" s="102"/>
      <c r="BL48" s="841"/>
      <c r="BM48" s="102"/>
      <c r="BN48" s="859"/>
      <c r="BO48" s="102"/>
      <c r="BP48" s="122"/>
      <c r="BR48" s="122"/>
      <c r="BT48" s="850"/>
      <c r="BU48" s="18"/>
      <c r="BV48" s="18"/>
      <c r="BW48" s="18"/>
      <c r="BX48" s="18"/>
      <c r="BY48" s="18"/>
      <c r="BZ48" s="18"/>
      <c r="CA48" s="18"/>
      <c r="CB48" s="18"/>
      <c r="CC48" s="866"/>
      <c r="CD48" s="147"/>
      <c r="CE48" s="147"/>
      <c r="CF48" s="866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</row>
    <row r="49" spans="1:97" s="60" customFormat="1">
      <c r="A49"/>
      <c r="B49" s="137"/>
      <c r="C49"/>
      <c r="D49" s="176"/>
      <c r="F49" s="102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5"/>
      <c r="AF49" s="138"/>
      <c r="AG49"/>
      <c r="AH49"/>
      <c r="AL49" s="380"/>
      <c r="AM49" s="380"/>
      <c r="AN49" s="65"/>
      <c r="AO49" s="62"/>
      <c r="AP49" s="66"/>
      <c r="AQ49" s="67"/>
      <c r="AR49" s="436"/>
      <c r="AS49" s="441"/>
      <c r="AT49" s="819"/>
      <c r="AU49" s="490"/>
      <c r="AV49" s="511"/>
      <c r="AW49" s="454"/>
      <c r="AX49" s="495"/>
      <c r="AY49" s="498"/>
      <c r="AZ49" s="501"/>
      <c r="BA49" s="506"/>
      <c r="BB49" s="789"/>
      <c r="BC49" s="795"/>
      <c r="BD49" s="801"/>
      <c r="BE49" s="807"/>
      <c r="BF49" s="813"/>
      <c r="BG49" s="123"/>
      <c r="BH49" s="841"/>
      <c r="BI49" s="102"/>
      <c r="BJ49" s="841"/>
      <c r="BK49" s="102"/>
      <c r="BL49" s="841"/>
      <c r="BM49" s="102"/>
      <c r="BN49" s="859"/>
      <c r="BO49" s="102"/>
      <c r="BP49" s="122"/>
      <c r="BR49" s="122"/>
      <c r="BT49" s="850"/>
      <c r="BU49" s="18"/>
      <c r="BV49" s="18"/>
      <c r="BW49" s="18"/>
      <c r="BX49" s="18"/>
      <c r="BY49" s="18"/>
      <c r="BZ49" s="18"/>
      <c r="CA49" s="18"/>
      <c r="CB49" s="18"/>
      <c r="CC49" s="866"/>
      <c r="CD49" s="147"/>
      <c r="CE49" s="147"/>
      <c r="CF49" s="866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</row>
    <row r="50" spans="1:97" s="60" customFormat="1">
      <c r="A50"/>
      <c r="B50" s="137"/>
      <c r="C50"/>
      <c r="D50" s="176"/>
      <c r="F50" s="102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5"/>
      <c r="AF50" s="138"/>
      <c r="AG50"/>
      <c r="AH50"/>
      <c r="AL50" s="380"/>
      <c r="AM50" s="380"/>
      <c r="AN50" s="65"/>
      <c r="AO50" s="62"/>
      <c r="AP50" s="66"/>
      <c r="AQ50" s="67"/>
      <c r="AR50" s="436"/>
      <c r="AS50" s="441"/>
      <c r="AT50" s="819"/>
      <c r="AU50" s="490"/>
      <c r="AV50" s="511"/>
      <c r="AW50" s="454"/>
      <c r="AX50" s="495"/>
      <c r="AY50" s="498"/>
      <c r="AZ50" s="501"/>
      <c r="BA50" s="506"/>
      <c r="BB50" s="789"/>
      <c r="BC50" s="795"/>
      <c r="BD50" s="801"/>
      <c r="BE50" s="807"/>
      <c r="BF50" s="813"/>
      <c r="BG50" s="123"/>
      <c r="BH50" s="841"/>
      <c r="BI50" s="102"/>
      <c r="BJ50" s="841"/>
      <c r="BK50" s="102"/>
      <c r="BL50" s="841"/>
      <c r="BM50" s="102"/>
      <c r="BN50" s="859"/>
      <c r="BO50" s="102"/>
      <c r="BP50" s="122"/>
      <c r="BR50" s="122"/>
      <c r="BT50" s="850"/>
      <c r="BU50" s="18"/>
      <c r="BV50" s="18"/>
      <c r="BW50" s="18"/>
      <c r="BX50" s="18"/>
      <c r="BY50" s="18"/>
      <c r="BZ50" s="18"/>
      <c r="CA50" s="18"/>
      <c r="CB50" s="18"/>
      <c r="CC50" s="866"/>
      <c r="CD50" s="147"/>
      <c r="CE50" s="147"/>
      <c r="CF50" s="866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47"/>
    </row>
    <row r="51" spans="1:97" s="60" customFormat="1">
      <c r="A51"/>
      <c r="B51" s="137"/>
      <c r="C51"/>
      <c r="D51" s="176"/>
      <c r="F51" s="102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5"/>
      <c r="AF51" s="138"/>
      <c r="AG51"/>
      <c r="AH51"/>
      <c r="AL51" s="380"/>
      <c r="AM51" s="380"/>
      <c r="AN51" s="65"/>
      <c r="AO51" s="62"/>
      <c r="AP51" s="66"/>
      <c r="AQ51" s="67"/>
      <c r="AR51" s="436"/>
      <c r="AS51" s="441"/>
      <c r="AT51" s="819"/>
      <c r="AU51" s="490"/>
      <c r="AV51" s="511"/>
      <c r="AW51" s="454"/>
      <c r="AX51" s="495"/>
      <c r="AY51" s="498"/>
      <c r="AZ51" s="501"/>
      <c r="BA51" s="506"/>
      <c r="BB51" s="789"/>
      <c r="BC51" s="795"/>
      <c r="BD51" s="801"/>
      <c r="BE51" s="807"/>
      <c r="BF51" s="813"/>
      <c r="BG51" s="123"/>
      <c r="BH51" s="841"/>
      <c r="BI51" s="102"/>
      <c r="BJ51" s="841"/>
      <c r="BK51" s="102"/>
      <c r="BL51" s="841"/>
      <c r="BM51" s="102"/>
      <c r="BN51" s="859"/>
      <c r="BO51" s="102"/>
      <c r="BP51" s="122"/>
      <c r="BR51" s="122"/>
      <c r="BT51" s="850"/>
      <c r="BU51" s="18"/>
      <c r="BV51" s="18"/>
      <c r="BW51" s="18"/>
      <c r="BX51" s="18"/>
      <c r="BY51" s="18"/>
      <c r="BZ51" s="18"/>
      <c r="CA51" s="18"/>
      <c r="CB51" s="18"/>
      <c r="CC51" s="866"/>
      <c r="CD51" s="147"/>
      <c r="CE51" s="147"/>
      <c r="CF51" s="866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47"/>
    </row>
    <row r="52" spans="1:97" s="60" customFormat="1">
      <c r="A52"/>
      <c r="B52" s="137"/>
      <c r="C52"/>
      <c r="D52" s="176"/>
      <c r="F52" s="102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5"/>
      <c r="AF52" s="138"/>
      <c r="AG52"/>
      <c r="AH52"/>
      <c r="AL52" s="380"/>
      <c r="AM52" s="380"/>
      <c r="AN52" s="65"/>
      <c r="AO52" s="62"/>
      <c r="AP52" s="66"/>
      <c r="AQ52" s="67"/>
      <c r="AR52" s="436"/>
      <c r="AS52" s="441"/>
      <c r="AT52" s="819"/>
      <c r="AU52" s="490"/>
      <c r="AV52" s="511"/>
      <c r="AW52" s="454"/>
      <c r="AX52" s="495"/>
      <c r="AY52" s="498"/>
      <c r="AZ52" s="501"/>
      <c r="BA52" s="506"/>
      <c r="BB52" s="789"/>
      <c r="BC52" s="795"/>
      <c r="BD52" s="801"/>
      <c r="BE52" s="807"/>
      <c r="BF52" s="813"/>
      <c r="BG52" s="123"/>
      <c r="BH52" s="841"/>
      <c r="BI52" s="102"/>
      <c r="BJ52" s="841"/>
      <c r="BK52" s="102"/>
      <c r="BL52" s="841"/>
      <c r="BM52" s="102"/>
      <c r="BN52" s="859"/>
      <c r="BO52" s="102"/>
      <c r="BP52" s="122"/>
      <c r="BR52" s="122"/>
      <c r="BT52" s="850"/>
      <c r="BU52" s="18"/>
      <c r="BV52" s="18"/>
      <c r="BW52" s="18"/>
      <c r="BX52" s="18"/>
      <c r="BY52" s="18"/>
      <c r="BZ52" s="18"/>
      <c r="CA52" s="18"/>
      <c r="CB52" s="18"/>
      <c r="CC52" s="866"/>
      <c r="CD52" s="147"/>
      <c r="CE52" s="147"/>
      <c r="CF52" s="866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47"/>
    </row>
    <row r="53" spans="1:97" s="60" customFormat="1">
      <c r="A53"/>
      <c r="B53" s="137"/>
      <c r="C53"/>
      <c r="D53" s="176"/>
      <c r="F53" s="102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5"/>
      <c r="AF53" s="138"/>
      <c r="AG53"/>
      <c r="AH53"/>
      <c r="AL53" s="380"/>
      <c r="AM53" s="380"/>
      <c r="AN53" s="65"/>
      <c r="AO53" s="62"/>
      <c r="AP53" s="66"/>
      <c r="AQ53" s="67"/>
      <c r="AR53" s="436"/>
      <c r="AS53" s="441"/>
      <c r="AT53" s="819"/>
      <c r="AU53" s="490"/>
      <c r="AV53" s="511"/>
      <c r="AW53" s="454"/>
      <c r="AX53" s="495"/>
      <c r="AY53" s="498"/>
      <c r="AZ53" s="501"/>
      <c r="BA53" s="506"/>
      <c r="BB53" s="789"/>
      <c r="BC53" s="795"/>
      <c r="BD53" s="801"/>
      <c r="BE53" s="807"/>
      <c r="BF53" s="813"/>
      <c r="BG53" s="123"/>
      <c r="BH53" s="841"/>
      <c r="BI53" s="102"/>
      <c r="BJ53" s="841"/>
      <c r="BK53" s="102"/>
      <c r="BL53" s="841"/>
      <c r="BM53" s="102"/>
      <c r="BN53" s="859"/>
      <c r="BO53" s="102"/>
      <c r="BP53" s="122"/>
      <c r="BR53" s="122"/>
      <c r="BT53" s="850"/>
      <c r="BU53" s="18"/>
      <c r="BV53" s="18"/>
      <c r="BW53" s="18"/>
      <c r="BX53" s="18"/>
      <c r="BY53" s="18"/>
      <c r="BZ53" s="18"/>
      <c r="CA53" s="18"/>
      <c r="CB53" s="18"/>
      <c r="CC53" s="866"/>
      <c r="CD53" s="147"/>
      <c r="CE53" s="147"/>
      <c r="CF53" s="866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47"/>
    </row>
    <row r="54" spans="1:97" s="60" customFormat="1">
      <c r="A54"/>
      <c r="B54" s="137"/>
      <c r="C54"/>
      <c r="D54" s="176"/>
      <c r="F54" s="102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5"/>
      <c r="AF54" s="138"/>
      <c r="AG54"/>
      <c r="AH54"/>
      <c r="AL54" s="380"/>
      <c r="AM54" s="380"/>
      <c r="AN54" s="65"/>
      <c r="AO54" s="62"/>
      <c r="AP54" s="66"/>
      <c r="AQ54" s="67"/>
      <c r="AR54" s="436"/>
      <c r="AS54" s="441"/>
      <c r="AT54" s="819"/>
      <c r="AU54" s="490"/>
      <c r="AV54" s="511"/>
      <c r="AW54" s="454"/>
      <c r="AX54" s="495"/>
      <c r="AY54" s="498"/>
      <c r="AZ54" s="501"/>
      <c r="BA54" s="506"/>
      <c r="BB54" s="789"/>
      <c r="BC54" s="795"/>
      <c r="BD54" s="801"/>
      <c r="BE54" s="807"/>
      <c r="BF54" s="813"/>
      <c r="BG54" s="123"/>
      <c r="BH54" s="841"/>
      <c r="BI54" s="102"/>
      <c r="BJ54" s="841"/>
      <c r="BK54" s="102"/>
      <c r="BL54" s="841"/>
      <c r="BM54" s="102"/>
      <c r="BN54" s="859"/>
      <c r="BO54" s="102"/>
      <c r="BP54" s="122"/>
      <c r="BR54" s="122"/>
      <c r="BT54" s="850"/>
      <c r="BU54" s="18"/>
      <c r="BV54" s="18"/>
      <c r="BW54" s="18"/>
      <c r="BX54" s="18"/>
      <c r="BY54" s="18"/>
      <c r="BZ54" s="18"/>
      <c r="CA54" s="18"/>
      <c r="CB54" s="18"/>
      <c r="CC54" s="866"/>
      <c r="CD54" s="147"/>
      <c r="CE54" s="147"/>
      <c r="CF54" s="866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</row>
    <row r="55" spans="1:97" s="60" customFormat="1">
      <c r="A55"/>
      <c r="B55" s="137"/>
      <c r="C55"/>
      <c r="D55" s="176"/>
      <c r="F55" s="102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5"/>
      <c r="AF55" s="138"/>
      <c r="AG55"/>
      <c r="AH55"/>
      <c r="AL55" s="380"/>
      <c r="AM55" s="380"/>
      <c r="AN55" s="65"/>
      <c r="AO55" s="62"/>
      <c r="AP55" s="66"/>
      <c r="AQ55" s="67"/>
      <c r="AR55" s="436"/>
      <c r="AS55" s="441"/>
      <c r="AT55" s="819"/>
      <c r="AU55" s="490"/>
      <c r="AV55" s="511"/>
      <c r="AW55" s="454"/>
      <c r="AX55" s="495"/>
      <c r="AY55" s="498"/>
      <c r="AZ55" s="501"/>
      <c r="BA55" s="506"/>
      <c r="BB55" s="789"/>
      <c r="BC55" s="795"/>
      <c r="BD55" s="801"/>
      <c r="BE55" s="807"/>
      <c r="BF55" s="813"/>
      <c r="BG55" s="123"/>
      <c r="BH55" s="841"/>
      <c r="BI55" s="102"/>
      <c r="BJ55" s="841"/>
      <c r="BK55" s="102"/>
      <c r="BL55" s="841"/>
      <c r="BM55" s="102"/>
      <c r="BN55" s="859"/>
      <c r="BO55" s="102"/>
      <c r="BP55" s="122"/>
      <c r="BR55" s="122"/>
      <c r="BT55" s="850"/>
      <c r="BU55" s="18"/>
      <c r="BV55" s="18"/>
      <c r="BW55" s="18"/>
      <c r="BX55" s="18"/>
      <c r="BY55" s="18"/>
      <c r="BZ55" s="18"/>
      <c r="CA55" s="18"/>
      <c r="CB55" s="18"/>
      <c r="CC55" s="866"/>
      <c r="CD55" s="147"/>
      <c r="CE55" s="147"/>
      <c r="CF55" s="866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</row>
    <row r="56" spans="1:97" s="60" customFormat="1">
      <c r="A56"/>
      <c r="B56" s="137"/>
      <c r="C56"/>
      <c r="D56" s="176"/>
      <c r="F56" s="102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5"/>
      <c r="AF56" s="138"/>
      <c r="AG56"/>
      <c r="AH56"/>
      <c r="AL56" s="380"/>
      <c r="AM56" s="380"/>
      <c r="AN56" s="65"/>
      <c r="AO56" s="62"/>
      <c r="AP56" s="66"/>
      <c r="AQ56" s="67"/>
      <c r="AR56" s="436"/>
      <c r="AS56" s="441"/>
      <c r="AT56" s="819"/>
      <c r="AU56" s="490"/>
      <c r="AV56" s="511"/>
      <c r="AW56" s="454"/>
      <c r="AX56" s="495"/>
      <c r="AY56" s="498"/>
      <c r="AZ56" s="501"/>
      <c r="BA56" s="506"/>
      <c r="BB56" s="789"/>
      <c r="BC56" s="795"/>
      <c r="BD56" s="801"/>
      <c r="BE56" s="807"/>
      <c r="BF56" s="813"/>
      <c r="BG56" s="123"/>
      <c r="BH56" s="841"/>
      <c r="BI56" s="102"/>
      <c r="BJ56" s="841"/>
      <c r="BK56" s="102"/>
      <c r="BL56" s="841"/>
      <c r="BM56" s="102"/>
      <c r="BN56" s="859"/>
      <c r="BO56" s="102"/>
      <c r="BP56" s="122"/>
      <c r="BR56" s="122"/>
      <c r="BT56" s="850"/>
      <c r="BU56" s="18"/>
      <c r="BV56" s="18"/>
      <c r="BW56" s="18"/>
      <c r="BX56" s="18"/>
      <c r="BY56" s="18"/>
      <c r="BZ56" s="18"/>
      <c r="CA56" s="18"/>
      <c r="CB56" s="18"/>
      <c r="CC56" s="866"/>
      <c r="CD56" s="147"/>
      <c r="CE56" s="147"/>
      <c r="CF56" s="866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47"/>
    </row>
    <row r="57" spans="1:97">
      <c r="BU57" s="18"/>
      <c r="BV57" s="18"/>
      <c r="BW57" s="18"/>
      <c r="BX57" s="18"/>
      <c r="BY57" s="18"/>
      <c r="BZ57" s="18"/>
      <c r="CA57" s="18"/>
      <c r="CB57" s="18"/>
      <c r="CC57" s="866"/>
      <c r="CD57" s="147"/>
      <c r="CE57" s="147"/>
      <c r="CF57" s="866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47"/>
    </row>
    <row r="58" spans="1:97">
      <c r="BU58" s="18"/>
      <c r="BV58" s="18"/>
      <c r="BW58" s="18"/>
      <c r="BX58" s="18"/>
      <c r="BY58" s="18"/>
      <c r="BZ58" s="18"/>
      <c r="CA58" s="18"/>
      <c r="CB58" s="18"/>
      <c r="CD58" s="147"/>
      <c r="CE58" s="147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</row>
    <row r="59" spans="1:97">
      <c r="BU59" s="18"/>
      <c r="BV59" s="18"/>
      <c r="BW59" s="18"/>
      <c r="BX59" s="18"/>
      <c r="BY59" s="18"/>
      <c r="BZ59" s="18"/>
      <c r="CA59" s="18"/>
      <c r="CB59" s="18"/>
      <c r="CD59" s="147"/>
      <c r="CE59" s="147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</row>
    <row r="60" spans="1:97">
      <c r="BU60" s="18"/>
      <c r="BV60" s="18"/>
      <c r="BW60" s="18"/>
      <c r="BX60" s="18"/>
      <c r="BY60" s="18"/>
      <c r="BZ60" s="18"/>
      <c r="CA60" s="18"/>
      <c r="CB60" s="18"/>
      <c r="CD60" s="147"/>
      <c r="CE60" s="147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</row>
    <row r="61" spans="1:97">
      <c r="BU61" s="18"/>
      <c r="BV61" s="18"/>
      <c r="BW61" s="18"/>
      <c r="BX61" s="18"/>
      <c r="BY61" s="18"/>
      <c r="BZ61" s="18"/>
      <c r="CA61" s="18"/>
      <c r="CB61" s="18"/>
      <c r="CD61" s="147"/>
      <c r="CE61" s="147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</row>
    <row r="62" spans="1:97">
      <c r="BU62" s="18"/>
      <c r="BV62" s="18"/>
      <c r="BW62" s="18"/>
      <c r="BX62" s="18"/>
      <c r="BY62" s="18"/>
      <c r="BZ62" s="18"/>
      <c r="CA62" s="18"/>
      <c r="CB62" s="18"/>
      <c r="CD62" s="147"/>
      <c r="CE62" s="147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</row>
    <row r="63" spans="1:97">
      <c r="BU63" s="18"/>
      <c r="BV63" s="18"/>
      <c r="BW63" s="18"/>
      <c r="BX63" s="18"/>
      <c r="BY63" s="18"/>
      <c r="BZ63" s="18"/>
      <c r="CA63" s="18"/>
      <c r="CB63" s="18"/>
      <c r="CD63" s="147"/>
      <c r="CE63" s="147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</row>
    <row r="64" spans="1:97">
      <c r="BU64" s="18"/>
      <c r="BV64" s="18"/>
      <c r="BW64" s="18"/>
      <c r="BX64" s="18"/>
      <c r="BY64" s="18"/>
      <c r="BZ64" s="18"/>
      <c r="CA64" s="18"/>
      <c r="CB64" s="18"/>
      <c r="CD64" s="147"/>
      <c r="CE64" s="147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</row>
    <row r="65" spans="73:96">
      <c r="BU65" s="18"/>
      <c r="BV65" s="18"/>
      <c r="BW65" s="18"/>
      <c r="BX65" s="18"/>
      <c r="BY65" s="18"/>
      <c r="BZ65" s="18"/>
      <c r="CA65" s="18"/>
      <c r="CB65" s="18"/>
      <c r="CD65" s="147"/>
      <c r="CE65" s="147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</row>
    <row r="66" spans="73:96">
      <c r="BU66" s="18"/>
      <c r="BV66" s="18"/>
      <c r="BW66" s="18"/>
      <c r="BX66" s="18"/>
      <c r="BY66" s="18"/>
      <c r="BZ66" s="18"/>
      <c r="CA66" s="18"/>
      <c r="CB66" s="18"/>
      <c r="CD66" s="147"/>
      <c r="CE66" s="147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</row>
    <row r="67" spans="73:96">
      <c r="BU67" s="18"/>
      <c r="BV67" s="18"/>
      <c r="BW67" s="18"/>
      <c r="BX67" s="18"/>
      <c r="BY67" s="18"/>
      <c r="BZ67" s="18"/>
      <c r="CA67" s="18"/>
      <c r="CB67" s="18"/>
      <c r="CD67" s="147"/>
      <c r="CE67" s="147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</row>
    <row r="68" spans="73:96">
      <c r="BU68" s="18"/>
      <c r="BV68" s="18"/>
      <c r="BW68" s="18"/>
      <c r="BX68" s="18"/>
      <c r="BY68" s="18"/>
      <c r="BZ68" s="18"/>
      <c r="CA68" s="18"/>
      <c r="CB68" s="18"/>
      <c r="CD68" s="147"/>
      <c r="CE68" s="147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</row>
    <row r="69" spans="73:96">
      <c r="BU69" s="18"/>
      <c r="BV69" s="18"/>
      <c r="BW69" s="18"/>
      <c r="BX69" s="18"/>
      <c r="BY69" s="18"/>
      <c r="BZ69" s="18"/>
      <c r="CA69" s="18"/>
      <c r="CB69" s="18"/>
      <c r="CD69" s="147"/>
      <c r="CE69" s="147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</row>
    <row r="70" spans="73:96">
      <c r="BU70" s="18"/>
      <c r="BV70" s="18"/>
      <c r="BW70" s="18"/>
      <c r="BX70" s="18"/>
      <c r="BY70" s="18"/>
      <c r="BZ70" s="18"/>
      <c r="CA70" s="18"/>
      <c r="CB70" s="18"/>
      <c r="CD70" s="147"/>
      <c r="CE70" s="147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</row>
    <row r="71" spans="73:96">
      <c r="BU71" s="18"/>
      <c r="BV71" s="18"/>
      <c r="BW71" s="18"/>
      <c r="BX71" s="18"/>
      <c r="BY71" s="18"/>
      <c r="BZ71" s="18"/>
      <c r="CA71" s="18"/>
      <c r="CB71" s="18"/>
      <c r="CD71" s="147"/>
      <c r="CE71" s="147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</row>
    <row r="72" spans="73:96">
      <c r="BU72" s="18"/>
      <c r="BV72" s="18"/>
      <c r="BW72" s="18"/>
      <c r="BX72" s="18"/>
      <c r="BY72" s="18"/>
      <c r="BZ72" s="18"/>
      <c r="CA72" s="18"/>
      <c r="CB72" s="18"/>
      <c r="CD72" s="147"/>
      <c r="CE72" s="147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</row>
    <row r="73" spans="73:96">
      <c r="BU73" s="18"/>
      <c r="BV73" s="18"/>
      <c r="BW73" s="18"/>
      <c r="BX73" s="18"/>
      <c r="BY73" s="18"/>
      <c r="BZ73" s="18"/>
      <c r="CA73" s="18"/>
      <c r="CB73" s="18"/>
      <c r="CD73" s="147"/>
      <c r="CE73" s="147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</row>
    <row r="74" spans="73:96">
      <c r="BU74" s="18"/>
      <c r="BV74" s="18"/>
      <c r="BW74" s="18"/>
      <c r="BX74" s="18"/>
      <c r="BY74" s="18"/>
      <c r="BZ74" s="18"/>
      <c r="CA74" s="18"/>
      <c r="CB74" s="18"/>
      <c r="CD74" s="147"/>
      <c r="CE74" s="147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</row>
    <row r="75" spans="73:96">
      <c r="BU75" s="18"/>
      <c r="BV75" s="18"/>
      <c r="BW75" s="18"/>
      <c r="BX75" s="18"/>
      <c r="BY75" s="18"/>
      <c r="BZ75" s="18"/>
      <c r="CA75" s="18"/>
      <c r="CB75" s="18"/>
      <c r="CD75" s="147"/>
      <c r="CE75" s="147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</row>
    <row r="76" spans="73:96">
      <c r="BU76" s="18"/>
      <c r="BV76" s="18"/>
      <c r="BW76" s="18"/>
      <c r="BX76" s="18"/>
      <c r="BY76" s="18"/>
      <c r="BZ76" s="18"/>
      <c r="CA76" s="18"/>
      <c r="CB76" s="18"/>
      <c r="CD76" s="147"/>
      <c r="CE76" s="147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</row>
    <row r="77" spans="73:96">
      <c r="BU77" s="18"/>
      <c r="BV77" s="18"/>
      <c r="BW77" s="18"/>
      <c r="BX77" s="18"/>
      <c r="BY77" s="18"/>
      <c r="BZ77" s="18"/>
      <c r="CA77" s="18"/>
      <c r="CB77" s="18"/>
      <c r="CD77" s="147"/>
      <c r="CE77" s="147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</row>
    <row r="78" spans="73:96">
      <c r="BU78" s="18"/>
      <c r="BV78" s="18"/>
      <c r="BW78" s="18"/>
      <c r="BX78" s="18"/>
      <c r="BY78" s="18"/>
      <c r="BZ78" s="18"/>
      <c r="CA78" s="18"/>
      <c r="CB78" s="18"/>
      <c r="CD78" s="147"/>
      <c r="CE78" s="147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</row>
    <row r="79" spans="73:96">
      <c r="BU79" s="18"/>
      <c r="BV79" s="18"/>
      <c r="BW79" s="18"/>
      <c r="BX79" s="18"/>
      <c r="BY79" s="18"/>
      <c r="BZ79" s="18"/>
      <c r="CA79" s="18"/>
      <c r="CB79" s="18"/>
      <c r="CD79" s="147"/>
      <c r="CE79" s="147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</row>
    <row r="80" spans="73:96">
      <c r="BU80" s="18"/>
      <c r="BV80" s="18"/>
      <c r="BW80" s="18"/>
      <c r="BX80" s="18"/>
      <c r="BY80" s="18"/>
      <c r="BZ80" s="18"/>
      <c r="CA80" s="18"/>
      <c r="CB80" s="18"/>
      <c r="CD80" s="147"/>
      <c r="CE80" s="147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</row>
    <row r="81" spans="82:83">
      <c r="CD81" s="147"/>
      <c r="CE81" s="147"/>
    </row>
  </sheetData>
  <sheetProtection algorithmName="SHA-512" hashValue="T75bVKGxOzDDVsl24sTEUT/Mok87o16PT0VIJGXYSYH5jFnlur9plozhuEkkdwCjruOhCWskHb3d+Yvuk6mCHA==" saltValue="2TXqQVkJw+9+FntAlqEuGQ==" spinCount="100000" sheet="1" sort="0" autoFilter="0"/>
  <autoFilter ref="AF8:AG32" xr:uid="{027EC499-A3C9-AB45-AE38-19758472AA7E}"/>
  <mergeCells count="9">
    <mergeCell ref="D10:J10"/>
    <mergeCell ref="CS3:CS5"/>
    <mergeCell ref="K1:L1"/>
    <mergeCell ref="B2:B4"/>
    <mergeCell ref="C2:C4"/>
    <mergeCell ref="K2:L2"/>
    <mergeCell ref="K3:L3"/>
    <mergeCell ref="AE2:AF2"/>
    <mergeCell ref="AA1:AD4"/>
  </mergeCells>
  <conditionalFormatting sqref="L11:L12">
    <cfRule type="notContainsBlanks" dxfId="70" priority="40">
      <formula>LEN(TRIM(L11))&gt;0</formula>
    </cfRule>
  </conditionalFormatting>
  <conditionalFormatting sqref="L14:L32">
    <cfRule type="notContainsBlanks" dxfId="69" priority="15">
      <formula>LEN(TRIM(L14))&gt;0</formula>
    </cfRule>
  </conditionalFormatting>
  <conditionalFormatting sqref="M11:M12">
    <cfRule type="notContainsBlanks" dxfId="68" priority="41">
      <formula>LEN(TRIM(M11))&gt;0</formula>
    </cfRule>
  </conditionalFormatting>
  <conditionalFormatting sqref="M14:M32">
    <cfRule type="notContainsBlanks" dxfId="67" priority="14">
      <formula>LEN(TRIM(M14))&gt;0</formula>
    </cfRule>
  </conditionalFormatting>
  <conditionalFormatting sqref="N11:N12">
    <cfRule type="notContainsBlanks" dxfId="66" priority="32">
      <formula>LEN(TRIM(N11))&gt;0</formula>
    </cfRule>
  </conditionalFormatting>
  <conditionalFormatting sqref="N14:N32">
    <cfRule type="notContainsBlanks" dxfId="65" priority="19">
      <formula>LEN(TRIM(N14))&gt;0</formula>
    </cfRule>
  </conditionalFormatting>
  <conditionalFormatting sqref="O11:O12">
    <cfRule type="notContainsBlanks" dxfId="64" priority="33">
      <formula>LEN(TRIM(O11))&gt;0</formula>
    </cfRule>
  </conditionalFormatting>
  <conditionalFormatting sqref="O14:O32">
    <cfRule type="notContainsBlanks" dxfId="63" priority="18">
      <formula>LEN(TRIM(O14))&gt;0</formula>
    </cfRule>
  </conditionalFormatting>
  <conditionalFormatting sqref="P11:P12">
    <cfRule type="notContainsBlanks" dxfId="62" priority="34">
      <formula>LEN(TRIM(P11))&gt;0</formula>
    </cfRule>
  </conditionalFormatting>
  <conditionalFormatting sqref="P14:P32">
    <cfRule type="notContainsBlanks" dxfId="61" priority="21">
      <formula>LEN(TRIM(P14))&gt;0</formula>
    </cfRule>
  </conditionalFormatting>
  <conditionalFormatting sqref="Q11:Q12">
    <cfRule type="notContainsBlanks" dxfId="60" priority="35">
      <formula>LEN(TRIM(Q11))&gt;0</formula>
    </cfRule>
  </conditionalFormatting>
  <conditionalFormatting sqref="Q14:Q32">
    <cfRule type="notContainsBlanks" dxfId="59" priority="20">
      <formula>LEN(TRIM(Q14))&gt;0</formula>
    </cfRule>
  </conditionalFormatting>
  <conditionalFormatting sqref="R11:R12">
    <cfRule type="notContainsBlanks" dxfId="58" priority="31">
      <formula>LEN(TRIM(R11))&gt;0</formula>
    </cfRule>
    <cfRule type="notContainsBlanks" dxfId="57" priority="36">
      <formula>LEN(TRIM(R11))&gt;0</formula>
    </cfRule>
  </conditionalFormatting>
  <conditionalFormatting sqref="R14:R32">
    <cfRule type="notContainsBlanks" dxfId="56" priority="8">
      <formula>LEN(TRIM(R14))&gt;0</formula>
    </cfRule>
  </conditionalFormatting>
  <conditionalFormatting sqref="S11:S12">
    <cfRule type="notContainsBlanks" dxfId="55" priority="30">
      <formula>LEN(TRIM(S11))&gt;0</formula>
    </cfRule>
    <cfRule type="notContainsBlanks" dxfId="54" priority="24">
      <formula>LEN(TRIM(S11))&gt;0</formula>
    </cfRule>
    <cfRule type="notContainsBlanks" dxfId="53" priority="39">
      <formula>LEN(TRIM(S11))&gt;0</formula>
    </cfRule>
  </conditionalFormatting>
  <conditionalFormatting sqref="S14:T32">
    <cfRule type="notContainsBlanks" dxfId="52" priority="17">
      <formula>LEN(TRIM(S14))&gt;0</formula>
    </cfRule>
  </conditionalFormatting>
  <conditionalFormatting sqref="T11:T12">
    <cfRule type="notContainsBlanks" dxfId="51" priority="29">
      <formula>LEN(TRIM(T11))&gt;0</formula>
    </cfRule>
    <cfRule type="notContainsBlanks" dxfId="50" priority="38">
      <formula>LEN(TRIM(T11))&gt;0</formula>
    </cfRule>
  </conditionalFormatting>
  <conditionalFormatting sqref="T14:T32">
    <cfRule type="notContainsBlanks" dxfId="49" priority="9">
      <formula>LEN(TRIM(T14))&gt;0</formula>
    </cfRule>
  </conditionalFormatting>
  <conditionalFormatting sqref="U11:U12">
    <cfRule type="notContainsBlanks" dxfId="48" priority="43">
      <formula>LEN(TRIM(U11))&gt;0</formula>
    </cfRule>
    <cfRule type="notContainsBlanks" dxfId="47" priority="43">
      <formula>LEN(TRIM(U11))&gt;0</formula>
    </cfRule>
  </conditionalFormatting>
  <conditionalFormatting sqref="U14:U32">
    <cfRule type="notContainsBlanks" dxfId="46" priority="16">
      <formula>LEN(TRIM(U14))&gt;0</formula>
    </cfRule>
  </conditionalFormatting>
  <conditionalFormatting sqref="V14:V32">
    <cfRule type="notContainsBlanks" dxfId="45" priority="13">
      <formula>LEN(TRIM(V14))&gt;0</formula>
    </cfRule>
  </conditionalFormatting>
  <conditionalFormatting sqref="V11:W12">
    <cfRule type="notContainsBlanks" dxfId="44" priority="44">
      <formula>LEN(TRIM(V11))&gt;0</formula>
    </cfRule>
  </conditionalFormatting>
  <conditionalFormatting sqref="W11:W12">
    <cfRule type="notContainsBlanks" dxfId="43" priority="28">
      <formula>LEN(TRIM(W11))&gt;0</formula>
    </cfRule>
    <cfRule type="notContainsBlanks" dxfId="42" priority="22">
      <formula>LEN(TRIM(W11))&gt;0</formula>
    </cfRule>
  </conditionalFormatting>
  <conditionalFormatting sqref="W14:W32">
    <cfRule type="notContainsBlanks" dxfId="41" priority="12">
      <formula>LEN(TRIM(W14))&gt;0</formula>
    </cfRule>
  </conditionalFormatting>
  <conditionalFormatting sqref="X11:X12">
    <cfRule type="notContainsBlanks" dxfId="40" priority="45">
      <formula>LEN(TRIM(X11))&gt;0</formula>
    </cfRule>
  </conditionalFormatting>
  <conditionalFormatting sqref="X14:X32">
    <cfRule type="notContainsBlanks" dxfId="39" priority="11">
      <formula>LEN(TRIM(X14))&gt;0</formula>
    </cfRule>
  </conditionalFormatting>
  <conditionalFormatting sqref="Y11:Y12">
    <cfRule type="notContainsBlanks" dxfId="38" priority="46">
      <formula>LEN(TRIM(Y11))&gt;0</formula>
    </cfRule>
  </conditionalFormatting>
  <conditionalFormatting sqref="Y14:Y32">
    <cfRule type="notContainsBlanks" dxfId="37" priority="52">
      <formula>LEN(TRIM(Y14))&gt;0</formula>
    </cfRule>
  </conditionalFormatting>
  <conditionalFormatting sqref="Z11:Z32">
    <cfRule type="notContainsBlanks" dxfId="36" priority="47">
      <formula>LEN(TRIM(Z11))&gt;0</formula>
    </cfRule>
  </conditionalFormatting>
  <conditionalFormatting sqref="AA11:AA32">
    <cfRule type="notContainsBlanks" dxfId="35" priority="48">
      <formula>LEN(TRIM(AA11))&gt;0</formula>
    </cfRule>
  </conditionalFormatting>
  <conditionalFormatting sqref="AB11:AB32">
    <cfRule type="notContainsBlanks" dxfId="34" priority="49">
      <formula>LEN(TRIM(AB11))&gt;0</formula>
    </cfRule>
  </conditionalFormatting>
  <conditionalFormatting sqref="AC11:AC32">
    <cfRule type="notContainsBlanks" dxfId="33" priority="50">
      <formula>LEN(TRIM(AC11))&gt;0</formula>
    </cfRule>
  </conditionalFormatting>
  <conditionalFormatting sqref="AD11:AD32">
    <cfRule type="notContainsBlanks" dxfId="32" priority="51">
      <formula>LEN(TRIM(AD11))&gt;0</formula>
    </cfRule>
  </conditionalFormatting>
  <pageMargins left="0.25" right="0.25" top="0.75" bottom="0.75" header="0.3" footer="0.3"/>
  <pageSetup paperSize="9" scale="10" fitToHeight="0" orientation="portrait" horizontalDpi="4294967292" vertic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FD1C9-2963-FD41-B7E6-2E98DC6F24FE}">
  <sheetPr codeName="Sheet8">
    <pageSetUpPr fitToPage="1"/>
  </sheetPr>
  <dimension ref="A1:AA33"/>
  <sheetViews>
    <sheetView showGridLines="0" zoomScaleNormal="100" workbookViewId="0">
      <selection activeCell="A4" sqref="A4:L4"/>
    </sheetView>
  </sheetViews>
  <sheetFormatPr baseColWidth="10" defaultColWidth="12.33203125" defaultRowHeight="23.25" customHeight="1"/>
  <cols>
    <col min="1" max="1" width="10" style="2" customWidth="1"/>
    <col min="2" max="3" width="4.5" style="2" customWidth="1"/>
    <col min="4" max="11" width="6.83203125" style="6" customWidth="1"/>
    <col min="12" max="12" width="8" style="6" customWidth="1"/>
    <col min="13" max="22" width="6.83203125" style="6" customWidth="1"/>
    <col min="23" max="23" width="6" style="2" customWidth="1"/>
    <col min="24" max="24" width="5.83203125" style="2" customWidth="1"/>
    <col min="25" max="25" width="8" style="2" customWidth="1"/>
    <col min="26" max="29" width="12.33203125" style="2" customWidth="1"/>
    <col min="30" max="16384" width="12.33203125" style="2"/>
  </cols>
  <sheetData>
    <row r="1" spans="1:27" ht="29.25" customHeight="1">
      <c r="A1" s="1041" t="s">
        <v>521</v>
      </c>
      <c r="B1" s="11"/>
      <c r="C1" s="11"/>
      <c r="D1" s="11"/>
      <c r="E1" s="11"/>
      <c r="F1" s="11"/>
      <c r="G1" s="11"/>
      <c r="H1" s="11"/>
      <c r="I1" s="11"/>
      <c r="J1" s="11"/>
      <c r="K1" s="40" t="s">
        <v>49</v>
      </c>
      <c r="L1" s="43" t="s">
        <v>4</v>
      </c>
      <c r="N1" s="41"/>
      <c r="W1" s="11"/>
      <c r="X1" s="12"/>
    </row>
    <row r="2" spans="1:27" ht="22" customHeight="1">
      <c r="A2" s="1041"/>
      <c r="D2" s="11"/>
      <c r="E2" s="11"/>
      <c r="F2" s="11"/>
      <c r="G2" s="11"/>
      <c r="H2" s="11"/>
      <c r="I2" s="11"/>
      <c r="J2" s="11"/>
      <c r="K2" s="8">
        <f>X5</f>
        <v>0</v>
      </c>
      <c r="L2" s="52">
        <f>'Lynx PE'!K3</f>
        <v>0</v>
      </c>
      <c r="N2" s="42"/>
      <c r="P2" s="39"/>
      <c r="Q2" s="39"/>
      <c r="R2" s="39"/>
      <c r="S2" s="39"/>
      <c r="T2" s="39"/>
      <c r="U2" s="39"/>
      <c r="V2" s="39"/>
      <c r="W2" s="11"/>
    </row>
    <row r="3" spans="1:27" ht="22" customHeight="1">
      <c r="A3" s="951" t="s">
        <v>515</v>
      </c>
      <c r="D3" s="11"/>
      <c r="E3" s="11"/>
      <c r="F3" s="11"/>
      <c r="G3" s="11"/>
      <c r="H3" s="11"/>
      <c r="I3" s="11"/>
      <c r="J3" s="11"/>
      <c r="L3" s="953"/>
      <c r="N3" s="42"/>
      <c r="O3" s="948" t="s">
        <v>516</v>
      </c>
      <c r="P3" s="39"/>
      <c r="Q3" s="39"/>
      <c r="R3" s="39"/>
      <c r="S3" s="39"/>
      <c r="T3" s="39"/>
      <c r="U3" s="39"/>
      <c r="V3" s="39"/>
      <c r="W3" s="11"/>
    </row>
    <row r="4" spans="1:27" ht="44.25" customHeight="1">
      <c r="A4" s="1026">
        <f>'Summary of order'!E6</f>
        <v>0</v>
      </c>
      <c r="B4" s="1027"/>
      <c r="C4" s="1027"/>
      <c r="D4" s="1027"/>
      <c r="E4" s="1027"/>
      <c r="F4" s="1027"/>
      <c r="G4" s="1027"/>
      <c r="H4" s="1027"/>
      <c r="I4" s="1027"/>
      <c r="J4" s="1027"/>
      <c r="K4" s="1027"/>
      <c r="L4" s="1028"/>
      <c r="M4" s="7"/>
      <c r="N4" s="9"/>
      <c r="O4" s="1011">
        <f>'Summary of order'!I6</f>
        <v>0</v>
      </c>
      <c r="P4" s="1012"/>
      <c r="Q4" s="1012"/>
      <c r="R4" s="1013"/>
      <c r="S4" s="954"/>
      <c r="T4" s="954"/>
      <c r="U4" s="954"/>
      <c r="V4" s="954"/>
      <c r="W4" s="954"/>
    </row>
    <row r="5" spans="1:27" ht="21" customHeight="1">
      <c r="A5" s="918"/>
      <c r="B5" s="13"/>
      <c r="C5" s="13"/>
      <c r="K5" s="3"/>
      <c r="L5" s="3"/>
      <c r="M5" s="1014"/>
      <c r="N5" s="1014"/>
      <c r="W5" s="5">
        <f>SUM(W7:W28)</f>
        <v>0</v>
      </c>
      <c r="X5" s="5">
        <f>SUM(X7:X28)</f>
        <v>0</v>
      </c>
      <c r="Y5" s="2">
        <f>SUM(Y7:Y28)</f>
        <v>0</v>
      </c>
    </row>
    <row r="6" spans="1:27" ht="43" customHeight="1">
      <c r="A6" s="46" t="s">
        <v>13</v>
      </c>
      <c r="B6" s="1" t="s">
        <v>212</v>
      </c>
      <c r="C6" s="904" t="s">
        <v>510</v>
      </c>
      <c r="D6" s="906" t="str">
        <f>'Lynx PE'!L8</f>
        <v>BLACK
RAL 9005</v>
      </c>
      <c r="E6" s="870" t="str">
        <f>'Lynx PE'!M8</f>
        <v>WHITE</v>
      </c>
      <c r="F6" s="870" t="str">
        <f>'Lynx PE'!N8</f>
        <v xml:space="preserve">RED
RAL 3000 </v>
      </c>
      <c r="G6" s="870" t="str">
        <f>'Lynx PE'!O8</f>
        <v xml:space="preserve">YELLOW
RAL 1018 </v>
      </c>
      <c r="H6" s="870" t="str">
        <f>'Lynx PE'!P8</f>
        <v>BLUE
RAL 5015</v>
      </c>
      <c r="I6" s="870" t="str">
        <f>'Lynx PE'!Q8</f>
        <v>BRIGHT
GREEN
RAL 6018</v>
      </c>
      <c r="J6" s="870" t="str">
        <f>'Lynx PE'!R8</f>
        <v>PURE GREEN 
RAL 6037</v>
      </c>
      <c r="K6" s="870" t="str">
        <f>'Lynx PE'!S8</f>
        <v>APRICOT
ORANGE 
RAL 1033</v>
      </c>
      <c r="L6" s="870" t="str">
        <f>'Lynx PE'!T8</f>
        <v>DEEP ORANGE          
RAL 2011</v>
      </c>
      <c r="M6" s="870" t="str">
        <f>'Lynx PE'!U8</f>
        <v>PINK
RAL 4003</v>
      </c>
      <c r="N6" s="870" t="str">
        <f>'Lynx PE'!V8</f>
        <v>GREY  
RAL 7001</v>
      </c>
      <c r="O6" s="870" t="str">
        <f>'Lynx PE'!W8</f>
        <v>PURPLE
S4050-R60B/M</v>
      </c>
      <c r="P6" s="870" t="str">
        <f>'Lynx PE'!X8</f>
        <v>MINT   
RAL 6027</v>
      </c>
      <c r="Q6" s="870" t="str">
        <f>'Lynx PE'!Y8</f>
        <v>DEEP ROSE 
RAL 4008</v>
      </c>
      <c r="R6" s="899" t="str">
        <f>'Lynx PE'!Z8</f>
        <v>BROWN
RAL 8003</v>
      </c>
      <c r="S6" s="903" t="str">
        <f>'Lynx PE'!AA8</f>
        <v>FLUORO PINK</v>
      </c>
      <c r="T6" s="870" t="str">
        <f>'Lynx PE'!AB8</f>
        <v>FLUORO ORANGE</v>
      </c>
      <c r="U6" s="870" t="str">
        <f>'Lynx PE'!AC8</f>
        <v>FLUORO YELLOW</v>
      </c>
      <c r="V6" s="899" t="str">
        <f>'Lynx PE'!AD8</f>
        <v>FLUORO GREEN</v>
      </c>
      <c r="W6" s="908" t="s">
        <v>16</v>
      </c>
      <c r="X6" s="575" t="s">
        <v>17</v>
      </c>
      <c r="Y6" s="745" t="s">
        <v>438</v>
      </c>
    </row>
    <row r="7" spans="1:27" ht="23.25" customHeight="1">
      <c r="A7" s="24" t="str">
        <f>'Lynx PE'!D11</f>
        <v>DCJ-PE</v>
      </c>
      <c r="B7" s="47" t="str">
        <f>'Lynx PE'!E11</f>
        <v>Dual Tex.</v>
      </c>
      <c r="C7" s="905">
        <f>'Lynx PE'!I11</f>
        <v>6</v>
      </c>
      <c r="D7" s="907" t="str">
        <f>IF('Lynx PE'!L11=0,"",'Lynx PE'!L11)</f>
        <v/>
      </c>
      <c r="E7" s="10" t="str">
        <f>IF('Lynx PE'!M11=0,"",'Lynx PE'!M11)</f>
        <v/>
      </c>
      <c r="F7" s="10" t="str">
        <f>IF('Lynx PE'!N11=0,"",'Lynx PE'!N11)</f>
        <v/>
      </c>
      <c r="G7" s="10" t="str">
        <f>IF('Lynx PE'!O11=0,"",'Lynx PE'!O11)</f>
        <v/>
      </c>
      <c r="H7" s="10" t="str">
        <f>IF('Lynx PE'!P11=0,"",'Lynx PE'!P11)</f>
        <v/>
      </c>
      <c r="I7" s="10" t="str">
        <f>IF('Lynx PE'!Q11=0,"",'Lynx PE'!Q11)</f>
        <v/>
      </c>
      <c r="J7" s="10" t="str">
        <f>IF('Lynx PE'!R11=0,"",'Lynx PE'!R11)</f>
        <v/>
      </c>
      <c r="K7" s="10" t="str">
        <f>IF('Lynx PE'!S11=0,"",'Lynx PE'!S11)</f>
        <v/>
      </c>
      <c r="L7" s="10" t="str">
        <f>IF('Lynx PE'!T11=0,"",'Lynx PE'!T11)</f>
        <v/>
      </c>
      <c r="M7" s="10" t="str">
        <f>IF('Lynx PE'!U11=0,"",'Lynx PE'!U11)</f>
        <v/>
      </c>
      <c r="N7" s="10" t="str">
        <f>IF('Lynx PE'!V11=0,"",'Lynx PE'!V11)</f>
        <v/>
      </c>
      <c r="O7" s="10" t="str">
        <f>IF('Lynx PE'!W11=0,"",'Lynx PE'!W11)</f>
        <v/>
      </c>
      <c r="P7" s="10" t="str">
        <f>IF('Lynx PE'!X11=0,"",'Lynx PE'!X11)</f>
        <v/>
      </c>
      <c r="Q7" s="10" t="str">
        <f>IF('Lynx PE'!Y11=0,"",'Lynx PE'!Y11)</f>
        <v/>
      </c>
      <c r="R7" s="900" t="str">
        <f>IF('Lynx PE'!Z11=0,"",'Lynx PE'!Z11)</f>
        <v/>
      </c>
      <c r="S7" s="902" t="str">
        <f>IF('Lynx PE'!AA11=0,"",'Lynx PE'!AA11)</f>
        <v/>
      </c>
      <c r="T7" s="10" t="str">
        <f>IF('Lynx PE'!AB11=0,"",'Lynx PE'!AB11)</f>
        <v/>
      </c>
      <c r="U7" s="10" t="str">
        <f>IF('Lynx PE'!AC11=0,"",'Lynx PE'!AC11)</f>
        <v/>
      </c>
      <c r="V7" s="900" t="str">
        <f>IF('Lynx PE'!AD11=0,"",'Lynx PE'!AD11)</f>
        <v/>
      </c>
      <c r="W7" s="909">
        <f>SUM(D7:V7)</f>
        <v>0</v>
      </c>
      <c r="X7" s="576">
        <f>W7*'Lynx PE'!I11</f>
        <v>0</v>
      </c>
      <c r="Y7" s="744">
        <f>W7*'Lynx PE'!BG11</f>
        <v>0</v>
      </c>
    </row>
    <row r="8" spans="1:27" ht="23.25" customHeight="1">
      <c r="A8" s="24" t="str">
        <f>'Lynx PE'!D12</f>
        <v>DCF-PE</v>
      </c>
      <c r="B8" s="47">
        <f>'Lynx PE'!E12</f>
        <v>0</v>
      </c>
      <c r="C8" s="905">
        <f>'Lynx PE'!I12</f>
        <v>10</v>
      </c>
      <c r="D8" s="907" t="str">
        <f>IF('Lynx PE'!L12=0,"",'Lynx PE'!L12)</f>
        <v/>
      </c>
      <c r="E8" s="10" t="str">
        <f>IF('Lynx PE'!M12=0,"",'Lynx PE'!M12)</f>
        <v/>
      </c>
      <c r="F8" s="10" t="str">
        <f>IF('Lynx PE'!N12=0,"",'Lynx PE'!N12)</f>
        <v/>
      </c>
      <c r="G8" s="10" t="str">
        <f>IF('Lynx PE'!O12=0,"",'Lynx PE'!O12)</f>
        <v/>
      </c>
      <c r="H8" s="10" t="str">
        <f>IF('Lynx PE'!P12=0,"",'Lynx PE'!P12)</f>
        <v/>
      </c>
      <c r="I8" s="10" t="str">
        <f>IF('Lynx PE'!Q12=0,"",'Lynx PE'!Q12)</f>
        <v/>
      </c>
      <c r="J8" s="10" t="str">
        <f>IF('Lynx PE'!R12=0,"",'Lynx PE'!R12)</f>
        <v/>
      </c>
      <c r="K8" s="10" t="str">
        <f>IF('Lynx PE'!S12=0,"",'Lynx PE'!S12)</f>
        <v/>
      </c>
      <c r="L8" s="10" t="str">
        <f>IF('Lynx PE'!T12=0,"",'Lynx PE'!T12)</f>
        <v/>
      </c>
      <c r="M8" s="10" t="str">
        <f>IF('Lynx PE'!U12=0,"",'Lynx PE'!U12)</f>
        <v/>
      </c>
      <c r="N8" s="10" t="str">
        <f>IF('Lynx PE'!V12=0,"",'Lynx PE'!V12)</f>
        <v/>
      </c>
      <c r="O8" s="10" t="str">
        <f>IF('Lynx PE'!W12=0,"",'Lynx PE'!W12)</f>
        <v/>
      </c>
      <c r="P8" s="10" t="str">
        <f>IF('Lynx PE'!X12=0,"",'Lynx PE'!X12)</f>
        <v/>
      </c>
      <c r="Q8" s="10" t="str">
        <f>IF('Lynx PE'!Y12=0,"",'Lynx PE'!Y12)</f>
        <v/>
      </c>
      <c r="R8" s="900" t="str">
        <f>IF('Lynx PE'!Z12=0,"",'Lynx PE'!Z12)</f>
        <v/>
      </c>
      <c r="S8" s="902" t="str">
        <f>IF('Lynx PE'!AA12=0,"",'Lynx PE'!AA12)</f>
        <v/>
      </c>
      <c r="T8" s="10" t="str">
        <f>IF('Lynx PE'!AB12=0,"",'Lynx PE'!AB12)</f>
        <v/>
      </c>
      <c r="U8" s="10" t="str">
        <f>IF('Lynx PE'!AC12=0,"",'Lynx PE'!AC12)</f>
        <v/>
      </c>
      <c r="V8" s="900" t="str">
        <f>IF('Lynx PE'!AD12=0,"",'Lynx PE'!AD12)</f>
        <v/>
      </c>
      <c r="W8" s="909">
        <f t="shared" ref="W8:W28" si="0">SUM(D8:V8)</f>
        <v>0</v>
      </c>
      <c r="X8" s="576">
        <f>W8*'Lynx PE'!I12</f>
        <v>0</v>
      </c>
      <c r="Y8" s="744">
        <f>W8*'Lynx PE'!BG12</f>
        <v>0</v>
      </c>
    </row>
    <row r="9" spans="1:27" ht="23.25" customHeight="1">
      <c r="A9" s="24"/>
      <c r="B9" s="47"/>
      <c r="C9" s="905">
        <f>'Lynx PE'!I13</f>
        <v>0</v>
      </c>
      <c r="D9" s="907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900"/>
      <c r="S9" s="902"/>
      <c r="T9" s="10"/>
      <c r="U9" s="10"/>
      <c r="V9" s="900"/>
      <c r="W9" s="909"/>
      <c r="X9" s="576"/>
      <c r="Y9" s="744"/>
    </row>
    <row r="10" spans="1:27" ht="23.25" customHeight="1">
      <c r="A10" s="24" t="str">
        <f>'Lynx PE'!D14</f>
        <v>L30-PE</v>
      </c>
      <c r="B10" s="47" t="str">
        <f>'Lynx PE'!E14</f>
        <v>all tex.</v>
      </c>
      <c r="C10" s="905">
        <f>'Lynx PE'!I14</f>
        <v>12</v>
      </c>
      <c r="D10" s="907" t="str">
        <f>IF('Lynx PE'!L14=0,"",'Lynx PE'!L14)</f>
        <v/>
      </c>
      <c r="E10" s="10" t="str">
        <f>IF('Lynx PE'!M14=0,"",'Lynx PE'!M14)</f>
        <v/>
      </c>
      <c r="F10" s="10" t="str">
        <f>IF('Lynx PE'!N14=0,"",'Lynx PE'!N14)</f>
        <v/>
      </c>
      <c r="G10" s="10" t="str">
        <f>IF('Lynx PE'!O14=0,"",'Lynx PE'!O14)</f>
        <v/>
      </c>
      <c r="H10" s="10" t="str">
        <f>IF('Lynx PE'!P14=0,"",'Lynx PE'!P14)</f>
        <v/>
      </c>
      <c r="I10" s="10" t="str">
        <f>IF('Lynx PE'!Q14=0,"",'Lynx PE'!Q14)</f>
        <v/>
      </c>
      <c r="J10" s="10" t="str">
        <f>IF('Lynx PE'!R14=0,"",'Lynx PE'!R14)</f>
        <v/>
      </c>
      <c r="K10" s="10" t="str">
        <f>IF('Lynx PE'!S14=0,"",'Lynx PE'!S14)</f>
        <v/>
      </c>
      <c r="L10" s="10" t="str">
        <f>IF('Lynx PE'!T14=0,"",'Lynx PE'!T14)</f>
        <v/>
      </c>
      <c r="M10" s="10" t="str">
        <f>IF('Lynx PE'!U14=0,"",'Lynx PE'!U14)</f>
        <v/>
      </c>
      <c r="N10" s="10" t="str">
        <f>IF('Lynx PE'!V14=0,"",'Lynx PE'!V14)</f>
        <v/>
      </c>
      <c r="O10" s="10" t="str">
        <f>IF('Lynx PE'!W14=0,"",'Lynx PE'!W14)</f>
        <v/>
      </c>
      <c r="P10" s="10" t="str">
        <f>IF('Lynx PE'!X14=0,"",'Lynx PE'!X14)</f>
        <v/>
      </c>
      <c r="Q10" s="10" t="str">
        <f>IF('Lynx PE'!Y14=0,"",'Lynx PE'!Y14)</f>
        <v/>
      </c>
      <c r="R10" s="900" t="str">
        <f>IF('Lynx PE'!Z14=0,"",'Lynx PE'!Z14)</f>
        <v/>
      </c>
      <c r="S10" s="902" t="str">
        <f>IF('Lynx PE'!AA14=0,"",'Lynx PE'!AA14)</f>
        <v/>
      </c>
      <c r="T10" s="10" t="str">
        <f>IF('Lynx PE'!AB14=0,"",'Lynx PE'!AB14)</f>
        <v/>
      </c>
      <c r="U10" s="10" t="str">
        <f>IF('Lynx PE'!AC14=0,"",'Lynx PE'!AC14)</f>
        <v/>
      </c>
      <c r="V10" s="900" t="str">
        <f>IF('Lynx PE'!AD14=0,"",'Lynx PE'!AD14)</f>
        <v/>
      </c>
      <c r="W10" s="909">
        <f>SUM(D10:V10)</f>
        <v>0</v>
      </c>
      <c r="X10" s="576">
        <f>W10*'Lynx PE'!I14</f>
        <v>0</v>
      </c>
      <c r="Y10" s="744">
        <f>W10*'Lynx PE'!BG14</f>
        <v>0</v>
      </c>
    </row>
    <row r="11" spans="1:27" ht="23.25" customHeight="1">
      <c r="A11" s="24" t="str">
        <f>'Lynx PE'!D15</f>
        <v>L32-PE</v>
      </c>
      <c r="B11" s="47" t="str">
        <f>'Lynx PE'!E15</f>
        <v>all tex.</v>
      </c>
      <c r="C11" s="905">
        <f>'Lynx PE'!I15</f>
        <v>12</v>
      </c>
      <c r="D11" s="907" t="str">
        <f>IF('Lynx PE'!L15=0,"",'Lynx PE'!L15)</f>
        <v/>
      </c>
      <c r="E11" s="10" t="str">
        <f>IF('Lynx PE'!M15=0,"",'Lynx PE'!M15)</f>
        <v/>
      </c>
      <c r="F11" s="10" t="str">
        <f>IF('Lynx PE'!N15=0,"",'Lynx PE'!N15)</f>
        <v/>
      </c>
      <c r="G11" s="10" t="str">
        <f>IF('Lynx PE'!O15=0,"",'Lynx PE'!O15)</f>
        <v/>
      </c>
      <c r="H11" s="10" t="str">
        <f>IF('Lynx PE'!P15=0,"",'Lynx PE'!P15)</f>
        <v/>
      </c>
      <c r="I11" s="10" t="str">
        <f>IF('Lynx PE'!Q15=0,"",'Lynx PE'!Q15)</f>
        <v/>
      </c>
      <c r="J11" s="10" t="str">
        <f>IF('Lynx PE'!R15=0,"",'Lynx PE'!R15)</f>
        <v/>
      </c>
      <c r="K11" s="10" t="str">
        <f>IF('Lynx PE'!S15=0,"",'Lynx PE'!S15)</f>
        <v/>
      </c>
      <c r="L11" s="10" t="str">
        <f>IF('Lynx PE'!T15=0,"",'Lynx PE'!T15)</f>
        <v/>
      </c>
      <c r="M11" s="10" t="str">
        <f>IF('Lynx PE'!U15=0,"",'Lynx PE'!U15)</f>
        <v/>
      </c>
      <c r="N11" s="10" t="str">
        <f>IF('Lynx PE'!V15=0,"",'Lynx PE'!V15)</f>
        <v/>
      </c>
      <c r="O11" s="10" t="str">
        <f>IF('Lynx PE'!W15=0,"",'Lynx PE'!W15)</f>
        <v/>
      </c>
      <c r="P11" s="10" t="str">
        <f>IF('Lynx PE'!X15=0,"",'Lynx PE'!X15)</f>
        <v/>
      </c>
      <c r="Q11" s="10" t="str">
        <f>IF('Lynx PE'!Y15=0,"",'Lynx PE'!Y15)</f>
        <v/>
      </c>
      <c r="R11" s="900" t="str">
        <f>IF('Lynx PE'!Z15=0,"",'Lynx PE'!Z15)</f>
        <v/>
      </c>
      <c r="S11" s="902" t="str">
        <f>IF('Lynx PE'!AA15=0,"",'Lynx PE'!AA15)</f>
        <v/>
      </c>
      <c r="T11" s="10" t="str">
        <f>IF('Lynx PE'!AB15=0,"",'Lynx PE'!AB15)</f>
        <v/>
      </c>
      <c r="U11" s="10" t="str">
        <f>IF('Lynx PE'!AC15=0,"",'Lynx PE'!AC15)</f>
        <v/>
      </c>
      <c r="V11" s="900" t="str">
        <f>IF('Lynx PE'!AD15=0,"",'Lynx PE'!AD15)</f>
        <v/>
      </c>
      <c r="W11" s="909">
        <f t="shared" si="0"/>
        <v>0</v>
      </c>
      <c r="X11" s="576">
        <f>W11*'Lynx PE'!I15</f>
        <v>0</v>
      </c>
      <c r="Y11" s="744">
        <f>W11*'Lynx PE'!BG15</f>
        <v>0</v>
      </c>
    </row>
    <row r="12" spans="1:27" ht="23.25" customHeight="1">
      <c r="A12" s="24" t="str">
        <f>'Lynx PE'!D16</f>
        <v>L34-PE</v>
      </c>
      <c r="B12" s="47" t="str">
        <f>'Lynx PE'!E16</f>
        <v>all tex.</v>
      </c>
      <c r="C12" s="905">
        <f>'Lynx PE'!I16</f>
        <v>9</v>
      </c>
      <c r="D12" s="907" t="str">
        <f>IF('Lynx PE'!L16=0,"",'Lynx PE'!L16)</f>
        <v/>
      </c>
      <c r="E12" s="10" t="str">
        <f>IF('Lynx PE'!M16=0,"",'Lynx PE'!M16)</f>
        <v/>
      </c>
      <c r="F12" s="10" t="str">
        <f>IF('Lynx PE'!N16=0,"",'Lynx PE'!N16)</f>
        <v/>
      </c>
      <c r="G12" s="10" t="str">
        <f>IF('Lynx PE'!O16=0,"",'Lynx PE'!O16)</f>
        <v/>
      </c>
      <c r="H12" s="10" t="str">
        <f>IF('Lynx PE'!P16=0,"",'Lynx PE'!P16)</f>
        <v/>
      </c>
      <c r="I12" s="10" t="str">
        <f>IF('Lynx PE'!Q16=0,"",'Lynx PE'!Q16)</f>
        <v/>
      </c>
      <c r="J12" s="10" t="str">
        <f>IF('Lynx PE'!R16=0,"",'Lynx PE'!R16)</f>
        <v/>
      </c>
      <c r="K12" s="10" t="str">
        <f>IF('Lynx PE'!S16=0,"",'Lynx PE'!S16)</f>
        <v/>
      </c>
      <c r="L12" s="10" t="str">
        <f>IF('Lynx PE'!T16=0,"",'Lynx PE'!T16)</f>
        <v/>
      </c>
      <c r="M12" s="10" t="str">
        <f>IF('Lynx PE'!U16=0,"",'Lynx PE'!U16)</f>
        <v/>
      </c>
      <c r="N12" s="10" t="str">
        <f>IF('Lynx PE'!V16=0,"",'Lynx PE'!V16)</f>
        <v/>
      </c>
      <c r="O12" s="10" t="str">
        <f>IF('Lynx PE'!W16=0,"",'Lynx PE'!W16)</f>
        <v/>
      </c>
      <c r="P12" s="10" t="str">
        <f>IF('Lynx PE'!X16=0,"",'Lynx PE'!X16)</f>
        <v/>
      </c>
      <c r="Q12" s="10" t="str">
        <f>IF('Lynx PE'!Y16=0,"",'Lynx PE'!Y16)</f>
        <v/>
      </c>
      <c r="R12" s="900" t="str">
        <f>IF('Lynx PE'!Z16=0,"",'Lynx PE'!Z16)</f>
        <v/>
      </c>
      <c r="S12" s="902" t="str">
        <f>IF('Lynx PE'!AA16=0,"",'Lynx PE'!AA16)</f>
        <v/>
      </c>
      <c r="T12" s="10" t="str">
        <f>IF('Lynx PE'!AB16=0,"",'Lynx PE'!AB16)</f>
        <v/>
      </c>
      <c r="U12" s="10" t="str">
        <f>IF('Lynx PE'!AC16=0,"",'Lynx PE'!AC16)</f>
        <v/>
      </c>
      <c r="V12" s="900" t="str">
        <f>IF('Lynx PE'!AD16=0,"",'Lynx PE'!AD16)</f>
        <v/>
      </c>
      <c r="W12" s="909">
        <f t="shared" si="0"/>
        <v>0</v>
      </c>
      <c r="X12" s="576">
        <f>W12*'Lynx PE'!I16</f>
        <v>0</v>
      </c>
      <c r="Y12" s="744">
        <f>W12*'Lynx PE'!BG16</f>
        <v>0</v>
      </c>
      <c r="Z12" s="6"/>
      <c r="AA12" s="6"/>
    </row>
    <row r="13" spans="1:27" ht="23.25" customHeight="1">
      <c r="A13" s="24" t="str">
        <f>'Lynx PE'!D17</f>
        <v>L36-PE</v>
      </c>
      <c r="B13" s="47" t="str">
        <f>'Lynx PE'!E17</f>
        <v>all tex.</v>
      </c>
      <c r="C13" s="905">
        <f>'Lynx PE'!I17</f>
        <v>9</v>
      </c>
      <c r="D13" s="907" t="str">
        <f>IF('Lynx PE'!L17=0,"",'Lynx PE'!L17)</f>
        <v/>
      </c>
      <c r="E13" s="10" t="str">
        <f>IF('Lynx PE'!M17=0,"",'Lynx PE'!M17)</f>
        <v/>
      </c>
      <c r="F13" s="10" t="str">
        <f>IF('Lynx PE'!N17=0,"",'Lynx PE'!N17)</f>
        <v/>
      </c>
      <c r="G13" s="10" t="str">
        <f>IF('Lynx PE'!O17=0,"",'Lynx PE'!O17)</f>
        <v/>
      </c>
      <c r="H13" s="10" t="str">
        <f>IF('Lynx PE'!P17=0,"",'Lynx PE'!P17)</f>
        <v/>
      </c>
      <c r="I13" s="10" t="str">
        <f>IF('Lynx PE'!Q17=0,"",'Lynx PE'!Q17)</f>
        <v/>
      </c>
      <c r="J13" s="10" t="str">
        <f>IF('Lynx PE'!R17=0,"",'Lynx PE'!R17)</f>
        <v/>
      </c>
      <c r="K13" s="10" t="str">
        <f>IF('Lynx PE'!S17=0,"",'Lynx PE'!S17)</f>
        <v/>
      </c>
      <c r="L13" s="10" t="str">
        <f>IF('Lynx PE'!T17=0,"",'Lynx PE'!T17)</f>
        <v/>
      </c>
      <c r="M13" s="10" t="str">
        <f>IF('Lynx PE'!U17=0,"",'Lynx PE'!U17)</f>
        <v/>
      </c>
      <c r="N13" s="10" t="str">
        <f>IF('Lynx PE'!V17=0,"",'Lynx PE'!V17)</f>
        <v/>
      </c>
      <c r="O13" s="10" t="str">
        <f>IF('Lynx PE'!W17=0,"",'Lynx PE'!W17)</f>
        <v/>
      </c>
      <c r="P13" s="10" t="str">
        <f>IF('Lynx PE'!X17=0,"",'Lynx PE'!X17)</f>
        <v/>
      </c>
      <c r="Q13" s="10" t="str">
        <f>IF('Lynx PE'!Y17=0,"",'Lynx PE'!Y17)</f>
        <v/>
      </c>
      <c r="R13" s="900" t="str">
        <f>IF('Lynx PE'!Z17=0,"",'Lynx PE'!Z17)</f>
        <v/>
      </c>
      <c r="S13" s="902" t="str">
        <f>IF('Lynx PE'!AA17=0,"",'Lynx PE'!AA17)</f>
        <v/>
      </c>
      <c r="T13" s="10" t="str">
        <f>IF('Lynx PE'!AB17=0,"",'Lynx PE'!AB17)</f>
        <v/>
      </c>
      <c r="U13" s="10" t="str">
        <f>IF('Lynx PE'!AC17=0,"",'Lynx PE'!AC17)</f>
        <v/>
      </c>
      <c r="V13" s="900" t="str">
        <f>IF('Lynx PE'!AD17=0,"",'Lynx PE'!AD17)</f>
        <v/>
      </c>
      <c r="W13" s="909">
        <f t="shared" si="0"/>
        <v>0</v>
      </c>
      <c r="X13" s="576">
        <f>W13*'Lynx PE'!I17</f>
        <v>0</v>
      </c>
      <c r="Y13" s="744">
        <f>W13*'Lynx PE'!BG17</f>
        <v>0</v>
      </c>
      <c r="Z13" s="14"/>
      <c r="AA13" s="6"/>
    </row>
    <row r="14" spans="1:27" ht="23.25" customHeight="1">
      <c r="A14" s="24" t="str">
        <f>'Lynx PE'!D18</f>
        <v>L38-PE</v>
      </c>
      <c r="B14" s="47" t="str">
        <f>'Lynx PE'!E18</f>
        <v>all tex.</v>
      </c>
      <c r="C14" s="905">
        <f>'Lynx PE'!I18</f>
        <v>8</v>
      </c>
      <c r="D14" s="907" t="str">
        <f>IF('Lynx PE'!L18=0,"",'Lynx PE'!L18)</f>
        <v/>
      </c>
      <c r="E14" s="10" t="str">
        <f>IF('Lynx PE'!M18=0,"",'Lynx PE'!M18)</f>
        <v/>
      </c>
      <c r="F14" s="10" t="str">
        <f>IF('Lynx PE'!N18=0,"",'Lynx PE'!N18)</f>
        <v/>
      </c>
      <c r="G14" s="10" t="str">
        <f>IF('Lynx PE'!O18=0,"",'Lynx PE'!O18)</f>
        <v/>
      </c>
      <c r="H14" s="10" t="str">
        <f>IF('Lynx PE'!P18=0,"",'Lynx PE'!P18)</f>
        <v/>
      </c>
      <c r="I14" s="10" t="str">
        <f>IF('Lynx PE'!Q18=0,"",'Lynx PE'!Q18)</f>
        <v/>
      </c>
      <c r="J14" s="10" t="str">
        <f>IF('Lynx PE'!R18=0,"",'Lynx PE'!R18)</f>
        <v/>
      </c>
      <c r="K14" s="10" t="str">
        <f>IF('Lynx PE'!S18=0,"",'Lynx PE'!S18)</f>
        <v/>
      </c>
      <c r="L14" s="10" t="str">
        <f>IF('Lynx PE'!T18=0,"",'Lynx PE'!T18)</f>
        <v/>
      </c>
      <c r="M14" s="10" t="str">
        <f>IF('Lynx PE'!U18=0,"",'Lynx PE'!U18)</f>
        <v/>
      </c>
      <c r="N14" s="10" t="str">
        <f>IF('Lynx PE'!V18=0,"",'Lynx PE'!V18)</f>
        <v/>
      </c>
      <c r="O14" s="10" t="str">
        <f>IF('Lynx PE'!W18=0,"",'Lynx PE'!W18)</f>
        <v/>
      </c>
      <c r="P14" s="10" t="str">
        <f>IF('Lynx PE'!X18=0,"",'Lynx PE'!X18)</f>
        <v/>
      </c>
      <c r="Q14" s="10" t="str">
        <f>IF('Lynx PE'!Y18=0,"",'Lynx PE'!Y18)</f>
        <v/>
      </c>
      <c r="R14" s="900" t="str">
        <f>IF('Lynx PE'!Z18=0,"",'Lynx PE'!Z18)</f>
        <v/>
      </c>
      <c r="S14" s="902" t="str">
        <f>IF('Lynx PE'!AA18=0,"",'Lynx PE'!AA18)</f>
        <v/>
      </c>
      <c r="T14" s="10" t="str">
        <f>IF('Lynx PE'!AB18=0,"",'Lynx PE'!AB18)</f>
        <v/>
      </c>
      <c r="U14" s="10" t="str">
        <f>IF('Lynx PE'!AC18=0,"",'Lynx PE'!AC18)</f>
        <v/>
      </c>
      <c r="V14" s="900" t="str">
        <f>IF('Lynx PE'!AD18=0,"",'Lynx PE'!AD18)</f>
        <v/>
      </c>
      <c r="W14" s="909">
        <f t="shared" si="0"/>
        <v>0</v>
      </c>
      <c r="X14" s="576">
        <f>W14*'Lynx PE'!I18</f>
        <v>0</v>
      </c>
      <c r="Y14" s="744">
        <f>W14*'Lynx PE'!BG18</f>
        <v>0</v>
      </c>
    </row>
    <row r="15" spans="1:27" ht="23.25" customHeight="1">
      <c r="A15" s="24" t="str">
        <f>'Lynx PE'!D19</f>
        <v>L40-PE</v>
      </c>
      <c r="B15" s="47" t="str">
        <f>'Lynx PE'!E19</f>
        <v>all tex.</v>
      </c>
      <c r="C15" s="905">
        <f>'Lynx PE'!I19</f>
        <v>8</v>
      </c>
      <c r="D15" s="907" t="str">
        <f>IF('Lynx PE'!L19=0,"",'Lynx PE'!L19)</f>
        <v/>
      </c>
      <c r="E15" s="10" t="str">
        <f>IF('Lynx PE'!M19=0,"",'Lynx PE'!M19)</f>
        <v/>
      </c>
      <c r="F15" s="10" t="str">
        <f>IF('Lynx PE'!N19=0,"",'Lynx PE'!N19)</f>
        <v/>
      </c>
      <c r="G15" s="10" t="str">
        <f>IF('Lynx PE'!O19=0,"",'Lynx PE'!O19)</f>
        <v/>
      </c>
      <c r="H15" s="10" t="str">
        <f>IF('Lynx PE'!P19=0,"",'Lynx PE'!P19)</f>
        <v/>
      </c>
      <c r="I15" s="10" t="str">
        <f>IF('Lynx PE'!Q19=0,"",'Lynx PE'!Q19)</f>
        <v/>
      </c>
      <c r="J15" s="10" t="str">
        <f>IF('Lynx PE'!R19=0,"",'Lynx PE'!R19)</f>
        <v/>
      </c>
      <c r="K15" s="10" t="str">
        <f>IF('Lynx PE'!S19=0,"",'Lynx PE'!S19)</f>
        <v/>
      </c>
      <c r="L15" s="10" t="str">
        <f>IF('Lynx PE'!T19=0,"",'Lynx PE'!T19)</f>
        <v/>
      </c>
      <c r="M15" s="10" t="str">
        <f>IF('Lynx PE'!U19=0,"",'Lynx PE'!U19)</f>
        <v/>
      </c>
      <c r="N15" s="10" t="str">
        <f>IF('Lynx PE'!V19=0,"",'Lynx PE'!V19)</f>
        <v/>
      </c>
      <c r="O15" s="10" t="str">
        <f>IF('Lynx PE'!W19=0,"",'Lynx PE'!W19)</f>
        <v/>
      </c>
      <c r="P15" s="10" t="str">
        <f>IF('Lynx PE'!X19=0,"",'Lynx PE'!X19)</f>
        <v/>
      </c>
      <c r="Q15" s="10" t="str">
        <f>IF('Lynx PE'!Y19=0,"",'Lynx PE'!Y19)</f>
        <v/>
      </c>
      <c r="R15" s="900" t="str">
        <f>IF('Lynx PE'!Z19=0,"",'Lynx PE'!Z19)</f>
        <v/>
      </c>
      <c r="S15" s="902" t="str">
        <f>IF('Lynx PE'!AA19=0,"",'Lynx PE'!AA19)</f>
        <v/>
      </c>
      <c r="T15" s="10" t="str">
        <f>IF('Lynx PE'!AB19=0,"",'Lynx PE'!AB19)</f>
        <v/>
      </c>
      <c r="U15" s="10" t="str">
        <f>IF('Lynx PE'!AC19=0,"",'Lynx PE'!AC19)</f>
        <v/>
      </c>
      <c r="V15" s="900" t="str">
        <f>IF('Lynx PE'!AD19=0,"",'Lynx PE'!AD19)</f>
        <v/>
      </c>
      <c r="W15" s="909">
        <f t="shared" si="0"/>
        <v>0</v>
      </c>
      <c r="X15" s="576">
        <f>W15*'Lynx PE'!I19</f>
        <v>0</v>
      </c>
      <c r="Y15" s="744">
        <f>W15*'Lynx PE'!BG19</f>
        <v>0</v>
      </c>
    </row>
    <row r="16" spans="1:27" ht="23.25" customHeight="1">
      <c r="A16" s="24" t="str">
        <f>'Lynx PE'!D20</f>
        <v>L42-PE</v>
      </c>
      <c r="B16" s="47" t="str">
        <f>'Lynx PE'!E20</f>
        <v>all tex.</v>
      </c>
      <c r="C16" s="905">
        <f>'Lynx PE'!I20</f>
        <v>5</v>
      </c>
      <c r="D16" s="907" t="str">
        <f>IF('Lynx PE'!L20=0,"",'Lynx PE'!L20)</f>
        <v/>
      </c>
      <c r="E16" s="10" t="str">
        <f>IF('Lynx PE'!M20=0,"",'Lynx PE'!M20)</f>
        <v/>
      </c>
      <c r="F16" s="10" t="str">
        <f>IF('Lynx PE'!N20=0,"",'Lynx PE'!N20)</f>
        <v/>
      </c>
      <c r="G16" s="10" t="str">
        <f>IF('Lynx PE'!O20=0,"",'Lynx PE'!O20)</f>
        <v/>
      </c>
      <c r="H16" s="10" t="str">
        <f>IF('Lynx PE'!P20=0,"",'Lynx PE'!P20)</f>
        <v/>
      </c>
      <c r="I16" s="10" t="str">
        <f>IF('Lynx PE'!Q20=0,"",'Lynx PE'!Q20)</f>
        <v/>
      </c>
      <c r="J16" s="10" t="str">
        <f>IF('Lynx PE'!R20=0,"",'Lynx PE'!R20)</f>
        <v/>
      </c>
      <c r="K16" s="10" t="str">
        <f>IF('Lynx PE'!S20=0,"",'Lynx PE'!S20)</f>
        <v/>
      </c>
      <c r="L16" s="10" t="str">
        <f>IF('Lynx PE'!T20=0,"",'Lynx PE'!T20)</f>
        <v/>
      </c>
      <c r="M16" s="10" t="str">
        <f>IF('Lynx PE'!U20=0,"",'Lynx PE'!U20)</f>
        <v/>
      </c>
      <c r="N16" s="10" t="str">
        <f>IF('Lynx PE'!V20=0,"",'Lynx PE'!V20)</f>
        <v/>
      </c>
      <c r="O16" s="10" t="str">
        <f>IF('Lynx PE'!W20=0,"",'Lynx PE'!W20)</f>
        <v/>
      </c>
      <c r="P16" s="10" t="str">
        <f>IF('Lynx PE'!X20=0,"",'Lynx PE'!X20)</f>
        <v/>
      </c>
      <c r="Q16" s="10" t="str">
        <f>IF('Lynx PE'!Y20=0,"",'Lynx PE'!Y20)</f>
        <v/>
      </c>
      <c r="R16" s="900" t="str">
        <f>IF('Lynx PE'!Z20=0,"",'Lynx PE'!Z20)</f>
        <v/>
      </c>
      <c r="S16" s="902" t="str">
        <f>IF('Lynx PE'!AA20=0,"",'Lynx PE'!AA20)</f>
        <v/>
      </c>
      <c r="T16" s="10" t="str">
        <f>IF('Lynx PE'!AB20=0,"",'Lynx PE'!AB20)</f>
        <v/>
      </c>
      <c r="U16" s="10" t="str">
        <f>IF('Lynx PE'!AC20=0,"",'Lynx PE'!AC20)</f>
        <v/>
      </c>
      <c r="V16" s="900" t="str">
        <f>IF('Lynx PE'!AD20=0,"",'Lynx PE'!AD20)</f>
        <v/>
      </c>
      <c r="W16" s="909">
        <f t="shared" si="0"/>
        <v>0</v>
      </c>
      <c r="X16" s="576">
        <f>W16*'Lynx PE'!I20</f>
        <v>0</v>
      </c>
      <c r="Y16" s="744">
        <f>W16*'Lynx PE'!BG20</f>
        <v>0</v>
      </c>
    </row>
    <row r="17" spans="1:25" ht="23.25" customHeight="1">
      <c r="A17" s="24" t="str">
        <f>'Lynx PE'!D21</f>
        <v>L44-PE</v>
      </c>
      <c r="B17" s="47" t="str">
        <f>'Lynx PE'!E21</f>
        <v>all tex.</v>
      </c>
      <c r="C17" s="905">
        <f>'Lynx PE'!I21</f>
        <v>5</v>
      </c>
      <c r="D17" s="907" t="str">
        <f>IF('Lynx PE'!L21=0,"",'Lynx PE'!L21)</f>
        <v/>
      </c>
      <c r="E17" s="10" t="str">
        <f>IF('Lynx PE'!M21=0,"",'Lynx PE'!M21)</f>
        <v/>
      </c>
      <c r="F17" s="10" t="str">
        <f>IF('Lynx PE'!N21=0,"",'Lynx PE'!N21)</f>
        <v/>
      </c>
      <c r="G17" s="10" t="str">
        <f>IF('Lynx PE'!O21=0,"",'Lynx PE'!O21)</f>
        <v/>
      </c>
      <c r="H17" s="10" t="str">
        <f>IF('Lynx PE'!P21=0,"",'Lynx PE'!P21)</f>
        <v/>
      </c>
      <c r="I17" s="10" t="str">
        <f>IF('Lynx PE'!Q21=0,"",'Lynx PE'!Q21)</f>
        <v/>
      </c>
      <c r="J17" s="10" t="str">
        <f>IF('Lynx PE'!R21=0,"",'Lynx PE'!R21)</f>
        <v/>
      </c>
      <c r="K17" s="10" t="str">
        <f>IF('Lynx PE'!S21=0,"",'Lynx PE'!S21)</f>
        <v/>
      </c>
      <c r="L17" s="10" t="str">
        <f>IF('Lynx PE'!T21=0,"",'Lynx PE'!T21)</f>
        <v/>
      </c>
      <c r="M17" s="10" t="str">
        <f>IF('Lynx PE'!U21=0,"",'Lynx PE'!U21)</f>
        <v/>
      </c>
      <c r="N17" s="10" t="str">
        <f>IF('Lynx PE'!V21=0,"",'Lynx PE'!V21)</f>
        <v/>
      </c>
      <c r="O17" s="10" t="str">
        <f>IF('Lynx PE'!W21=0,"",'Lynx PE'!W21)</f>
        <v/>
      </c>
      <c r="P17" s="10" t="str">
        <f>IF('Lynx PE'!X21=0,"",'Lynx PE'!X21)</f>
        <v/>
      </c>
      <c r="Q17" s="10" t="str">
        <f>IF('Lynx PE'!Y21=0,"",'Lynx PE'!Y21)</f>
        <v/>
      </c>
      <c r="R17" s="900" t="str">
        <f>IF('Lynx PE'!Z21=0,"",'Lynx PE'!Z21)</f>
        <v/>
      </c>
      <c r="S17" s="902" t="str">
        <f>IF('Lynx PE'!AA21=0,"",'Lynx PE'!AA21)</f>
        <v/>
      </c>
      <c r="T17" s="10" t="str">
        <f>IF('Lynx PE'!AB21=0,"",'Lynx PE'!AB21)</f>
        <v/>
      </c>
      <c r="U17" s="10" t="str">
        <f>IF('Lynx PE'!AC21=0,"",'Lynx PE'!AC21)</f>
        <v/>
      </c>
      <c r="V17" s="900" t="str">
        <f>IF('Lynx PE'!AD21=0,"",'Lynx PE'!AD21)</f>
        <v/>
      </c>
      <c r="W17" s="909">
        <f t="shared" si="0"/>
        <v>0</v>
      </c>
      <c r="X17" s="576">
        <f>W17*'Lynx PE'!I21</f>
        <v>0</v>
      </c>
      <c r="Y17" s="744">
        <f>W17*'Lynx PE'!BG21</f>
        <v>0</v>
      </c>
    </row>
    <row r="18" spans="1:25" ht="23.25" customHeight="1">
      <c r="A18" s="24" t="str">
        <f>'Lynx PE'!D22</f>
        <v>L48-PE</v>
      </c>
      <c r="B18" s="47" t="str">
        <f>'Lynx PE'!E22</f>
        <v>all tex.</v>
      </c>
      <c r="C18" s="905">
        <f>'Lynx PE'!I22</f>
        <v>4</v>
      </c>
      <c r="D18" s="907" t="str">
        <f>IF('Lynx PE'!L22=0,"",'Lynx PE'!L22)</f>
        <v/>
      </c>
      <c r="E18" s="10" t="str">
        <f>IF('Lynx PE'!M22=0,"",'Lynx PE'!M22)</f>
        <v/>
      </c>
      <c r="F18" s="10" t="str">
        <f>IF('Lynx PE'!N22=0,"",'Lynx PE'!N22)</f>
        <v/>
      </c>
      <c r="G18" s="10" t="str">
        <f>IF('Lynx PE'!O22=0,"",'Lynx PE'!O22)</f>
        <v/>
      </c>
      <c r="H18" s="10" t="str">
        <f>IF('Lynx PE'!P22=0,"",'Lynx PE'!P22)</f>
        <v/>
      </c>
      <c r="I18" s="10" t="str">
        <f>IF('Lynx PE'!Q22=0,"",'Lynx PE'!Q22)</f>
        <v/>
      </c>
      <c r="J18" s="10" t="str">
        <f>IF('Lynx PE'!R22=0,"",'Lynx PE'!R22)</f>
        <v/>
      </c>
      <c r="K18" s="10" t="str">
        <f>IF('Lynx PE'!S22=0,"",'Lynx PE'!S22)</f>
        <v/>
      </c>
      <c r="L18" s="10" t="str">
        <f>IF('Lynx PE'!T22=0,"",'Lynx PE'!T22)</f>
        <v/>
      </c>
      <c r="M18" s="10" t="str">
        <f>IF('Lynx PE'!U22=0,"",'Lynx PE'!U22)</f>
        <v/>
      </c>
      <c r="N18" s="10" t="str">
        <f>IF('Lynx PE'!V22=0,"",'Lynx PE'!V22)</f>
        <v/>
      </c>
      <c r="O18" s="10" t="str">
        <f>IF('Lynx PE'!W22=0,"",'Lynx PE'!W22)</f>
        <v/>
      </c>
      <c r="P18" s="10" t="str">
        <f>IF('Lynx PE'!X22=0,"",'Lynx PE'!X22)</f>
        <v/>
      </c>
      <c r="Q18" s="10" t="str">
        <f>IF('Lynx PE'!Y22=0,"",'Lynx PE'!Y22)</f>
        <v/>
      </c>
      <c r="R18" s="900" t="str">
        <f>IF('Lynx PE'!Z22=0,"",'Lynx PE'!Z22)</f>
        <v/>
      </c>
      <c r="S18" s="902" t="str">
        <f>IF('Lynx PE'!AA22=0,"",'Lynx PE'!AA22)</f>
        <v/>
      </c>
      <c r="T18" s="10" t="str">
        <f>IF('Lynx PE'!AB22=0,"",'Lynx PE'!AB22)</f>
        <v/>
      </c>
      <c r="U18" s="10" t="str">
        <f>IF('Lynx PE'!AC22=0,"",'Lynx PE'!AC22)</f>
        <v/>
      </c>
      <c r="V18" s="900" t="str">
        <f>IF('Lynx PE'!AD22=0,"",'Lynx PE'!AD22)</f>
        <v/>
      </c>
      <c r="W18" s="909">
        <f t="shared" si="0"/>
        <v>0</v>
      </c>
      <c r="X18" s="576">
        <f>W18*'Lynx PE'!I22</f>
        <v>0</v>
      </c>
      <c r="Y18" s="744">
        <f>W18*'Lynx PE'!BG22</f>
        <v>0</v>
      </c>
    </row>
    <row r="19" spans="1:25" ht="23.25" customHeight="1">
      <c r="A19" s="24" t="str">
        <f>'Lynx PE'!D23</f>
        <v>L50-PE</v>
      </c>
      <c r="B19" s="47" t="str">
        <f>'Lynx PE'!E23</f>
        <v>all tex.</v>
      </c>
      <c r="C19" s="905">
        <f>'Lynx PE'!I23</f>
        <v>4</v>
      </c>
      <c r="D19" s="907" t="str">
        <f>IF('Lynx PE'!L23=0,"",'Lynx PE'!L23)</f>
        <v/>
      </c>
      <c r="E19" s="10" t="str">
        <f>IF('Lynx PE'!M23=0,"",'Lynx PE'!M23)</f>
        <v/>
      </c>
      <c r="F19" s="10" t="str">
        <f>IF('Lynx PE'!N23=0,"",'Lynx PE'!N23)</f>
        <v/>
      </c>
      <c r="G19" s="10" t="str">
        <f>IF('Lynx PE'!O23=0,"",'Lynx PE'!O23)</f>
        <v/>
      </c>
      <c r="H19" s="10" t="str">
        <f>IF('Lynx PE'!P23=0,"",'Lynx PE'!P23)</f>
        <v/>
      </c>
      <c r="I19" s="10" t="str">
        <f>IF('Lynx PE'!Q23=0,"",'Lynx PE'!Q23)</f>
        <v/>
      </c>
      <c r="J19" s="10" t="str">
        <f>IF('Lynx PE'!R23=0,"",'Lynx PE'!R23)</f>
        <v/>
      </c>
      <c r="K19" s="10" t="str">
        <f>IF('Lynx PE'!S23=0,"",'Lynx PE'!S23)</f>
        <v/>
      </c>
      <c r="L19" s="10" t="str">
        <f>IF('Lynx PE'!T23=0,"",'Lynx PE'!T23)</f>
        <v/>
      </c>
      <c r="M19" s="10" t="str">
        <f>IF('Lynx PE'!U23=0,"",'Lynx PE'!U23)</f>
        <v/>
      </c>
      <c r="N19" s="10" t="str">
        <f>IF('Lynx PE'!V23=0,"",'Lynx PE'!V23)</f>
        <v/>
      </c>
      <c r="O19" s="10" t="str">
        <f>IF('Lynx PE'!W23=0,"",'Lynx PE'!W23)</f>
        <v/>
      </c>
      <c r="P19" s="10" t="str">
        <f>IF('Lynx PE'!X23=0,"",'Lynx PE'!X23)</f>
        <v/>
      </c>
      <c r="Q19" s="10" t="str">
        <f>IF('Lynx PE'!Y23=0,"",'Lynx PE'!Y23)</f>
        <v/>
      </c>
      <c r="R19" s="900" t="str">
        <f>IF('Lynx PE'!Z23=0,"",'Lynx PE'!Z23)</f>
        <v/>
      </c>
      <c r="S19" s="902" t="str">
        <f>IF('Lynx PE'!AA23=0,"",'Lynx PE'!AA23)</f>
        <v/>
      </c>
      <c r="T19" s="10" t="str">
        <f>IF('Lynx PE'!AB23=0,"",'Lynx PE'!AB23)</f>
        <v/>
      </c>
      <c r="U19" s="10" t="str">
        <f>IF('Lynx PE'!AC23=0,"",'Lynx PE'!AC23)</f>
        <v/>
      </c>
      <c r="V19" s="900" t="str">
        <f>IF('Lynx PE'!AD23=0,"",'Lynx PE'!AD23)</f>
        <v/>
      </c>
      <c r="W19" s="909">
        <f t="shared" si="0"/>
        <v>0</v>
      </c>
      <c r="X19" s="576">
        <f>W19*'Lynx PE'!I23</f>
        <v>0</v>
      </c>
      <c r="Y19" s="744">
        <f>W19*'Lynx PE'!BG23</f>
        <v>0</v>
      </c>
    </row>
    <row r="20" spans="1:25" ht="23.25" customHeight="1">
      <c r="A20" s="24" t="str">
        <f>'Lynx PE'!D24</f>
        <v>L52-PE</v>
      </c>
      <c r="B20" s="47" t="str">
        <f>'Lynx PE'!E24</f>
        <v>all tex.</v>
      </c>
      <c r="C20" s="905">
        <f>'Lynx PE'!I24</f>
        <v>4</v>
      </c>
      <c r="D20" s="907" t="str">
        <f>IF('Lynx PE'!L24=0,"",'Lynx PE'!L24)</f>
        <v/>
      </c>
      <c r="E20" s="10" t="str">
        <f>IF('Lynx PE'!M24=0,"",'Lynx PE'!M24)</f>
        <v/>
      </c>
      <c r="F20" s="10" t="str">
        <f>IF('Lynx PE'!N24=0,"",'Lynx PE'!N24)</f>
        <v/>
      </c>
      <c r="G20" s="10" t="str">
        <f>IF('Lynx PE'!O24=0,"",'Lynx PE'!O24)</f>
        <v/>
      </c>
      <c r="H20" s="10" t="str">
        <f>IF('Lynx PE'!P24=0,"",'Lynx PE'!P24)</f>
        <v/>
      </c>
      <c r="I20" s="10" t="str">
        <f>IF('Lynx PE'!Q24=0,"",'Lynx PE'!Q24)</f>
        <v/>
      </c>
      <c r="J20" s="10" t="str">
        <f>IF('Lynx PE'!R24=0,"",'Lynx PE'!R24)</f>
        <v/>
      </c>
      <c r="K20" s="10" t="str">
        <f>IF('Lynx PE'!S24=0,"",'Lynx PE'!S24)</f>
        <v/>
      </c>
      <c r="L20" s="10" t="str">
        <f>IF('Lynx PE'!T24=0,"",'Lynx PE'!T24)</f>
        <v/>
      </c>
      <c r="M20" s="10" t="str">
        <f>IF('Lynx PE'!U24=0,"",'Lynx PE'!U24)</f>
        <v/>
      </c>
      <c r="N20" s="10" t="str">
        <f>IF('Lynx PE'!V24=0,"",'Lynx PE'!V24)</f>
        <v/>
      </c>
      <c r="O20" s="10" t="str">
        <f>IF('Lynx PE'!W24=0,"",'Lynx PE'!W24)</f>
        <v/>
      </c>
      <c r="P20" s="10" t="str">
        <f>IF('Lynx PE'!X24=0,"",'Lynx PE'!X24)</f>
        <v/>
      </c>
      <c r="Q20" s="10" t="str">
        <f>IF('Lynx PE'!Y24=0,"",'Lynx PE'!Y24)</f>
        <v/>
      </c>
      <c r="R20" s="900" t="str">
        <f>IF('Lynx PE'!Z24=0,"",'Lynx PE'!Z24)</f>
        <v/>
      </c>
      <c r="S20" s="902" t="str">
        <f>IF('Lynx PE'!AA24=0,"",'Lynx PE'!AA24)</f>
        <v/>
      </c>
      <c r="T20" s="10" t="str">
        <f>IF('Lynx PE'!AB24=0,"",'Lynx PE'!AB24)</f>
        <v/>
      </c>
      <c r="U20" s="10" t="str">
        <f>IF('Lynx PE'!AC24=0,"",'Lynx PE'!AC24)</f>
        <v/>
      </c>
      <c r="V20" s="900" t="str">
        <f>IF('Lynx PE'!AD24=0,"",'Lynx PE'!AD24)</f>
        <v/>
      </c>
      <c r="W20" s="909">
        <f t="shared" si="0"/>
        <v>0</v>
      </c>
      <c r="X20" s="576">
        <f>W20*'Lynx PE'!I24</f>
        <v>0</v>
      </c>
      <c r="Y20" s="744">
        <f>W20*'Lynx PE'!BG24</f>
        <v>0</v>
      </c>
    </row>
    <row r="21" spans="1:25" ht="23.25" customHeight="1">
      <c r="A21" s="24" t="str">
        <f>'Lynx PE'!D25</f>
        <v>L1-PE</v>
      </c>
      <c r="B21" s="47" t="str">
        <f>'Lynx PE'!E25</f>
        <v>all tex.</v>
      </c>
      <c r="C21" s="905">
        <f>'Lynx PE'!I25</f>
        <v>6</v>
      </c>
      <c r="D21" s="907" t="str">
        <f>IF('Lynx PE'!L25=0,"",'Lynx PE'!L25)</f>
        <v/>
      </c>
      <c r="E21" s="10" t="str">
        <f>IF('Lynx PE'!M25=0,"",'Lynx PE'!M25)</f>
        <v/>
      </c>
      <c r="F21" s="10" t="str">
        <f>IF('Lynx PE'!N25=0,"",'Lynx PE'!N25)</f>
        <v/>
      </c>
      <c r="G21" s="10" t="str">
        <f>IF('Lynx PE'!O25=0,"",'Lynx PE'!O25)</f>
        <v/>
      </c>
      <c r="H21" s="10" t="str">
        <f>IF('Lynx PE'!P25=0,"",'Lynx PE'!P25)</f>
        <v/>
      </c>
      <c r="I21" s="10" t="str">
        <f>IF('Lynx PE'!Q25=0,"",'Lynx PE'!Q25)</f>
        <v/>
      </c>
      <c r="J21" s="10" t="str">
        <f>IF('Lynx PE'!R25=0,"",'Lynx PE'!R25)</f>
        <v/>
      </c>
      <c r="K21" s="10" t="str">
        <f>IF('Lynx PE'!S25=0,"",'Lynx PE'!S25)</f>
        <v/>
      </c>
      <c r="L21" s="10" t="str">
        <f>IF('Lynx PE'!T25=0,"",'Lynx PE'!T25)</f>
        <v/>
      </c>
      <c r="M21" s="10" t="str">
        <f>IF('Lynx PE'!U25=0,"",'Lynx PE'!U25)</f>
        <v/>
      </c>
      <c r="N21" s="10" t="str">
        <f>IF('Lynx PE'!V25=0,"",'Lynx PE'!V25)</f>
        <v/>
      </c>
      <c r="O21" s="10" t="str">
        <f>IF('Lynx PE'!W25=0,"",'Lynx PE'!W25)</f>
        <v/>
      </c>
      <c r="P21" s="10" t="str">
        <f>IF('Lynx PE'!X25=0,"",'Lynx PE'!X25)</f>
        <v/>
      </c>
      <c r="Q21" s="10" t="str">
        <f>IF('Lynx PE'!Y25=0,"",'Lynx PE'!Y25)</f>
        <v/>
      </c>
      <c r="R21" s="900" t="str">
        <f>IF('Lynx PE'!Z25=0,"",'Lynx PE'!Z25)</f>
        <v/>
      </c>
      <c r="S21" s="902" t="str">
        <f>IF('Lynx PE'!AA25=0,"",'Lynx PE'!AA25)</f>
        <v/>
      </c>
      <c r="T21" s="10" t="str">
        <f>IF('Lynx PE'!AB25=0,"",'Lynx PE'!AB25)</f>
        <v/>
      </c>
      <c r="U21" s="10" t="str">
        <f>IF('Lynx PE'!AC25=0,"",'Lynx PE'!AC25)</f>
        <v/>
      </c>
      <c r="V21" s="900" t="str">
        <f>IF('Lynx PE'!AD25=0,"",'Lynx PE'!AD25)</f>
        <v/>
      </c>
      <c r="W21" s="909">
        <f t="shared" si="0"/>
        <v>0</v>
      </c>
      <c r="X21" s="576">
        <f>W21*'Lynx PE'!I25</f>
        <v>0</v>
      </c>
      <c r="Y21" s="744">
        <f>W21*'Lynx PE'!BG25</f>
        <v>0</v>
      </c>
    </row>
    <row r="22" spans="1:25" ht="23.25" customHeight="1">
      <c r="A22" s="24" t="str">
        <f>'Lynx PE'!D26</f>
        <v>L19-PE</v>
      </c>
      <c r="B22" s="47" t="str">
        <f>'Lynx PE'!E26</f>
        <v>all tex.</v>
      </c>
      <c r="C22" s="905">
        <f>'Lynx PE'!I26</f>
        <v>2</v>
      </c>
      <c r="D22" s="907" t="str">
        <f>IF('Lynx PE'!L26=0,"",'Lynx PE'!L26)</f>
        <v/>
      </c>
      <c r="E22" s="10" t="str">
        <f>IF('Lynx PE'!M26=0,"",'Lynx PE'!M26)</f>
        <v/>
      </c>
      <c r="F22" s="10" t="str">
        <f>IF('Lynx PE'!N26=0,"",'Lynx PE'!N26)</f>
        <v/>
      </c>
      <c r="G22" s="10" t="str">
        <f>IF('Lynx PE'!O26=0,"",'Lynx PE'!O26)</f>
        <v/>
      </c>
      <c r="H22" s="10" t="str">
        <f>IF('Lynx PE'!P26=0,"",'Lynx PE'!P26)</f>
        <v/>
      </c>
      <c r="I22" s="10" t="str">
        <f>IF('Lynx PE'!Q26=0,"",'Lynx PE'!Q26)</f>
        <v/>
      </c>
      <c r="J22" s="10" t="str">
        <f>IF('Lynx PE'!R26=0,"",'Lynx PE'!R26)</f>
        <v/>
      </c>
      <c r="K22" s="10" t="str">
        <f>IF('Lynx PE'!S26=0,"",'Lynx PE'!S26)</f>
        <v/>
      </c>
      <c r="L22" s="10" t="str">
        <f>IF('Lynx PE'!T26=0,"",'Lynx PE'!T26)</f>
        <v/>
      </c>
      <c r="M22" s="10" t="str">
        <f>IF('Lynx PE'!U26=0,"",'Lynx PE'!U26)</f>
        <v/>
      </c>
      <c r="N22" s="10" t="str">
        <f>IF('Lynx PE'!V26=0,"",'Lynx PE'!V26)</f>
        <v/>
      </c>
      <c r="O22" s="10" t="str">
        <f>IF('Lynx PE'!W26=0,"",'Lynx PE'!W26)</f>
        <v/>
      </c>
      <c r="P22" s="10" t="str">
        <f>IF('Lynx PE'!X26=0,"",'Lynx PE'!X26)</f>
        <v/>
      </c>
      <c r="Q22" s="10" t="str">
        <f>IF('Lynx PE'!Y26=0,"",'Lynx PE'!Y26)</f>
        <v/>
      </c>
      <c r="R22" s="900" t="str">
        <f>IF('Lynx PE'!Z26=0,"",'Lynx PE'!Z26)</f>
        <v/>
      </c>
      <c r="S22" s="902" t="str">
        <f>IF('Lynx PE'!AA26=0,"",'Lynx PE'!AA26)</f>
        <v/>
      </c>
      <c r="T22" s="10" t="str">
        <f>IF('Lynx PE'!AB26=0,"",'Lynx PE'!AB26)</f>
        <v/>
      </c>
      <c r="U22" s="10" t="str">
        <f>IF('Lynx PE'!AC26=0,"",'Lynx PE'!AC26)</f>
        <v/>
      </c>
      <c r="V22" s="900" t="str">
        <f>IF('Lynx PE'!AD26=0,"",'Lynx PE'!AD26)</f>
        <v/>
      </c>
      <c r="W22" s="909">
        <f t="shared" si="0"/>
        <v>0</v>
      </c>
      <c r="X22" s="576">
        <f>W22*'Lynx PE'!I26</f>
        <v>0</v>
      </c>
      <c r="Y22" s="744">
        <f>W22*'Lynx PE'!BG26</f>
        <v>0</v>
      </c>
    </row>
    <row r="23" spans="1:25" ht="23.25" customHeight="1">
      <c r="A23" s="24" t="str">
        <f>'Lynx PE'!D27</f>
        <v>L20-PE</v>
      </c>
      <c r="B23" s="47" t="str">
        <f>'Lynx PE'!E27</f>
        <v>all tex.</v>
      </c>
      <c r="C23" s="905">
        <f>'Lynx PE'!I27</f>
        <v>4</v>
      </c>
      <c r="D23" s="907" t="str">
        <f>IF('Lynx PE'!L27=0,"",'Lynx PE'!L27)</f>
        <v/>
      </c>
      <c r="E23" s="10" t="str">
        <f>IF('Lynx PE'!M27=0,"",'Lynx PE'!M27)</f>
        <v/>
      </c>
      <c r="F23" s="10" t="str">
        <f>IF('Lynx PE'!N27=0,"",'Lynx PE'!N27)</f>
        <v/>
      </c>
      <c r="G23" s="10" t="str">
        <f>IF('Lynx PE'!O27=0,"",'Lynx PE'!O27)</f>
        <v/>
      </c>
      <c r="H23" s="10" t="str">
        <f>IF('Lynx PE'!P27=0,"",'Lynx PE'!P27)</f>
        <v/>
      </c>
      <c r="I23" s="10" t="str">
        <f>IF('Lynx PE'!Q27=0,"",'Lynx PE'!Q27)</f>
        <v/>
      </c>
      <c r="J23" s="10" t="str">
        <f>IF('Lynx PE'!R27=0,"",'Lynx PE'!R27)</f>
        <v/>
      </c>
      <c r="K23" s="10" t="str">
        <f>IF('Lynx PE'!S27=0,"",'Lynx PE'!S27)</f>
        <v/>
      </c>
      <c r="L23" s="10" t="str">
        <f>IF('Lynx PE'!T27=0,"",'Lynx PE'!T27)</f>
        <v/>
      </c>
      <c r="M23" s="10" t="str">
        <f>IF('Lynx PE'!U27=0,"",'Lynx PE'!U27)</f>
        <v/>
      </c>
      <c r="N23" s="10" t="str">
        <f>IF('Lynx PE'!V27=0,"",'Lynx PE'!V27)</f>
        <v/>
      </c>
      <c r="O23" s="10" t="str">
        <f>IF('Lynx PE'!W27=0,"",'Lynx PE'!W27)</f>
        <v/>
      </c>
      <c r="P23" s="10" t="str">
        <f>IF('Lynx PE'!X27=0,"",'Lynx PE'!X27)</f>
        <v/>
      </c>
      <c r="Q23" s="10" t="str">
        <f>IF('Lynx PE'!Y27=0,"",'Lynx PE'!Y27)</f>
        <v/>
      </c>
      <c r="R23" s="900" t="str">
        <f>IF('Lynx PE'!Z27=0,"",'Lynx PE'!Z27)</f>
        <v/>
      </c>
      <c r="S23" s="902" t="str">
        <f>IF('Lynx PE'!AA27=0,"",'Lynx PE'!AA27)</f>
        <v/>
      </c>
      <c r="T23" s="10" t="str">
        <f>IF('Lynx PE'!AB27=0,"",'Lynx PE'!AB27)</f>
        <v/>
      </c>
      <c r="U23" s="10" t="str">
        <f>IF('Lynx PE'!AC27=0,"",'Lynx PE'!AC27)</f>
        <v/>
      </c>
      <c r="V23" s="900" t="str">
        <f>IF('Lynx PE'!AD27=0,"",'Lynx PE'!AD27)</f>
        <v/>
      </c>
      <c r="W23" s="909">
        <f t="shared" si="0"/>
        <v>0</v>
      </c>
      <c r="X23" s="576">
        <f>W23*'Lynx PE'!I27</f>
        <v>0</v>
      </c>
      <c r="Y23" s="744">
        <f>W23*'Lynx PE'!BG27</f>
        <v>0</v>
      </c>
    </row>
    <row r="24" spans="1:25" ht="23.25" customHeight="1">
      <c r="A24" s="24" t="str">
        <f>'Lynx PE'!D28</f>
        <v>L21-PE</v>
      </c>
      <c r="B24" s="47" t="str">
        <f>'Lynx PE'!E28</f>
        <v>all tex.</v>
      </c>
      <c r="C24" s="905">
        <f>'Lynx PE'!I28</f>
        <v>1</v>
      </c>
      <c r="D24" s="907" t="str">
        <f>IF('Lynx PE'!L28=0,"",'Lynx PE'!L28)</f>
        <v/>
      </c>
      <c r="E24" s="10" t="str">
        <f>IF('Lynx PE'!M28=0,"",'Lynx PE'!M28)</f>
        <v/>
      </c>
      <c r="F24" s="10" t="str">
        <f>IF('Lynx PE'!N28=0,"",'Lynx PE'!N28)</f>
        <v/>
      </c>
      <c r="G24" s="10" t="str">
        <f>IF('Lynx PE'!O28=0,"",'Lynx PE'!O28)</f>
        <v/>
      </c>
      <c r="H24" s="10" t="str">
        <f>IF('Lynx PE'!P28=0,"",'Lynx PE'!P28)</f>
        <v/>
      </c>
      <c r="I24" s="10" t="str">
        <f>IF('Lynx PE'!Q28=0,"",'Lynx PE'!Q28)</f>
        <v/>
      </c>
      <c r="J24" s="10" t="str">
        <f>IF('Lynx PE'!R28=0,"",'Lynx PE'!R28)</f>
        <v/>
      </c>
      <c r="K24" s="10" t="str">
        <f>IF('Lynx PE'!S28=0,"",'Lynx PE'!S28)</f>
        <v/>
      </c>
      <c r="L24" s="10" t="str">
        <f>IF('Lynx PE'!T28=0,"",'Lynx PE'!T28)</f>
        <v/>
      </c>
      <c r="M24" s="10" t="str">
        <f>IF('Lynx PE'!U28=0,"",'Lynx PE'!U28)</f>
        <v/>
      </c>
      <c r="N24" s="10" t="str">
        <f>IF('Lynx PE'!V28=0,"",'Lynx PE'!V28)</f>
        <v/>
      </c>
      <c r="O24" s="10" t="str">
        <f>IF('Lynx PE'!W28=0,"",'Lynx PE'!W28)</f>
        <v/>
      </c>
      <c r="P24" s="10" t="str">
        <f>IF('Lynx PE'!X28=0,"",'Lynx PE'!X28)</f>
        <v/>
      </c>
      <c r="Q24" s="10" t="str">
        <f>IF('Lynx PE'!Y28=0,"",'Lynx PE'!Y28)</f>
        <v/>
      </c>
      <c r="R24" s="900" t="str">
        <f>IF('Lynx PE'!Z28=0,"",'Lynx PE'!Z28)</f>
        <v/>
      </c>
      <c r="S24" s="902" t="str">
        <f>IF('Lynx PE'!AA28=0,"",'Lynx PE'!AA28)</f>
        <v/>
      </c>
      <c r="T24" s="10" t="str">
        <f>IF('Lynx PE'!AB28=0,"",'Lynx PE'!AB28)</f>
        <v/>
      </c>
      <c r="U24" s="10" t="str">
        <f>IF('Lynx PE'!AC28=0,"",'Lynx PE'!AC28)</f>
        <v/>
      </c>
      <c r="V24" s="900" t="str">
        <f>IF('Lynx PE'!AD28=0,"",'Lynx PE'!AD28)</f>
        <v/>
      </c>
      <c r="W24" s="909">
        <f t="shared" si="0"/>
        <v>0</v>
      </c>
      <c r="X24" s="576">
        <f>W24*'Lynx PE'!I28</f>
        <v>0</v>
      </c>
      <c r="Y24" s="744">
        <f>W24*'Lynx PE'!BG28</f>
        <v>0</v>
      </c>
    </row>
    <row r="25" spans="1:25" ht="23.25" customHeight="1">
      <c r="A25" s="24" t="str">
        <f>'Lynx PE'!D29</f>
        <v>L22-PE</v>
      </c>
      <c r="B25" s="47" t="str">
        <f>'Lynx PE'!E29</f>
        <v>all tex.</v>
      </c>
      <c r="C25" s="905">
        <f>'Lynx PE'!I29</f>
        <v>1</v>
      </c>
      <c r="D25" s="907" t="str">
        <f>IF('Lynx PE'!L29=0,"",'Lynx PE'!L29)</f>
        <v/>
      </c>
      <c r="E25" s="10" t="str">
        <f>IF('Lynx PE'!M29=0,"",'Lynx PE'!M29)</f>
        <v/>
      </c>
      <c r="F25" s="10" t="str">
        <f>IF('Lynx PE'!N29=0,"",'Lynx PE'!N29)</f>
        <v/>
      </c>
      <c r="G25" s="10" t="str">
        <f>IF('Lynx PE'!O29=0,"",'Lynx PE'!O29)</f>
        <v/>
      </c>
      <c r="H25" s="10" t="str">
        <f>IF('Lynx PE'!P29=0,"",'Lynx PE'!P29)</f>
        <v/>
      </c>
      <c r="I25" s="10" t="str">
        <f>IF('Lynx PE'!Q29=0,"",'Lynx PE'!Q29)</f>
        <v/>
      </c>
      <c r="J25" s="10" t="str">
        <f>IF('Lynx PE'!R29=0,"",'Lynx PE'!R29)</f>
        <v/>
      </c>
      <c r="K25" s="10" t="str">
        <f>IF('Lynx PE'!S29=0,"",'Lynx PE'!S29)</f>
        <v/>
      </c>
      <c r="L25" s="10" t="str">
        <f>IF('Lynx PE'!T29=0,"",'Lynx PE'!T29)</f>
        <v/>
      </c>
      <c r="M25" s="10" t="str">
        <f>IF('Lynx PE'!U29=0,"",'Lynx PE'!U29)</f>
        <v/>
      </c>
      <c r="N25" s="10" t="str">
        <f>IF('Lynx PE'!V29=0,"",'Lynx PE'!V29)</f>
        <v/>
      </c>
      <c r="O25" s="10" t="str">
        <f>IF('Lynx PE'!W29=0,"",'Lynx PE'!W29)</f>
        <v/>
      </c>
      <c r="P25" s="10" t="str">
        <f>IF('Lynx PE'!X29=0,"",'Lynx PE'!X29)</f>
        <v/>
      </c>
      <c r="Q25" s="10" t="str">
        <f>IF('Lynx PE'!Y29=0,"",'Lynx PE'!Y29)</f>
        <v/>
      </c>
      <c r="R25" s="900" t="str">
        <f>IF('Lynx PE'!Z29=0,"",'Lynx PE'!Z29)</f>
        <v/>
      </c>
      <c r="S25" s="902" t="str">
        <f>IF('Lynx PE'!AA29=0,"",'Lynx PE'!AA29)</f>
        <v/>
      </c>
      <c r="T25" s="10" t="str">
        <f>IF('Lynx PE'!AB29=0,"",'Lynx PE'!AB29)</f>
        <v/>
      </c>
      <c r="U25" s="10" t="str">
        <f>IF('Lynx PE'!AC29=0,"",'Lynx PE'!AC29)</f>
        <v/>
      </c>
      <c r="V25" s="900" t="str">
        <f>IF('Lynx PE'!AD29=0,"",'Lynx PE'!AD29)</f>
        <v/>
      </c>
      <c r="W25" s="909">
        <f t="shared" si="0"/>
        <v>0</v>
      </c>
      <c r="X25" s="576">
        <f>W25*'Lynx PE'!I29</f>
        <v>0</v>
      </c>
      <c r="Y25" s="744">
        <f>W25*'Lynx PE'!BG29</f>
        <v>0</v>
      </c>
    </row>
    <row r="26" spans="1:25" ht="23.25" customHeight="1">
      <c r="A26" s="24" t="str">
        <f>'Lynx PE'!D30</f>
        <v>L23-PE</v>
      </c>
      <c r="B26" s="47" t="str">
        <f>'Lynx PE'!E30</f>
        <v>all tex.</v>
      </c>
      <c r="C26" s="905">
        <f>'Lynx PE'!I30</f>
        <v>1</v>
      </c>
      <c r="D26" s="907" t="str">
        <f>IF('Lynx PE'!L30=0,"",'Lynx PE'!L30)</f>
        <v/>
      </c>
      <c r="E26" s="10" t="str">
        <f>IF('Lynx PE'!M30=0,"",'Lynx PE'!M30)</f>
        <v/>
      </c>
      <c r="F26" s="10" t="str">
        <f>IF('Lynx PE'!N30=0,"",'Lynx PE'!N30)</f>
        <v/>
      </c>
      <c r="G26" s="10" t="str">
        <f>IF('Lynx PE'!O30=0,"",'Lynx PE'!O30)</f>
        <v/>
      </c>
      <c r="H26" s="10" t="str">
        <f>IF('Lynx PE'!P30=0,"",'Lynx PE'!P30)</f>
        <v/>
      </c>
      <c r="I26" s="10" t="str">
        <f>IF('Lynx PE'!Q30=0,"",'Lynx PE'!Q30)</f>
        <v/>
      </c>
      <c r="J26" s="10" t="str">
        <f>IF('Lynx PE'!R30=0,"",'Lynx PE'!R30)</f>
        <v/>
      </c>
      <c r="K26" s="10" t="str">
        <f>IF('Lynx PE'!S30=0,"",'Lynx PE'!S30)</f>
        <v/>
      </c>
      <c r="L26" s="10" t="str">
        <f>IF('Lynx PE'!T30=0,"",'Lynx PE'!T30)</f>
        <v/>
      </c>
      <c r="M26" s="10" t="str">
        <f>IF('Lynx PE'!U30=0,"",'Lynx PE'!U30)</f>
        <v/>
      </c>
      <c r="N26" s="10" t="str">
        <f>IF('Lynx PE'!V30=0,"",'Lynx PE'!V30)</f>
        <v/>
      </c>
      <c r="O26" s="10" t="str">
        <f>IF('Lynx PE'!W30=0,"",'Lynx PE'!W30)</f>
        <v/>
      </c>
      <c r="P26" s="10" t="str">
        <f>IF('Lynx PE'!X30=0,"",'Lynx PE'!X30)</f>
        <v/>
      </c>
      <c r="Q26" s="10" t="str">
        <f>IF('Lynx PE'!Y30=0,"",'Lynx PE'!Y30)</f>
        <v/>
      </c>
      <c r="R26" s="900" t="str">
        <f>IF('Lynx PE'!Z30=0,"",'Lynx PE'!Z30)</f>
        <v/>
      </c>
      <c r="S26" s="902" t="str">
        <f>IF('Lynx PE'!AA30=0,"",'Lynx PE'!AA30)</f>
        <v/>
      </c>
      <c r="T26" s="10" t="str">
        <f>IF('Lynx PE'!AB30=0,"",'Lynx PE'!AB30)</f>
        <v/>
      </c>
      <c r="U26" s="10" t="str">
        <f>IF('Lynx PE'!AC30=0,"",'Lynx PE'!AC30)</f>
        <v/>
      </c>
      <c r="V26" s="900" t="str">
        <f>IF('Lynx PE'!AD30=0,"",'Lynx PE'!AD30)</f>
        <v/>
      </c>
      <c r="W26" s="909">
        <f t="shared" si="0"/>
        <v>0</v>
      </c>
      <c r="X26" s="576">
        <f>W26*'Lynx PE'!I30</f>
        <v>0</v>
      </c>
      <c r="Y26" s="744">
        <f>W26*'Lynx PE'!BG30</f>
        <v>0</v>
      </c>
    </row>
    <row r="27" spans="1:25" ht="23.25" customHeight="1">
      <c r="A27" s="24" t="str">
        <f>'Lynx PE'!D31</f>
        <v>L24-PE</v>
      </c>
      <c r="B27" s="47" t="str">
        <f>'Lynx PE'!E31</f>
        <v>all tex.</v>
      </c>
      <c r="C27" s="905">
        <f>'Lynx PE'!I31</f>
        <v>1</v>
      </c>
      <c r="D27" s="907" t="str">
        <f>IF('Lynx PE'!L31=0,"",'Lynx PE'!L31)</f>
        <v/>
      </c>
      <c r="E27" s="10" t="str">
        <f>IF('Lynx PE'!M31=0,"",'Lynx PE'!M31)</f>
        <v/>
      </c>
      <c r="F27" s="10" t="str">
        <f>IF('Lynx PE'!N31=0,"",'Lynx PE'!N31)</f>
        <v/>
      </c>
      <c r="G27" s="10" t="str">
        <f>IF('Lynx PE'!O31=0,"",'Lynx PE'!O31)</f>
        <v/>
      </c>
      <c r="H27" s="10" t="str">
        <f>IF('Lynx PE'!P31=0,"",'Lynx PE'!P31)</f>
        <v/>
      </c>
      <c r="I27" s="10" t="str">
        <f>IF('Lynx PE'!Q31=0,"",'Lynx PE'!Q31)</f>
        <v/>
      </c>
      <c r="J27" s="10" t="str">
        <f>IF('Lynx PE'!R31=0,"",'Lynx PE'!R31)</f>
        <v/>
      </c>
      <c r="K27" s="10" t="str">
        <f>IF('Lynx PE'!S31=0,"",'Lynx PE'!S31)</f>
        <v/>
      </c>
      <c r="L27" s="10" t="str">
        <f>IF('Lynx PE'!T31=0,"",'Lynx PE'!T31)</f>
        <v/>
      </c>
      <c r="M27" s="10" t="str">
        <f>IF('Lynx PE'!U31=0,"",'Lynx PE'!U31)</f>
        <v/>
      </c>
      <c r="N27" s="10" t="str">
        <f>IF('Lynx PE'!V31=0,"",'Lynx PE'!V31)</f>
        <v/>
      </c>
      <c r="O27" s="10" t="str">
        <f>IF('Lynx PE'!W31=0,"",'Lynx PE'!W31)</f>
        <v/>
      </c>
      <c r="P27" s="10" t="str">
        <f>IF('Lynx PE'!X31=0,"",'Lynx PE'!X31)</f>
        <v/>
      </c>
      <c r="Q27" s="10" t="str">
        <f>IF('Lynx PE'!Y31=0,"",'Lynx PE'!Y31)</f>
        <v/>
      </c>
      <c r="R27" s="900" t="str">
        <f>IF('Lynx PE'!Z31=0,"",'Lynx PE'!Z31)</f>
        <v/>
      </c>
      <c r="S27" s="902" t="str">
        <f>IF('Lynx PE'!AA31=0,"",'Lynx PE'!AA31)</f>
        <v/>
      </c>
      <c r="T27" s="10" t="str">
        <f>IF('Lynx PE'!AB31=0,"",'Lynx PE'!AB31)</f>
        <v/>
      </c>
      <c r="U27" s="10" t="str">
        <f>IF('Lynx PE'!AC31=0,"",'Lynx PE'!AC31)</f>
        <v/>
      </c>
      <c r="V27" s="900" t="str">
        <f>IF('Lynx PE'!AD31=0,"",'Lynx PE'!AD31)</f>
        <v/>
      </c>
      <c r="W27" s="909">
        <f t="shared" si="0"/>
        <v>0</v>
      </c>
      <c r="X27" s="576">
        <f>W27*'Lynx PE'!I31</f>
        <v>0</v>
      </c>
      <c r="Y27" s="744">
        <f>W27*'Lynx PE'!BG31</f>
        <v>0</v>
      </c>
    </row>
    <row r="28" spans="1:25" ht="23.25" customHeight="1">
      <c r="A28" s="24" t="str">
        <f>'Lynx PE'!D32</f>
        <v>L25-PE</v>
      </c>
      <c r="B28" s="47" t="str">
        <f>'Lynx PE'!E32</f>
        <v>all tex.</v>
      </c>
      <c r="C28" s="905">
        <f>'Lynx PE'!I32</f>
        <v>1</v>
      </c>
      <c r="D28" s="907" t="str">
        <f>IF('Lynx PE'!L32=0,"",'Lynx PE'!L32)</f>
        <v/>
      </c>
      <c r="E28" s="10" t="str">
        <f>IF('Lynx PE'!M32=0,"",'Lynx PE'!M32)</f>
        <v/>
      </c>
      <c r="F28" s="10" t="str">
        <f>IF('Lynx PE'!N32=0,"",'Lynx PE'!N32)</f>
        <v/>
      </c>
      <c r="G28" s="10" t="str">
        <f>IF('Lynx PE'!O32=0,"",'Lynx PE'!O32)</f>
        <v/>
      </c>
      <c r="H28" s="10" t="str">
        <f>IF('Lynx PE'!P32=0,"",'Lynx PE'!P32)</f>
        <v/>
      </c>
      <c r="I28" s="10" t="str">
        <f>IF('Lynx PE'!Q32=0,"",'Lynx PE'!Q32)</f>
        <v/>
      </c>
      <c r="J28" s="10" t="str">
        <f>IF('Lynx PE'!R32=0,"",'Lynx PE'!R32)</f>
        <v/>
      </c>
      <c r="K28" s="10" t="str">
        <f>IF('Lynx PE'!S32=0,"",'Lynx PE'!S32)</f>
        <v/>
      </c>
      <c r="L28" s="10" t="str">
        <f>IF('Lynx PE'!T32=0,"",'Lynx PE'!T32)</f>
        <v/>
      </c>
      <c r="M28" s="10" t="str">
        <f>IF('Lynx PE'!U32=0,"",'Lynx PE'!U32)</f>
        <v/>
      </c>
      <c r="N28" s="10" t="str">
        <f>IF('Lynx PE'!V32=0,"",'Lynx PE'!V32)</f>
        <v/>
      </c>
      <c r="O28" s="10" t="str">
        <f>IF('Lynx PE'!W32=0,"",'Lynx PE'!W32)</f>
        <v/>
      </c>
      <c r="P28" s="10" t="str">
        <f>IF('Lynx PE'!X32=0,"",'Lynx PE'!X32)</f>
        <v/>
      </c>
      <c r="Q28" s="10" t="str">
        <f>IF('Lynx PE'!Y32=0,"",'Lynx PE'!Y32)</f>
        <v/>
      </c>
      <c r="R28" s="900" t="str">
        <f>IF('Lynx PE'!Z32=0,"",'Lynx PE'!Z32)</f>
        <v/>
      </c>
      <c r="S28" s="902" t="str">
        <f>IF('Lynx PE'!AA32=0,"",'Lynx PE'!AA32)</f>
        <v/>
      </c>
      <c r="T28" s="10" t="str">
        <f>IF('Lynx PE'!AB32=0,"",'Lynx PE'!AB32)</f>
        <v/>
      </c>
      <c r="U28" s="10" t="str">
        <f>IF('Lynx PE'!AC32=0,"",'Lynx PE'!AC32)</f>
        <v/>
      </c>
      <c r="V28" s="900" t="str">
        <f>IF('Lynx PE'!AD32=0,"",'Lynx PE'!AD32)</f>
        <v/>
      </c>
      <c r="W28" s="909">
        <f t="shared" si="0"/>
        <v>0</v>
      </c>
      <c r="X28" s="576">
        <f>W28*'Lynx PE'!I32</f>
        <v>0</v>
      </c>
      <c r="Y28" s="744">
        <f>W28*'Lynx PE'!BG32</f>
        <v>0</v>
      </c>
    </row>
    <row r="30" spans="1:25" ht="23.25" customHeight="1">
      <c r="C30" s="9" t="s">
        <v>511</v>
      </c>
      <c r="D30" s="8"/>
      <c r="F30" s="2"/>
      <c r="G30" s="2"/>
      <c r="H30" s="4" t="s">
        <v>26</v>
      </c>
      <c r="I30" s="4"/>
      <c r="J30" s="31"/>
      <c r="K30" s="31"/>
      <c r="L30" s="31"/>
      <c r="M30" s="30"/>
      <c r="N30" s="30"/>
      <c r="O30" s="30"/>
      <c r="P30" s="30"/>
      <c r="Q30" s="30"/>
      <c r="R30" s="30"/>
      <c r="S30" s="30"/>
    </row>
    <row r="31" spans="1:25" ht="23.25" customHeight="1">
      <c r="C31" s="4"/>
      <c r="D31" s="944"/>
      <c r="E31" s="2"/>
      <c r="F31" s="2"/>
      <c r="G31" s="2"/>
      <c r="H31" s="4" t="s">
        <v>27</v>
      </c>
      <c r="I31" s="4"/>
      <c r="J31" s="32"/>
      <c r="K31" s="32"/>
      <c r="L31" s="32"/>
      <c r="M31" s="33"/>
      <c r="N31" s="33"/>
      <c r="O31" s="33"/>
      <c r="P31" s="33"/>
      <c r="Q31" s="33"/>
      <c r="R31" s="33"/>
      <c r="S31" s="33"/>
    </row>
    <row r="32" spans="1:25" ht="23.25" customHeight="1">
      <c r="C32" s="4"/>
      <c r="D32" s="944"/>
      <c r="E32" s="2"/>
      <c r="F32" s="2"/>
      <c r="G32" s="2"/>
      <c r="H32" s="4" t="s">
        <v>28</v>
      </c>
      <c r="I32" s="4"/>
      <c r="J32" s="32"/>
      <c r="K32" s="32"/>
      <c r="L32" s="32"/>
      <c r="M32" s="33"/>
      <c r="N32" s="33"/>
      <c r="O32" s="33"/>
      <c r="P32" s="33"/>
      <c r="Q32" s="33"/>
      <c r="R32" s="33"/>
      <c r="S32" s="33"/>
    </row>
    <row r="33" spans="2:18" ht="23.25" customHeight="1">
      <c r="B33" s="25"/>
      <c r="C33" s="6"/>
      <c r="Q33" s="2"/>
      <c r="R33" s="2"/>
    </row>
  </sheetData>
  <sheetProtection selectLockedCells="1" selectUnlockedCells="1"/>
  <autoFilter ref="W6:W28" xr:uid="{213FD1C9-2963-FD41-B7E6-2E98DC6F24FE}"/>
  <mergeCells count="4">
    <mergeCell ref="M5:N5"/>
    <mergeCell ref="A1:A2"/>
    <mergeCell ref="A4:L4"/>
    <mergeCell ref="O4:R4"/>
  </mergeCells>
  <conditionalFormatting sqref="A6:V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{F1832020-F143-2F49-A6E6-160257228D75}</x14:id>
        </ext>
      </extLst>
    </cfRule>
  </conditionalFormatting>
  <pageMargins left="0.23622047244094491" right="0.23622047244094491" top="0.74803149606299213" bottom="0.74803149606299213" header="0.31496062992125984" footer="0.31496062992125984"/>
  <pageSetup paperSize="9" scale="79" fitToHeight="0" orientation="landscape" r:id="rId1"/>
  <headerFooter differentFirst="1">
    <oddFooter>Stran &amp;P od &amp;N</oddFooter>
    <firstHeader>&amp;LPRODUCTION/PACKING LIST&amp;RLYNX - PE</firstHeader>
    <firstFooter>&amp;CStran &amp;P od &amp;N</first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832020-F143-2F49-A6E6-160257228D7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A6:V6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5</vt:i4>
      </vt:variant>
    </vt:vector>
  </HeadingPairs>
  <TitlesOfParts>
    <vt:vector size="18" baseType="lpstr">
      <vt:lpstr>Summary of order</vt:lpstr>
      <vt:lpstr>Lynx GRP</vt:lpstr>
      <vt:lpstr>PROD. lynx GRP</vt:lpstr>
      <vt:lpstr>Lynx WOODEN HOLDS</vt:lpstr>
      <vt:lpstr>PROD. Lynx Woodholds</vt:lpstr>
      <vt:lpstr>Lynx PLYWOOD</vt:lpstr>
      <vt:lpstr>PROD. lynx plywood</vt:lpstr>
      <vt:lpstr>Lynx PE</vt:lpstr>
      <vt:lpstr>PROD. Lynx PE</vt:lpstr>
      <vt:lpstr>Lynx PU</vt:lpstr>
      <vt:lpstr>PROD. lynx PU</vt:lpstr>
      <vt:lpstr>LYNX accessories</vt:lpstr>
      <vt:lpstr>PACK. Lynx ACCESSORIES</vt:lpstr>
      <vt:lpstr>'PROD. lynx GRP'!Drucktitel</vt:lpstr>
      <vt:lpstr>'PROD. Lynx PE'!Drucktitel</vt:lpstr>
      <vt:lpstr>'PROD. lynx plywood'!Drucktitel</vt:lpstr>
      <vt:lpstr>'PROD. lynx PU'!Drucktitel</vt:lpstr>
      <vt:lpstr>'PROD. Lynx Woodholds'!Drucktitel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Matevy</dc:creator>
  <cp:lastModifiedBy>Linus Raatz</cp:lastModifiedBy>
  <cp:lastPrinted>2026-02-05T12:40:51Z</cp:lastPrinted>
  <dcterms:created xsi:type="dcterms:W3CDTF">2016-12-08T21:22:33Z</dcterms:created>
  <dcterms:modified xsi:type="dcterms:W3CDTF">2026-07-03T10:32:10Z</dcterms:modified>
</cp:coreProperties>
</file>