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showInkAnnotation="0" codeName="Ta_delovni_zvezek" autoCompressPictures="0"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13_ncr:1_{124076D9-BCED-824F-9BBC-D9F26E5C34A4}" xr6:coauthVersionLast="47" xr6:coauthVersionMax="47" xr10:uidLastSave="{00000000-0000-0000-0000-000000000000}"/>
  <workbookProtection workbookAlgorithmName="SHA-512" workbookHashValue="/zWpY9glvtqNQo/mfSZBwfsxXoMCF7yKiUeIe5f2CfJVmuG9PBGzZ0fVgEuXtmRF96RnZbSfqi35YEvMpM3jBA==" workbookSaltValue="CnEoO61XXvng3eOBT26U1Q==" workbookSpinCount="100000" lockStructure="1"/>
  <bookViews>
    <workbookView xWindow="0" yWindow="500" windowWidth="28800" windowHeight="15980" tabRatio="791" xr2:uid="{00000000-000D-0000-FFFF-FFFF00000000}"/>
  </bookViews>
  <sheets>
    <sheet name="Summary of order" sheetId="12" r:id="rId1"/>
    <sheet name="READY GRP" sheetId="5" r:id="rId2"/>
    <sheet name="PRODUCTION LIST READY GRP" sheetId="7" state="hidden" r:id="rId3"/>
    <sheet name="PACKING LIST READY GRP" sheetId="14" state="hidden" r:id="rId4"/>
    <sheet name="READY PU" sheetId="22" r:id="rId5"/>
    <sheet name="PRODUCTION LIST READY PU" sheetId="25" state="hidden" r:id="rId6"/>
    <sheet name="PACKING LIST READY PU" sheetId="26" state="hidden" r:id="rId7"/>
    <sheet name="READY PE" sheetId="29" r:id="rId8"/>
    <sheet name="PRODUCTION LIST READY PE" sheetId="30" state="hidden" r:id="rId9"/>
    <sheet name="PACKING LIST READY PE" sheetId="31" state="hidden" r:id="rId10"/>
  </sheets>
  <definedNames>
    <definedName name="_xlnm._FilterDatabase" localSheetId="3" hidden="1">'PACKING LIST READY GRP'!$V$4:$V$49</definedName>
    <definedName name="_xlnm._FilterDatabase" localSheetId="9" hidden="1">'PACKING LIST READY PE'!$V$4:$V$24</definedName>
    <definedName name="_xlnm._FilterDatabase" localSheetId="6" hidden="1">'PACKING LIST READY PU'!$M$4:$M$50</definedName>
    <definedName name="_xlnm._FilterDatabase" localSheetId="2" hidden="1">'PRODUCTION LIST READY GRP'!$W$6:$W$52</definedName>
    <definedName name="_xlnm._FilterDatabase" localSheetId="8" hidden="1">'PRODUCTION LIST READY PE'!$W$6:$W$28</definedName>
    <definedName name="_xlnm._FilterDatabase" localSheetId="5" hidden="1">'PRODUCTION LIST READY PU'!$M$6:$M$54</definedName>
    <definedName name="_xlnm._FilterDatabase" localSheetId="1" hidden="1">'READY GRP'!$AH$9:$AI$56</definedName>
    <definedName name="_xlnm._FilterDatabase" localSheetId="7" hidden="1">'READY PE'!$AE$9:$AF$32</definedName>
    <definedName name="_xlnm._FilterDatabase" localSheetId="4" hidden="1">'READY PU'!$V$9:$W$57</definedName>
    <definedName name="_xlnm.Print_Area" localSheetId="3">'PACKING LIST READY GRP'!$B$1:$V$53</definedName>
    <definedName name="_xlnm.Print_Area" localSheetId="9">'PACKING LIST READY PE'!$A$1:$V$28</definedName>
    <definedName name="_xlnm.Print_Area" localSheetId="6">'PACKING LIST READY PU'!$A$1:$M$54</definedName>
    <definedName name="_xlnm.Print_Area" localSheetId="2">'PRODUCTION LIST READY GRP'!$A$1:$Y$52</definedName>
    <definedName name="_xlnm.Print_Area" localSheetId="8">'PRODUCTION LIST READY PE'!$A$1:$Y$28</definedName>
    <definedName name="_xlnm.Print_Area" localSheetId="5">'PRODUCTION LIST READY PU'!$A$1:$O$54</definedName>
    <definedName name="_xlnm.Print_Titles" localSheetId="3">'PACKING LIST READY GRP'!$1:$4</definedName>
    <definedName name="_xlnm.Print_Titles" localSheetId="9">'PACKING LIST READY PE'!$3:$4</definedName>
    <definedName name="_xlnm.Print_Titles" localSheetId="6">'PACKING LIST READY PU'!$1:$4</definedName>
    <definedName name="_xlnm.Print_Titles" localSheetId="2">'PRODUCTION LIST READY GRP'!$4:$6</definedName>
    <definedName name="_xlnm.Print_Titles" localSheetId="8">'PRODUCTION LIST READY PE'!$4:$7</definedName>
    <definedName name="_xlnm.Print_Titles" localSheetId="5">'PRODUCTION LIST READY PU'!$1:$6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3" i="31" l="1"/>
  <c r="S28" i="30"/>
  <c r="T28" i="30"/>
  <c r="U28" i="30"/>
  <c r="V28" i="30"/>
  <c r="S27" i="30"/>
  <c r="T27" i="30"/>
  <c r="S23" i="31" s="1"/>
  <c r="U27" i="30"/>
  <c r="T23" i="31" s="1"/>
  <c r="V27" i="30"/>
  <c r="U23" i="31" s="1"/>
  <c r="K2" i="29"/>
  <c r="AI13" i="29"/>
  <c r="AI12" i="29"/>
  <c r="AI15" i="29"/>
  <c r="AI32" i="29"/>
  <c r="AD32" i="29"/>
  <c r="AD15" i="29"/>
  <c r="AD13" i="29"/>
  <c r="AD12" i="29"/>
  <c r="AL32" i="29"/>
  <c r="AL15" i="29"/>
  <c r="AL13" i="29"/>
  <c r="AL12" i="29"/>
  <c r="K2" i="22"/>
  <c r="Z57" i="22"/>
  <c r="Z13" i="22"/>
  <c r="Z15" i="22"/>
  <c r="Z18" i="22"/>
  <c r="Z16" i="22"/>
  <c r="Z12" i="22"/>
  <c r="U18" i="22"/>
  <c r="U57" i="22"/>
  <c r="U16" i="22"/>
  <c r="U15" i="22"/>
  <c r="U13" i="22"/>
  <c r="U12" i="22"/>
  <c r="AC57" i="22"/>
  <c r="AC18" i="22"/>
  <c r="AC16" i="22"/>
  <c r="AC15" i="22"/>
  <c r="AC13" i="22"/>
  <c r="AC12" i="22"/>
  <c r="O2" i="5"/>
  <c r="AL12" i="5"/>
  <c r="AL31" i="5"/>
  <c r="AL33" i="5"/>
  <c r="AL53" i="5"/>
  <c r="AL55" i="5"/>
  <c r="AL56" i="5"/>
  <c r="AG56" i="5"/>
  <c r="AG55" i="5"/>
  <c r="AG53" i="5"/>
  <c r="AG33" i="5"/>
  <c r="AG31" i="5"/>
  <c r="AG12" i="5"/>
  <c r="AO56" i="5"/>
  <c r="AO55" i="5"/>
  <c r="AO53" i="5"/>
  <c r="AO31" i="5"/>
  <c r="AO12" i="5"/>
  <c r="AO33" i="5"/>
  <c r="B6" i="31" l="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5" i="31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5" i="26"/>
  <c r="F4" i="26"/>
  <c r="I4" i="26"/>
  <c r="D6" i="25"/>
  <c r="D4" i="26" s="1"/>
  <c r="E6" i="25"/>
  <c r="E4" i="26" s="1"/>
  <c r="F6" i="25"/>
  <c r="G6" i="25"/>
  <c r="G4" i="26" s="1"/>
  <c r="H6" i="25"/>
  <c r="H4" i="26" s="1"/>
  <c r="I6" i="25"/>
  <c r="J6" i="25"/>
  <c r="J4" i="26" s="1"/>
  <c r="K6" i="25"/>
  <c r="K4" i="26" s="1"/>
  <c r="L6" i="25"/>
  <c r="L4" i="26" s="1"/>
  <c r="C6" i="25"/>
  <c r="C4" i="26" s="1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" i="14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5" i="5"/>
  <c r="AH56" i="5"/>
  <c r="AH12" i="5"/>
  <c r="BY8" i="5" l="1"/>
  <c r="CB8" i="5"/>
  <c r="F6" i="7"/>
  <c r="E4" i="14" s="1"/>
  <c r="G6" i="7"/>
  <c r="F4" i="14" s="1"/>
  <c r="H6" i="7"/>
  <c r="G4" i="14" s="1"/>
  <c r="I6" i="7"/>
  <c r="H4" i="14" s="1"/>
  <c r="J6" i="7"/>
  <c r="I4" i="14" s="1"/>
  <c r="K6" i="7"/>
  <c r="J4" i="14" s="1"/>
  <c r="L6" i="7"/>
  <c r="K4" i="14" s="1"/>
  <c r="M6" i="7"/>
  <c r="L4" i="14" s="1"/>
  <c r="N6" i="7"/>
  <c r="M4" i="14" s="1"/>
  <c r="O6" i="7"/>
  <c r="N4" i="14" s="1"/>
  <c r="P6" i="7"/>
  <c r="O4" i="14" s="1"/>
  <c r="Q6" i="7"/>
  <c r="P4" i="14" s="1"/>
  <c r="R6" i="7"/>
  <c r="Q4" i="14" s="1"/>
  <c r="E6" i="7"/>
  <c r="D4" i="14" s="1"/>
  <c r="E6" i="30"/>
  <c r="D4" i="31" s="1"/>
  <c r="F6" i="30"/>
  <c r="E4" i="31" s="1"/>
  <c r="G6" i="30"/>
  <c r="F4" i="31" s="1"/>
  <c r="H6" i="30"/>
  <c r="G4" i="31" s="1"/>
  <c r="I6" i="30"/>
  <c r="H4" i="31" s="1"/>
  <c r="J6" i="30"/>
  <c r="I4" i="31" s="1"/>
  <c r="K6" i="30"/>
  <c r="J4" i="31" s="1"/>
  <c r="L6" i="30"/>
  <c r="K4" i="31" s="1"/>
  <c r="M6" i="30"/>
  <c r="L4" i="31" s="1"/>
  <c r="N6" i="30"/>
  <c r="M4" i="31" s="1"/>
  <c r="O6" i="30"/>
  <c r="N4" i="31" s="1"/>
  <c r="P6" i="30"/>
  <c r="O4" i="31" s="1"/>
  <c r="Q6" i="30"/>
  <c r="P4" i="31" s="1"/>
  <c r="R6" i="30"/>
  <c r="Q4" i="31" s="1"/>
  <c r="D6" i="30"/>
  <c r="C4" i="31" s="1"/>
  <c r="C28" i="30"/>
  <c r="C27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8" i="30"/>
  <c r="S9" i="30"/>
  <c r="R6" i="31" s="1"/>
  <c r="T9" i="30"/>
  <c r="S6" i="31" s="1"/>
  <c r="U9" i="30"/>
  <c r="T6" i="31" s="1"/>
  <c r="V9" i="30"/>
  <c r="U6" i="31" s="1"/>
  <c r="S10" i="30"/>
  <c r="R7" i="31" s="1"/>
  <c r="T10" i="30"/>
  <c r="S7" i="31" s="1"/>
  <c r="U10" i="30"/>
  <c r="T7" i="31" s="1"/>
  <c r="V10" i="30"/>
  <c r="U7" i="31" s="1"/>
  <c r="S11" i="30"/>
  <c r="R8" i="31" s="1"/>
  <c r="T11" i="30"/>
  <c r="S8" i="31" s="1"/>
  <c r="U11" i="30"/>
  <c r="T8" i="31" s="1"/>
  <c r="V11" i="30"/>
  <c r="U8" i="31" s="1"/>
  <c r="S12" i="30"/>
  <c r="R9" i="31" s="1"/>
  <c r="T12" i="30"/>
  <c r="S9" i="31" s="1"/>
  <c r="U12" i="30"/>
  <c r="T9" i="31" s="1"/>
  <c r="V12" i="30"/>
  <c r="U9" i="31" s="1"/>
  <c r="S13" i="30"/>
  <c r="R10" i="31" s="1"/>
  <c r="T13" i="30"/>
  <c r="S10" i="31" s="1"/>
  <c r="U13" i="30"/>
  <c r="T10" i="31" s="1"/>
  <c r="V13" i="30"/>
  <c r="U10" i="31" s="1"/>
  <c r="S14" i="30"/>
  <c r="R11" i="31" s="1"/>
  <c r="T14" i="30"/>
  <c r="S11" i="31" s="1"/>
  <c r="U14" i="30"/>
  <c r="T11" i="31" s="1"/>
  <c r="V14" i="30"/>
  <c r="U11" i="31" s="1"/>
  <c r="S15" i="30"/>
  <c r="R12" i="31" s="1"/>
  <c r="T15" i="30"/>
  <c r="S12" i="31" s="1"/>
  <c r="U15" i="30"/>
  <c r="T12" i="31" s="1"/>
  <c r="V15" i="30"/>
  <c r="U12" i="31" s="1"/>
  <c r="S16" i="30"/>
  <c r="R13" i="31" s="1"/>
  <c r="T16" i="30"/>
  <c r="S13" i="31" s="1"/>
  <c r="U16" i="30"/>
  <c r="T13" i="31" s="1"/>
  <c r="V16" i="30"/>
  <c r="U13" i="31" s="1"/>
  <c r="S17" i="30"/>
  <c r="R14" i="31" s="1"/>
  <c r="T17" i="30"/>
  <c r="S14" i="31" s="1"/>
  <c r="U17" i="30"/>
  <c r="T14" i="31" s="1"/>
  <c r="V17" i="30"/>
  <c r="U14" i="31" s="1"/>
  <c r="S18" i="30"/>
  <c r="R15" i="31" s="1"/>
  <c r="T18" i="30"/>
  <c r="S15" i="31" s="1"/>
  <c r="U18" i="30"/>
  <c r="T15" i="31" s="1"/>
  <c r="V18" i="30"/>
  <c r="U15" i="31" s="1"/>
  <c r="S19" i="30"/>
  <c r="R16" i="31" s="1"/>
  <c r="T19" i="30"/>
  <c r="S16" i="31" s="1"/>
  <c r="U19" i="30"/>
  <c r="T16" i="31" s="1"/>
  <c r="V19" i="30"/>
  <c r="U16" i="31" s="1"/>
  <c r="S20" i="30"/>
  <c r="R17" i="31" s="1"/>
  <c r="T20" i="30"/>
  <c r="S17" i="31" s="1"/>
  <c r="U20" i="30"/>
  <c r="T17" i="31" s="1"/>
  <c r="V20" i="30"/>
  <c r="U17" i="31" s="1"/>
  <c r="S21" i="30"/>
  <c r="R18" i="31" s="1"/>
  <c r="T21" i="30"/>
  <c r="S18" i="31" s="1"/>
  <c r="U21" i="30"/>
  <c r="T18" i="31" s="1"/>
  <c r="V21" i="30"/>
  <c r="U18" i="31" s="1"/>
  <c r="S22" i="30"/>
  <c r="R19" i="31" s="1"/>
  <c r="T22" i="30"/>
  <c r="S19" i="31" s="1"/>
  <c r="U22" i="30"/>
  <c r="T19" i="31" s="1"/>
  <c r="V22" i="30"/>
  <c r="U19" i="31" s="1"/>
  <c r="S23" i="30"/>
  <c r="R20" i="31" s="1"/>
  <c r="T23" i="30"/>
  <c r="S20" i="31" s="1"/>
  <c r="U23" i="30"/>
  <c r="T20" i="31" s="1"/>
  <c r="V23" i="30"/>
  <c r="U20" i="31" s="1"/>
  <c r="S24" i="30"/>
  <c r="R21" i="31" s="1"/>
  <c r="T24" i="30"/>
  <c r="S21" i="31" s="1"/>
  <c r="U24" i="30"/>
  <c r="T21" i="31" s="1"/>
  <c r="V24" i="30"/>
  <c r="U21" i="31" s="1"/>
  <c r="S25" i="30"/>
  <c r="R22" i="31" s="1"/>
  <c r="T25" i="30"/>
  <c r="S22" i="31" s="1"/>
  <c r="U25" i="30"/>
  <c r="T22" i="31" s="1"/>
  <c r="V25" i="30"/>
  <c r="U22" i="31" s="1"/>
  <c r="S26" i="30"/>
  <c r="T26" i="30"/>
  <c r="U26" i="30"/>
  <c r="V26" i="30"/>
  <c r="R24" i="31"/>
  <c r="S24" i="31"/>
  <c r="T24" i="31"/>
  <c r="U24" i="31"/>
  <c r="S8" i="30"/>
  <c r="R5" i="31" s="1"/>
  <c r="T8" i="30"/>
  <c r="S5" i="31" s="1"/>
  <c r="U8" i="30"/>
  <c r="T5" i="31" s="1"/>
  <c r="V8" i="30"/>
  <c r="U5" i="31" s="1"/>
  <c r="T6" i="30"/>
  <c r="S4" i="31" s="1"/>
  <c r="U6" i="30"/>
  <c r="T4" i="31" s="1"/>
  <c r="V6" i="30"/>
  <c r="U4" i="31" s="1"/>
  <c r="S6" i="30"/>
  <c r="R4" i="31" s="1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AI28" i="29"/>
  <c r="AI29" i="29"/>
  <c r="AI30" i="29"/>
  <c r="AI31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L14" i="29"/>
  <c r="AL16" i="29"/>
  <c r="AL17" i="29"/>
  <c r="AL18" i="29"/>
  <c r="AL19" i="29"/>
  <c r="AL20" i="29"/>
  <c r="AL21" i="29"/>
  <c r="AL22" i="29"/>
  <c r="AL23" i="29"/>
  <c r="AL24" i="29"/>
  <c r="AL25" i="29"/>
  <c r="AL26" i="29"/>
  <c r="AL27" i="29"/>
  <c r="AL28" i="29"/>
  <c r="AL29" i="29"/>
  <c r="AL30" i="29"/>
  <c r="AL31" i="29"/>
  <c r="BX12" i="29"/>
  <c r="BY12" i="29"/>
  <c r="BZ12" i="29"/>
  <c r="CA12" i="29"/>
  <c r="CB12" i="29"/>
  <c r="CC12" i="29"/>
  <c r="CD12" i="29"/>
  <c r="CE12" i="29"/>
  <c r="CG12" i="29"/>
  <c r="CH12" i="29"/>
  <c r="CJ12" i="29"/>
  <c r="CK12" i="29"/>
  <c r="CL12" i="29"/>
  <c r="CM12" i="29"/>
  <c r="CN12" i="29"/>
  <c r="CO12" i="29"/>
  <c r="CP12" i="29"/>
  <c r="CQ12" i="29"/>
  <c r="CR12" i="29"/>
  <c r="CS12" i="29"/>
  <c r="CT12" i="29"/>
  <c r="CU12" i="29"/>
  <c r="CV12" i="29"/>
  <c r="CW12" i="29"/>
  <c r="CX12" i="29"/>
  <c r="BX13" i="29"/>
  <c r="BY13" i="29"/>
  <c r="BZ13" i="29"/>
  <c r="CA13" i="29"/>
  <c r="CB13" i="29"/>
  <c r="CC13" i="29"/>
  <c r="CD13" i="29"/>
  <c r="CE13" i="29"/>
  <c r="CG13" i="29"/>
  <c r="CH13" i="29"/>
  <c r="CJ13" i="29"/>
  <c r="CK13" i="29"/>
  <c r="CL13" i="29"/>
  <c r="CM13" i="29"/>
  <c r="CN13" i="29"/>
  <c r="CO13" i="29"/>
  <c r="CP13" i="29"/>
  <c r="CQ13" i="29"/>
  <c r="CR13" i="29"/>
  <c r="CS13" i="29"/>
  <c r="CT13" i="29"/>
  <c r="CU13" i="29"/>
  <c r="CV13" i="29"/>
  <c r="CW13" i="29"/>
  <c r="CX13" i="29"/>
  <c r="BX14" i="29"/>
  <c r="BY14" i="29"/>
  <c r="BZ14" i="29"/>
  <c r="CA14" i="29"/>
  <c r="CB14" i="29"/>
  <c r="CC14" i="29"/>
  <c r="CD14" i="29"/>
  <c r="CE14" i="29"/>
  <c r="CG14" i="29"/>
  <c r="CH14" i="29"/>
  <c r="CJ14" i="29"/>
  <c r="CK14" i="29"/>
  <c r="CL14" i="29"/>
  <c r="CM14" i="29"/>
  <c r="CN14" i="29"/>
  <c r="CO14" i="29"/>
  <c r="CP14" i="29"/>
  <c r="CQ14" i="29"/>
  <c r="CR14" i="29"/>
  <c r="CS14" i="29"/>
  <c r="CT14" i="29"/>
  <c r="CU14" i="29"/>
  <c r="CV14" i="29"/>
  <c r="CW14" i="29"/>
  <c r="CX14" i="29"/>
  <c r="BX15" i="29"/>
  <c r="BY15" i="29"/>
  <c r="BZ15" i="29"/>
  <c r="CA15" i="29"/>
  <c r="CB15" i="29"/>
  <c r="CC15" i="29"/>
  <c r="CD15" i="29"/>
  <c r="CE15" i="29"/>
  <c r="CG15" i="29"/>
  <c r="CH15" i="29"/>
  <c r="CJ15" i="29"/>
  <c r="CK15" i="29"/>
  <c r="CL15" i="29"/>
  <c r="CM15" i="29"/>
  <c r="CN15" i="29"/>
  <c r="CO15" i="29"/>
  <c r="CP15" i="29"/>
  <c r="CQ15" i="29"/>
  <c r="CR15" i="29"/>
  <c r="CS15" i="29"/>
  <c r="CT15" i="29"/>
  <c r="CU15" i="29"/>
  <c r="CV15" i="29"/>
  <c r="CW15" i="29"/>
  <c r="CX15" i="29"/>
  <c r="BX16" i="29"/>
  <c r="BY16" i="29"/>
  <c r="BZ16" i="29"/>
  <c r="CA16" i="29"/>
  <c r="CB16" i="29"/>
  <c r="CC16" i="29"/>
  <c r="CD16" i="29"/>
  <c r="CE16" i="29"/>
  <c r="CG16" i="29"/>
  <c r="CH16" i="29"/>
  <c r="CJ16" i="29"/>
  <c r="CK16" i="29"/>
  <c r="CL16" i="29"/>
  <c r="CM16" i="29"/>
  <c r="CN16" i="29"/>
  <c r="CO16" i="29"/>
  <c r="CP16" i="29"/>
  <c r="CQ16" i="29"/>
  <c r="CR16" i="29"/>
  <c r="CS16" i="29"/>
  <c r="CT16" i="29"/>
  <c r="CU16" i="29"/>
  <c r="CV16" i="29"/>
  <c r="CW16" i="29"/>
  <c r="CX16" i="29"/>
  <c r="BX17" i="29"/>
  <c r="BY17" i="29"/>
  <c r="BZ17" i="29"/>
  <c r="CA17" i="29"/>
  <c r="CB17" i="29"/>
  <c r="CC17" i="29"/>
  <c r="CD17" i="29"/>
  <c r="CE17" i="29"/>
  <c r="CG17" i="29"/>
  <c r="CH17" i="29"/>
  <c r="CJ17" i="29"/>
  <c r="CK17" i="29"/>
  <c r="CL17" i="29"/>
  <c r="CM17" i="29"/>
  <c r="CN17" i="29"/>
  <c r="CO17" i="29"/>
  <c r="CP17" i="29"/>
  <c r="CQ17" i="29"/>
  <c r="CR17" i="29"/>
  <c r="CS17" i="29"/>
  <c r="CT17" i="29"/>
  <c r="CU17" i="29"/>
  <c r="CV17" i="29"/>
  <c r="CW17" i="29"/>
  <c r="CX17" i="29"/>
  <c r="BX18" i="29"/>
  <c r="BY18" i="29"/>
  <c r="BZ18" i="29"/>
  <c r="CA18" i="29"/>
  <c r="CB18" i="29"/>
  <c r="CC18" i="29"/>
  <c r="CD18" i="29"/>
  <c r="CE18" i="29"/>
  <c r="CG18" i="29"/>
  <c r="CH18" i="29"/>
  <c r="CJ18" i="29"/>
  <c r="CK18" i="29"/>
  <c r="CL18" i="29"/>
  <c r="CM18" i="29"/>
  <c r="CN18" i="29"/>
  <c r="CO18" i="29"/>
  <c r="CP18" i="29"/>
  <c r="CQ18" i="29"/>
  <c r="CR18" i="29"/>
  <c r="CS18" i="29"/>
  <c r="CT18" i="29"/>
  <c r="CU18" i="29"/>
  <c r="CV18" i="29"/>
  <c r="CW18" i="29"/>
  <c r="CX18" i="29"/>
  <c r="BX19" i="29"/>
  <c r="BY19" i="29"/>
  <c r="BZ19" i="29"/>
  <c r="CA19" i="29"/>
  <c r="CB19" i="29"/>
  <c r="CC19" i="29"/>
  <c r="CD19" i="29"/>
  <c r="CE19" i="29"/>
  <c r="CG19" i="29"/>
  <c r="CH19" i="29"/>
  <c r="CJ19" i="29"/>
  <c r="CK19" i="29"/>
  <c r="CL19" i="29"/>
  <c r="CM19" i="29"/>
  <c r="CN19" i="29"/>
  <c r="CO19" i="29"/>
  <c r="CP19" i="29"/>
  <c r="CQ19" i="29"/>
  <c r="CR19" i="29"/>
  <c r="CS19" i="29"/>
  <c r="CT19" i="29"/>
  <c r="CU19" i="29"/>
  <c r="CV19" i="29"/>
  <c r="CW19" i="29"/>
  <c r="CX19" i="29"/>
  <c r="BX20" i="29"/>
  <c r="BY20" i="29"/>
  <c r="BZ20" i="29"/>
  <c r="CA20" i="29"/>
  <c r="CB20" i="29"/>
  <c r="CC20" i="29"/>
  <c r="CD20" i="29"/>
  <c r="CE20" i="29"/>
  <c r="CG20" i="29"/>
  <c r="CH20" i="29"/>
  <c r="CJ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BX21" i="29"/>
  <c r="BY21" i="29"/>
  <c r="BZ21" i="29"/>
  <c r="CA21" i="29"/>
  <c r="CB21" i="29"/>
  <c r="CC21" i="29"/>
  <c r="CD21" i="29"/>
  <c r="CE21" i="29"/>
  <c r="CG21" i="29"/>
  <c r="CH21" i="29"/>
  <c r="CJ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BX22" i="29"/>
  <c r="BY22" i="29"/>
  <c r="BZ22" i="29"/>
  <c r="CA22" i="29"/>
  <c r="CB22" i="29"/>
  <c r="CC22" i="29"/>
  <c r="CD22" i="29"/>
  <c r="CE22" i="29"/>
  <c r="CG22" i="29"/>
  <c r="CH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BX23" i="29"/>
  <c r="BY23" i="29"/>
  <c r="BZ23" i="29"/>
  <c r="CA23" i="29"/>
  <c r="CB23" i="29"/>
  <c r="CC23" i="29"/>
  <c r="CD23" i="29"/>
  <c r="CE23" i="29"/>
  <c r="CG23" i="29"/>
  <c r="CH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BX24" i="29"/>
  <c r="BY24" i="29"/>
  <c r="BZ24" i="29"/>
  <c r="CA24" i="29"/>
  <c r="CB24" i="29"/>
  <c r="CC24" i="29"/>
  <c r="CD24" i="29"/>
  <c r="CE24" i="29"/>
  <c r="CG24" i="29"/>
  <c r="CH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BX25" i="29"/>
  <c r="BY25" i="29"/>
  <c r="BZ25" i="29"/>
  <c r="CA25" i="29"/>
  <c r="CB25" i="29"/>
  <c r="CC25" i="29"/>
  <c r="CD25" i="29"/>
  <c r="CE25" i="29"/>
  <c r="CG25" i="29"/>
  <c r="CH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BX26" i="29"/>
  <c r="BY26" i="29"/>
  <c r="BZ26" i="29"/>
  <c r="CA26" i="29"/>
  <c r="CB26" i="29"/>
  <c r="CC26" i="29"/>
  <c r="CD26" i="29"/>
  <c r="CE26" i="29"/>
  <c r="CG26" i="29"/>
  <c r="CH26" i="29"/>
  <c r="CJ26" i="29"/>
  <c r="CK26" i="29"/>
  <c r="CL26" i="29"/>
  <c r="CM26" i="29"/>
  <c r="CN26" i="29"/>
  <c r="CO26" i="29"/>
  <c r="CP26" i="29"/>
  <c r="CQ26" i="29"/>
  <c r="CR26" i="29"/>
  <c r="CS26" i="29"/>
  <c r="CT26" i="29"/>
  <c r="CU26" i="29"/>
  <c r="CV26" i="29"/>
  <c r="CW26" i="29"/>
  <c r="CX26" i="29"/>
  <c r="BX27" i="29"/>
  <c r="BY27" i="29"/>
  <c r="BZ27" i="29"/>
  <c r="CA27" i="29"/>
  <c r="CB27" i="29"/>
  <c r="CC27" i="29"/>
  <c r="CD27" i="29"/>
  <c r="CE27" i="29"/>
  <c r="CG27" i="29"/>
  <c r="CH27" i="29"/>
  <c r="CJ27" i="29"/>
  <c r="CK27" i="29"/>
  <c r="CL27" i="29"/>
  <c r="CM27" i="29"/>
  <c r="CN27" i="29"/>
  <c r="CO27" i="29"/>
  <c r="CP27" i="29"/>
  <c r="CQ27" i="29"/>
  <c r="CR27" i="29"/>
  <c r="CS27" i="29"/>
  <c r="CT27" i="29"/>
  <c r="CU27" i="29"/>
  <c r="CV27" i="29"/>
  <c r="CW27" i="29"/>
  <c r="CX27" i="29"/>
  <c r="BX28" i="29"/>
  <c r="BY28" i="29"/>
  <c r="BZ28" i="29"/>
  <c r="CA28" i="29"/>
  <c r="CB28" i="29"/>
  <c r="CC28" i="29"/>
  <c r="CD28" i="29"/>
  <c r="CE28" i="29"/>
  <c r="CG28" i="29"/>
  <c r="CH28" i="29"/>
  <c r="CJ28" i="29"/>
  <c r="CK28" i="29"/>
  <c r="CL28" i="29"/>
  <c r="CM28" i="29"/>
  <c r="CN28" i="29"/>
  <c r="CO28" i="29"/>
  <c r="CP28" i="29"/>
  <c r="CQ28" i="29"/>
  <c r="CR28" i="29"/>
  <c r="CS28" i="29"/>
  <c r="CT28" i="29"/>
  <c r="CU28" i="29"/>
  <c r="CV28" i="29"/>
  <c r="CW28" i="29"/>
  <c r="CX28" i="29"/>
  <c r="BX29" i="29"/>
  <c r="BY29" i="29"/>
  <c r="BZ29" i="29"/>
  <c r="CA29" i="29"/>
  <c r="CB29" i="29"/>
  <c r="CC29" i="29"/>
  <c r="CD29" i="29"/>
  <c r="CE29" i="29"/>
  <c r="CG29" i="29"/>
  <c r="CH29" i="29"/>
  <c r="CJ29" i="29"/>
  <c r="CK29" i="29"/>
  <c r="CL29" i="29"/>
  <c r="CM29" i="29"/>
  <c r="CN29" i="29"/>
  <c r="CO29" i="29"/>
  <c r="CP29" i="29"/>
  <c r="CQ29" i="29"/>
  <c r="CR29" i="29"/>
  <c r="CS29" i="29"/>
  <c r="CT29" i="29"/>
  <c r="CU29" i="29"/>
  <c r="CV29" i="29"/>
  <c r="CW29" i="29"/>
  <c r="CX29" i="29"/>
  <c r="BX30" i="29"/>
  <c r="BY30" i="29"/>
  <c r="BZ30" i="29"/>
  <c r="CA30" i="29"/>
  <c r="CB30" i="29"/>
  <c r="CC30" i="29"/>
  <c r="CD30" i="29"/>
  <c r="CE30" i="29"/>
  <c r="CG30" i="29"/>
  <c r="CH30" i="29"/>
  <c r="CJ30" i="29"/>
  <c r="CK30" i="29"/>
  <c r="CL30" i="29"/>
  <c r="CM30" i="29"/>
  <c r="CN30" i="29"/>
  <c r="CO30" i="29"/>
  <c r="CP30" i="29"/>
  <c r="CQ30" i="29"/>
  <c r="CR30" i="29"/>
  <c r="CS30" i="29"/>
  <c r="CT30" i="29"/>
  <c r="CU30" i="29"/>
  <c r="CV30" i="29"/>
  <c r="CW30" i="29"/>
  <c r="CX30" i="29"/>
  <c r="BX31" i="29"/>
  <c r="BY31" i="29"/>
  <c r="BZ31" i="29"/>
  <c r="CA31" i="29"/>
  <c r="CB31" i="29"/>
  <c r="CC31" i="29"/>
  <c r="CD31" i="29"/>
  <c r="CE31" i="29"/>
  <c r="CG31" i="29"/>
  <c r="CH31" i="29"/>
  <c r="CJ31" i="29"/>
  <c r="CK31" i="29"/>
  <c r="CL31" i="29"/>
  <c r="CM31" i="29"/>
  <c r="CN31" i="29"/>
  <c r="CO31" i="29"/>
  <c r="CP31" i="29"/>
  <c r="CQ31" i="29"/>
  <c r="CR31" i="29"/>
  <c r="CS31" i="29"/>
  <c r="CT31" i="29"/>
  <c r="CU31" i="29"/>
  <c r="CV31" i="29"/>
  <c r="CW31" i="29"/>
  <c r="CX31" i="29"/>
  <c r="BX32" i="29"/>
  <c r="BY32" i="29"/>
  <c r="BZ32" i="29"/>
  <c r="CA32" i="29"/>
  <c r="CB32" i="29"/>
  <c r="CC32" i="29"/>
  <c r="CD32" i="29"/>
  <c r="CE32" i="29"/>
  <c r="CG32" i="29"/>
  <c r="CH32" i="29"/>
  <c r="CJ32" i="29"/>
  <c r="CK32" i="29"/>
  <c r="CL32" i="29"/>
  <c r="CM32" i="29"/>
  <c r="CN32" i="29"/>
  <c r="CO32" i="29"/>
  <c r="CP32" i="29"/>
  <c r="CQ32" i="29"/>
  <c r="CR32" i="29"/>
  <c r="CS32" i="29"/>
  <c r="CT32" i="29"/>
  <c r="CU32" i="29"/>
  <c r="CV32" i="29"/>
  <c r="CW32" i="29"/>
  <c r="CX32" i="29"/>
  <c r="CX11" i="29"/>
  <c r="CW11" i="29"/>
  <c r="CV11" i="29"/>
  <c r="CU11" i="29"/>
  <c r="CT11" i="29"/>
  <c r="CS11" i="29"/>
  <c r="CR11" i="29"/>
  <c r="CQ11" i="29"/>
  <c r="CP11" i="29"/>
  <c r="CO11" i="29"/>
  <c r="CN11" i="29"/>
  <c r="CM11" i="29"/>
  <c r="CL11" i="29"/>
  <c r="CK11" i="29"/>
  <c r="CJ11" i="29"/>
  <c r="CH11" i="29"/>
  <c r="CG11" i="29"/>
  <c r="CE11" i="29"/>
  <c r="CD11" i="29"/>
  <c r="CC11" i="29"/>
  <c r="CB11" i="29"/>
  <c r="CA11" i="29"/>
  <c r="BZ11" i="29"/>
  <c r="BY11" i="29"/>
  <c r="BX11" i="29"/>
  <c r="BV13" i="29"/>
  <c r="BV14" i="29"/>
  <c r="BV15" i="29"/>
  <c r="BV16" i="29"/>
  <c r="BV17" i="29"/>
  <c r="BV18" i="29"/>
  <c r="BV19" i="29"/>
  <c r="BV20" i="29"/>
  <c r="BV21" i="29"/>
  <c r="BV22" i="29"/>
  <c r="BV23" i="29"/>
  <c r="BV24" i="29"/>
  <c r="BV25" i="29"/>
  <c r="BV26" i="29"/>
  <c r="BV27" i="29"/>
  <c r="BV28" i="29"/>
  <c r="BV29" i="29"/>
  <c r="BV30" i="29"/>
  <c r="BV31" i="29"/>
  <c r="BV32" i="29"/>
  <c r="BT13" i="29"/>
  <c r="BT14" i="29"/>
  <c r="BT15" i="29"/>
  <c r="BT16" i="29"/>
  <c r="BT17" i="29"/>
  <c r="BT18" i="29"/>
  <c r="BT19" i="29"/>
  <c r="BT20" i="29"/>
  <c r="BT21" i="29"/>
  <c r="BT22" i="29"/>
  <c r="BT23" i="29"/>
  <c r="BT24" i="29"/>
  <c r="BT25" i="29"/>
  <c r="BT26" i="29"/>
  <c r="BT27" i="29"/>
  <c r="BT28" i="29"/>
  <c r="BT29" i="29"/>
  <c r="BT30" i="29"/>
  <c r="BT31" i="29"/>
  <c r="BT32" i="29"/>
  <c r="BR13" i="29"/>
  <c r="BR14" i="29"/>
  <c r="BR15" i="29"/>
  <c r="BR16" i="29"/>
  <c r="BR17" i="29"/>
  <c r="BR18" i="29"/>
  <c r="BR19" i="29"/>
  <c r="BR20" i="29"/>
  <c r="BR21" i="29"/>
  <c r="BR22" i="29"/>
  <c r="BR23" i="29"/>
  <c r="BR24" i="29"/>
  <c r="BR25" i="29"/>
  <c r="BR26" i="29"/>
  <c r="BR27" i="29"/>
  <c r="BR28" i="29"/>
  <c r="BR29" i="29"/>
  <c r="BR30" i="29"/>
  <c r="BR31" i="29"/>
  <c r="BR32" i="29"/>
  <c r="BP13" i="29"/>
  <c r="BP14" i="29"/>
  <c r="BP15" i="29"/>
  <c r="BP16" i="29"/>
  <c r="BP17" i="29"/>
  <c r="BP18" i="29"/>
  <c r="BP19" i="29"/>
  <c r="BP20" i="29"/>
  <c r="BP21" i="29"/>
  <c r="BP22" i="29"/>
  <c r="BP23" i="29"/>
  <c r="BP24" i="29"/>
  <c r="BP25" i="29"/>
  <c r="BP26" i="29"/>
  <c r="BP27" i="29"/>
  <c r="BP28" i="29"/>
  <c r="BP29" i="29"/>
  <c r="BP30" i="29"/>
  <c r="BP31" i="29"/>
  <c r="BP32" i="29"/>
  <c r="BN13" i="29"/>
  <c r="BN14" i="29"/>
  <c r="BN15" i="29"/>
  <c r="BN16" i="29"/>
  <c r="BN17" i="29"/>
  <c r="BN18" i="29"/>
  <c r="BN19" i="29"/>
  <c r="BN20" i="29"/>
  <c r="BN21" i="29"/>
  <c r="BN22" i="29"/>
  <c r="BN23" i="29"/>
  <c r="BN24" i="29"/>
  <c r="BN25" i="29"/>
  <c r="BN26" i="29"/>
  <c r="BN27" i="29"/>
  <c r="BN28" i="29"/>
  <c r="BN29" i="29"/>
  <c r="BN30" i="29"/>
  <c r="BN31" i="29"/>
  <c r="BN32" i="29"/>
  <c r="BN12" i="29"/>
  <c r="BV12" i="29"/>
  <c r="BT12" i="29"/>
  <c r="BR12" i="29"/>
  <c r="BP12" i="29"/>
  <c r="BL13" i="29"/>
  <c r="BL14" i="29"/>
  <c r="BL15" i="29"/>
  <c r="BL16" i="29"/>
  <c r="BL17" i="29"/>
  <c r="BL18" i="29"/>
  <c r="BL19" i="29"/>
  <c r="BL20" i="29"/>
  <c r="BL21" i="29"/>
  <c r="BL22" i="29"/>
  <c r="BL23" i="29"/>
  <c r="BL24" i="29"/>
  <c r="BL25" i="29"/>
  <c r="BL26" i="29"/>
  <c r="BL27" i="29"/>
  <c r="BL28" i="29"/>
  <c r="BL29" i="29"/>
  <c r="BL30" i="29"/>
  <c r="BL31" i="29"/>
  <c r="BL32" i="29"/>
  <c r="BL12" i="29"/>
  <c r="BH13" i="29"/>
  <c r="BH15" i="29"/>
  <c r="BH16" i="29"/>
  <c r="BH17" i="29"/>
  <c r="BH18" i="29"/>
  <c r="BH19" i="29"/>
  <c r="BH20" i="29"/>
  <c r="BH21" i="29"/>
  <c r="BH22" i="29"/>
  <c r="BH23" i="29"/>
  <c r="BH24" i="29"/>
  <c r="BH25" i="29"/>
  <c r="BH26" i="29"/>
  <c r="BH27" i="29"/>
  <c r="BH28" i="29"/>
  <c r="BH29" i="29"/>
  <c r="BH30" i="29"/>
  <c r="BH31" i="29"/>
  <c r="BH32" i="29"/>
  <c r="BH12" i="29"/>
  <c r="BJ9" i="29"/>
  <c r="BB13" i="29"/>
  <c r="BC13" i="29"/>
  <c r="BD13" i="29"/>
  <c r="BE13" i="29"/>
  <c r="BB14" i="29"/>
  <c r="BC14" i="29"/>
  <c r="BD14" i="29"/>
  <c r="BE14" i="29"/>
  <c r="BB15" i="29"/>
  <c r="BC15" i="29"/>
  <c r="BD15" i="29"/>
  <c r="BE15" i="29"/>
  <c r="BB16" i="29"/>
  <c r="BC16" i="29"/>
  <c r="BD16" i="29"/>
  <c r="BE16" i="29"/>
  <c r="BB17" i="29"/>
  <c r="BC17" i="29"/>
  <c r="BD17" i="29"/>
  <c r="BE17" i="29"/>
  <c r="BB18" i="29"/>
  <c r="BC18" i="29"/>
  <c r="BD18" i="29"/>
  <c r="BE18" i="29"/>
  <c r="BB19" i="29"/>
  <c r="BC19" i="29"/>
  <c r="BD19" i="29"/>
  <c r="BE19" i="29"/>
  <c r="BB20" i="29"/>
  <c r="BC20" i="29"/>
  <c r="BD20" i="29"/>
  <c r="BE20" i="29"/>
  <c r="BB21" i="29"/>
  <c r="BC21" i="29"/>
  <c r="BD21" i="29"/>
  <c r="BE21" i="29"/>
  <c r="BB22" i="29"/>
  <c r="BC22" i="29"/>
  <c r="BD22" i="29"/>
  <c r="BE22" i="29"/>
  <c r="BB23" i="29"/>
  <c r="BC23" i="29"/>
  <c r="BD23" i="29"/>
  <c r="BE23" i="29"/>
  <c r="BB24" i="29"/>
  <c r="BC24" i="29"/>
  <c r="BD24" i="29"/>
  <c r="BE24" i="29"/>
  <c r="BB25" i="29"/>
  <c r="BC25" i="29"/>
  <c r="BD25" i="29"/>
  <c r="BE25" i="29"/>
  <c r="BB26" i="29"/>
  <c r="BC26" i="29"/>
  <c r="BD26" i="29"/>
  <c r="BE26" i="29"/>
  <c r="BB27" i="29"/>
  <c r="BC27" i="29"/>
  <c r="BD27" i="29"/>
  <c r="BE27" i="29"/>
  <c r="BB28" i="29"/>
  <c r="BC28" i="29"/>
  <c r="BD28" i="29"/>
  <c r="BE28" i="29"/>
  <c r="BB29" i="29"/>
  <c r="BC29" i="29"/>
  <c r="BD29" i="29"/>
  <c r="BE29" i="29"/>
  <c r="BB30" i="29"/>
  <c r="BC30" i="29"/>
  <c r="BD30" i="29"/>
  <c r="BE30" i="29"/>
  <c r="BB31" i="29"/>
  <c r="BC31" i="29"/>
  <c r="BD31" i="29"/>
  <c r="BE31" i="29"/>
  <c r="BB32" i="29"/>
  <c r="BC32" i="29"/>
  <c r="BD32" i="29"/>
  <c r="BE32" i="29"/>
  <c r="BE12" i="29"/>
  <c r="AC8" i="29" s="1"/>
  <c r="BB12" i="29"/>
  <c r="BC12" i="29"/>
  <c r="BD12" i="29"/>
  <c r="BA12" i="29"/>
  <c r="A24" i="14"/>
  <c r="A23" i="14"/>
  <c r="A22" i="14"/>
  <c r="A21" i="14"/>
  <c r="A20" i="14"/>
  <c r="A19" i="14"/>
  <c r="A18" i="14"/>
  <c r="A17" i="14"/>
  <c r="A16" i="14"/>
  <c r="S28" i="7"/>
  <c r="T28" i="7"/>
  <c r="S25" i="14" s="1"/>
  <c r="U28" i="7"/>
  <c r="T25" i="14" s="1"/>
  <c r="V28" i="7"/>
  <c r="U25" i="14" s="1"/>
  <c r="S29" i="7"/>
  <c r="T29" i="7"/>
  <c r="S26" i="14" s="1"/>
  <c r="U29" i="7"/>
  <c r="T26" i="14" s="1"/>
  <c r="V29" i="7"/>
  <c r="U26" i="14" s="1"/>
  <c r="S30" i="7"/>
  <c r="R27" i="14" s="1"/>
  <c r="T30" i="7"/>
  <c r="S27" i="14" s="1"/>
  <c r="U30" i="7"/>
  <c r="T27" i="14" s="1"/>
  <c r="V30" i="7"/>
  <c r="U27" i="14" s="1"/>
  <c r="S31" i="7"/>
  <c r="R28" i="14" s="1"/>
  <c r="T31" i="7"/>
  <c r="S28" i="14" s="1"/>
  <c r="U31" i="7"/>
  <c r="T28" i="14" s="1"/>
  <c r="V31" i="7"/>
  <c r="U28" i="14" s="1"/>
  <c r="S32" i="7"/>
  <c r="R29" i="14" s="1"/>
  <c r="T32" i="7"/>
  <c r="S29" i="14" s="1"/>
  <c r="U32" i="7"/>
  <c r="T29" i="14" s="1"/>
  <c r="V32" i="7"/>
  <c r="U29" i="14" s="1"/>
  <c r="S33" i="7"/>
  <c r="R30" i="14" s="1"/>
  <c r="T33" i="7"/>
  <c r="S30" i="14" s="1"/>
  <c r="U33" i="7"/>
  <c r="T30" i="14" s="1"/>
  <c r="V33" i="7"/>
  <c r="U30" i="14" s="1"/>
  <c r="S34" i="7"/>
  <c r="R31" i="14" s="1"/>
  <c r="T34" i="7"/>
  <c r="S31" i="14" s="1"/>
  <c r="U34" i="7"/>
  <c r="T31" i="14" s="1"/>
  <c r="V34" i="7"/>
  <c r="U31" i="14" s="1"/>
  <c r="S35" i="7"/>
  <c r="R32" i="14" s="1"/>
  <c r="T35" i="7"/>
  <c r="S32" i="14" s="1"/>
  <c r="U35" i="7"/>
  <c r="T32" i="14" s="1"/>
  <c r="V35" i="7"/>
  <c r="U32" i="14" s="1"/>
  <c r="S36" i="7"/>
  <c r="R33" i="14" s="1"/>
  <c r="T36" i="7"/>
  <c r="S33" i="14" s="1"/>
  <c r="U36" i="7"/>
  <c r="T33" i="14" s="1"/>
  <c r="V36" i="7"/>
  <c r="U33" i="14" s="1"/>
  <c r="S37" i="7"/>
  <c r="R34" i="14" s="1"/>
  <c r="T37" i="7"/>
  <c r="S34" i="14" s="1"/>
  <c r="U37" i="7"/>
  <c r="T34" i="14" s="1"/>
  <c r="V37" i="7"/>
  <c r="U34" i="14" s="1"/>
  <c r="S38" i="7"/>
  <c r="R35" i="14" s="1"/>
  <c r="T38" i="7"/>
  <c r="S35" i="14" s="1"/>
  <c r="U38" i="7"/>
  <c r="T35" i="14" s="1"/>
  <c r="V38" i="7"/>
  <c r="U35" i="14" s="1"/>
  <c r="S39" i="7"/>
  <c r="R36" i="14" s="1"/>
  <c r="T39" i="7"/>
  <c r="S36" i="14" s="1"/>
  <c r="U39" i="7"/>
  <c r="T36" i="14" s="1"/>
  <c r="V39" i="7"/>
  <c r="U36" i="14" s="1"/>
  <c r="S40" i="7"/>
  <c r="R37" i="14" s="1"/>
  <c r="T40" i="7"/>
  <c r="S37" i="14" s="1"/>
  <c r="U40" i="7"/>
  <c r="T37" i="14" s="1"/>
  <c r="V40" i="7"/>
  <c r="U37" i="14" s="1"/>
  <c r="S41" i="7"/>
  <c r="R38" i="14" s="1"/>
  <c r="T41" i="7"/>
  <c r="S38" i="14" s="1"/>
  <c r="U41" i="7"/>
  <c r="T38" i="14" s="1"/>
  <c r="V41" i="7"/>
  <c r="U38" i="14" s="1"/>
  <c r="S42" i="7"/>
  <c r="R39" i="14" s="1"/>
  <c r="T42" i="7"/>
  <c r="S39" i="14" s="1"/>
  <c r="U42" i="7"/>
  <c r="T39" i="14" s="1"/>
  <c r="V42" i="7"/>
  <c r="U39" i="14" s="1"/>
  <c r="S43" i="7"/>
  <c r="R40" i="14" s="1"/>
  <c r="T43" i="7"/>
  <c r="S40" i="14" s="1"/>
  <c r="U43" i="7"/>
  <c r="T40" i="14" s="1"/>
  <c r="V43" i="7"/>
  <c r="U40" i="14" s="1"/>
  <c r="S44" i="7"/>
  <c r="R41" i="14" s="1"/>
  <c r="T44" i="7"/>
  <c r="S41" i="14" s="1"/>
  <c r="U44" i="7"/>
  <c r="T41" i="14" s="1"/>
  <c r="V44" i="7"/>
  <c r="U41" i="14" s="1"/>
  <c r="S45" i="7"/>
  <c r="R42" i="14" s="1"/>
  <c r="T45" i="7"/>
  <c r="S42" i="14" s="1"/>
  <c r="U45" i="7"/>
  <c r="T42" i="14" s="1"/>
  <c r="V45" i="7"/>
  <c r="U42" i="14" s="1"/>
  <c r="S46" i="7"/>
  <c r="R43" i="14" s="1"/>
  <c r="T46" i="7"/>
  <c r="S43" i="14" s="1"/>
  <c r="U46" i="7"/>
  <c r="T43" i="14" s="1"/>
  <c r="V46" i="7"/>
  <c r="U43" i="14" s="1"/>
  <c r="S47" i="7"/>
  <c r="R44" i="14" s="1"/>
  <c r="T47" i="7"/>
  <c r="S44" i="14" s="1"/>
  <c r="U47" i="7"/>
  <c r="T44" i="14" s="1"/>
  <c r="V47" i="7"/>
  <c r="U44" i="14" s="1"/>
  <c r="S48" i="7"/>
  <c r="R45" i="14" s="1"/>
  <c r="T48" i="7"/>
  <c r="S45" i="14" s="1"/>
  <c r="U48" i="7"/>
  <c r="T45" i="14" s="1"/>
  <c r="V48" i="7"/>
  <c r="U45" i="14" s="1"/>
  <c r="S49" i="7"/>
  <c r="R46" i="14" s="1"/>
  <c r="T49" i="7"/>
  <c r="S46" i="14" s="1"/>
  <c r="U49" i="7"/>
  <c r="T46" i="14" s="1"/>
  <c r="V49" i="7"/>
  <c r="U46" i="14" s="1"/>
  <c r="S50" i="7"/>
  <c r="T50" i="7"/>
  <c r="S47" i="14" s="1"/>
  <c r="U50" i="7"/>
  <c r="T47" i="14" s="1"/>
  <c r="V50" i="7"/>
  <c r="U47" i="14" s="1"/>
  <c r="S51" i="7"/>
  <c r="R48" i="14" s="1"/>
  <c r="T51" i="7"/>
  <c r="S48" i="14" s="1"/>
  <c r="U51" i="7"/>
  <c r="T48" i="14" s="1"/>
  <c r="V51" i="7"/>
  <c r="U48" i="14" s="1"/>
  <c r="S52" i="7"/>
  <c r="T52" i="7"/>
  <c r="S49" i="14" s="1"/>
  <c r="U52" i="7"/>
  <c r="T49" i="14" s="1"/>
  <c r="V52" i="7"/>
  <c r="U49" i="14" s="1"/>
  <c r="R9" i="7"/>
  <c r="Q6" i="14" s="1"/>
  <c r="S9" i="7"/>
  <c r="T9" i="7"/>
  <c r="S6" i="14" s="1"/>
  <c r="U9" i="7"/>
  <c r="T6" i="14" s="1"/>
  <c r="V9" i="7"/>
  <c r="U6" i="14" s="1"/>
  <c r="R10" i="7"/>
  <c r="Q7" i="14" s="1"/>
  <c r="S10" i="7"/>
  <c r="T10" i="7"/>
  <c r="S7" i="14" s="1"/>
  <c r="U10" i="7"/>
  <c r="T7" i="14" s="1"/>
  <c r="V10" i="7"/>
  <c r="U7" i="14" s="1"/>
  <c r="R11" i="7"/>
  <c r="Q8" i="14" s="1"/>
  <c r="S11" i="7"/>
  <c r="T11" i="7"/>
  <c r="S8" i="14" s="1"/>
  <c r="U11" i="7"/>
  <c r="T8" i="14" s="1"/>
  <c r="V11" i="7"/>
  <c r="U8" i="14" s="1"/>
  <c r="R12" i="7"/>
  <c r="Q9" i="14" s="1"/>
  <c r="S12" i="7"/>
  <c r="T12" i="7"/>
  <c r="S9" i="14" s="1"/>
  <c r="U12" i="7"/>
  <c r="T9" i="14" s="1"/>
  <c r="V12" i="7"/>
  <c r="U9" i="14" s="1"/>
  <c r="R13" i="7"/>
  <c r="Q10" i="14" s="1"/>
  <c r="S13" i="7"/>
  <c r="T13" i="7"/>
  <c r="S10" i="14" s="1"/>
  <c r="U13" i="7"/>
  <c r="T10" i="14" s="1"/>
  <c r="V13" i="7"/>
  <c r="U10" i="14" s="1"/>
  <c r="R14" i="7"/>
  <c r="Q11" i="14" s="1"/>
  <c r="S14" i="7"/>
  <c r="T14" i="7"/>
  <c r="S11" i="14" s="1"/>
  <c r="U14" i="7"/>
  <c r="T11" i="14" s="1"/>
  <c r="V14" i="7"/>
  <c r="U11" i="14" s="1"/>
  <c r="R15" i="7"/>
  <c r="Q12" i="14" s="1"/>
  <c r="S15" i="7"/>
  <c r="T15" i="7"/>
  <c r="S12" i="14" s="1"/>
  <c r="U15" i="7"/>
  <c r="T12" i="14" s="1"/>
  <c r="V15" i="7"/>
  <c r="U12" i="14" s="1"/>
  <c r="R16" i="7"/>
  <c r="Q13" i="14" s="1"/>
  <c r="S16" i="7"/>
  <c r="T16" i="7"/>
  <c r="S13" i="14" s="1"/>
  <c r="U16" i="7"/>
  <c r="T13" i="14" s="1"/>
  <c r="V16" i="7"/>
  <c r="U13" i="14" s="1"/>
  <c r="R17" i="7"/>
  <c r="Q14" i="14" s="1"/>
  <c r="S17" i="7"/>
  <c r="T17" i="7"/>
  <c r="S14" i="14" s="1"/>
  <c r="U17" i="7"/>
  <c r="T14" i="14" s="1"/>
  <c r="V17" i="7"/>
  <c r="U14" i="14" s="1"/>
  <c r="R18" i="7"/>
  <c r="Q15" i="14" s="1"/>
  <c r="S18" i="7"/>
  <c r="T18" i="7"/>
  <c r="S15" i="14" s="1"/>
  <c r="U18" i="7"/>
  <c r="T15" i="14" s="1"/>
  <c r="V18" i="7"/>
  <c r="U15" i="14" s="1"/>
  <c r="R19" i="7"/>
  <c r="Q16" i="14" s="1"/>
  <c r="S19" i="7"/>
  <c r="T19" i="7"/>
  <c r="S16" i="14" s="1"/>
  <c r="U19" i="7"/>
  <c r="T16" i="14" s="1"/>
  <c r="V19" i="7"/>
  <c r="U16" i="14" s="1"/>
  <c r="R20" i="7"/>
  <c r="Q17" i="14" s="1"/>
  <c r="S20" i="7"/>
  <c r="T20" i="7"/>
  <c r="S17" i="14" s="1"/>
  <c r="U20" i="7"/>
  <c r="T17" i="14" s="1"/>
  <c r="V20" i="7"/>
  <c r="U17" i="14" s="1"/>
  <c r="R21" i="7"/>
  <c r="Q18" i="14" s="1"/>
  <c r="S21" i="7"/>
  <c r="T21" i="7"/>
  <c r="S18" i="14" s="1"/>
  <c r="U21" i="7"/>
  <c r="T18" i="14" s="1"/>
  <c r="V21" i="7"/>
  <c r="U18" i="14" s="1"/>
  <c r="R22" i="7"/>
  <c r="Q19" i="14" s="1"/>
  <c r="S22" i="7"/>
  <c r="T22" i="7"/>
  <c r="S19" i="14" s="1"/>
  <c r="U22" i="7"/>
  <c r="T19" i="14" s="1"/>
  <c r="V22" i="7"/>
  <c r="U19" i="14" s="1"/>
  <c r="R23" i="7"/>
  <c r="Q20" i="14" s="1"/>
  <c r="S23" i="7"/>
  <c r="T23" i="7"/>
  <c r="S20" i="14" s="1"/>
  <c r="U23" i="7"/>
  <c r="T20" i="14" s="1"/>
  <c r="V23" i="7"/>
  <c r="U20" i="14" s="1"/>
  <c r="R24" i="7"/>
  <c r="Q21" i="14" s="1"/>
  <c r="S24" i="7"/>
  <c r="T24" i="7"/>
  <c r="S21" i="14" s="1"/>
  <c r="U24" i="7"/>
  <c r="T21" i="14" s="1"/>
  <c r="V24" i="7"/>
  <c r="U21" i="14" s="1"/>
  <c r="R25" i="7"/>
  <c r="Q22" i="14" s="1"/>
  <c r="S25" i="7"/>
  <c r="T25" i="7"/>
  <c r="S22" i="14" s="1"/>
  <c r="U25" i="7"/>
  <c r="T22" i="14" s="1"/>
  <c r="V25" i="7"/>
  <c r="U22" i="14" s="1"/>
  <c r="R26" i="7"/>
  <c r="Q23" i="14" s="1"/>
  <c r="S26" i="7"/>
  <c r="T26" i="7"/>
  <c r="S23" i="14" s="1"/>
  <c r="U26" i="7"/>
  <c r="T23" i="14" s="1"/>
  <c r="V26" i="7"/>
  <c r="U23" i="14" s="1"/>
  <c r="R27" i="7"/>
  <c r="Q24" i="14" s="1"/>
  <c r="S27" i="7"/>
  <c r="T27" i="7"/>
  <c r="S24" i="14" s="1"/>
  <c r="U27" i="7"/>
  <c r="T24" i="14" s="1"/>
  <c r="V27" i="7"/>
  <c r="U24" i="14" s="1"/>
  <c r="S8" i="7"/>
  <c r="R5" i="14" s="1"/>
  <c r="T8" i="7"/>
  <c r="S5" i="14" s="1"/>
  <c r="U8" i="7"/>
  <c r="T5" i="14" s="1"/>
  <c r="V8" i="7"/>
  <c r="U5" i="14" s="1"/>
  <c r="T6" i="7"/>
  <c r="S4" i="14" s="1"/>
  <c r="U6" i="7"/>
  <c r="T4" i="14" s="1"/>
  <c r="V6" i="7"/>
  <c r="U4" i="14" s="1"/>
  <c r="S6" i="7"/>
  <c r="R4" i="14" s="1"/>
  <c r="B9" i="7"/>
  <c r="B11" i="7"/>
  <c r="B13" i="7"/>
  <c r="B15" i="7"/>
  <c r="B17" i="7"/>
  <c r="B19" i="7"/>
  <c r="B21" i="7"/>
  <c r="B23" i="7"/>
  <c r="B25" i="7"/>
  <c r="B27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29" i="7"/>
  <c r="Q27" i="7"/>
  <c r="P24" i="14" s="1"/>
  <c r="P27" i="7"/>
  <c r="O24" i="14" s="1"/>
  <c r="O27" i="7"/>
  <c r="N24" i="14" s="1"/>
  <c r="N27" i="7"/>
  <c r="M24" i="14" s="1"/>
  <c r="M27" i="7"/>
  <c r="L24" i="14" s="1"/>
  <c r="L27" i="7"/>
  <c r="K24" i="14" s="1"/>
  <c r="K27" i="7"/>
  <c r="J24" i="14" s="1"/>
  <c r="J27" i="7"/>
  <c r="I24" i="14" s="1"/>
  <c r="I27" i="7"/>
  <c r="H24" i="14" s="1"/>
  <c r="H27" i="7"/>
  <c r="G24" i="14" s="1"/>
  <c r="G27" i="7"/>
  <c r="F24" i="14" s="1"/>
  <c r="F27" i="7"/>
  <c r="E24" i="14" s="1"/>
  <c r="E27" i="7"/>
  <c r="D24" i="14" s="1"/>
  <c r="C27" i="7"/>
  <c r="B24" i="14" s="1"/>
  <c r="Q26" i="7"/>
  <c r="P23" i="14" s="1"/>
  <c r="P26" i="7"/>
  <c r="O23" i="14" s="1"/>
  <c r="O26" i="7"/>
  <c r="N23" i="14" s="1"/>
  <c r="N26" i="7"/>
  <c r="M23" i="14" s="1"/>
  <c r="M26" i="7"/>
  <c r="L23" i="14" s="1"/>
  <c r="L26" i="7"/>
  <c r="K23" i="14" s="1"/>
  <c r="K26" i="7"/>
  <c r="J23" i="14" s="1"/>
  <c r="J26" i="7"/>
  <c r="I23" i="14" s="1"/>
  <c r="I26" i="7"/>
  <c r="H23" i="14" s="1"/>
  <c r="H26" i="7"/>
  <c r="G23" i="14" s="1"/>
  <c r="G26" i="7"/>
  <c r="F23" i="14" s="1"/>
  <c r="F26" i="7"/>
  <c r="E23" i="14" s="1"/>
  <c r="E26" i="7"/>
  <c r="D23" i="14" s="1"/>
  <c r="C26" i="7"/>
  <c r="B23" i="14" s="1"/>
  <c r="Q25" i="7"/>
  <c r="P22" i="14" s="1"/>
  <c r="P25" i="7"/>
  <c r="O22" i="14" s="1"/>
  <c r="O25" i="7"/>
  <c r="N22" i="14" s="1"/>
  <c r="N25" i="7"/>
  <c r="M22" i="14" s="1"/>
  <c r="M25" i="7"/>
  <c r="L22" i="14" s="1"/>
  <c r="L25" i="7"/>
  <c r="K22" i="14" s="1"/>
  <c r="K25" i="7"/>
  <c r="J22" i="14" s="1"/>
  <c r="J25" i="7"/>
  <c r="I22" i="14" s="1"/>
  <c r="I25" i="7"/>
  <c r="H22" i="14" s="1"/>
  <c r="H25" i="7"/>
  <c r="G22" i="14" s="1"/>
  <c r="G25" i="7"/>
  <c r="F22" i="14" s="1"/>
  <c r="F25" i="7"/>
  <c r="E22" i="14" s="1"/>
  <c r="E25" i="7"/>
  <c r="D22" i="14" s="1"/>
  <c r="C25" i="7"/>
  <c r="B22" i="14" s="1"/>
  <c r="Q24" i="7"/>
  <c r="P21" i="14" s="1"/>
  <c r="P24" i="7"/>
  <c r="O21" i="14" s="1"/>
  <c r="O24" i="7"/>
  <c r="N21" i="14" s="1"/>
  <c r="N24" i="7"/>
  <c r="M21" i="14" s="1"/>
  <c r="M24" i="7"/>
  <c r="L21" i="14" s="1"/>
  <c r="L24" i="7"/>
  <c r="K21" i="14" s="1"/>
  <c r="K24" i="7"/>
  <c r="J21" i="14" s="1"/>
  <c r="J24" i="7"/>
  <c r="I21" i="14" s="1"/>
  <c r="I24" i="7"/>
  <c r="H21" i="14" s="1"/>
  <c r="H24" i="7"/>
  <c r="G21" i="14" s="1"/>
  <c r="G24" i="7"/>
  <c r="F21" i="14" s="1"/>
  <c r="F24" i="7"/>
  <c r="E21" i="14" s="1"/>
  <c r="E24" i="7"/>
  <c r="D21" i="14" s="1"/>
  <c r="C24" i="7"/>
  <c r="B21" i="14" s="1"/>
  <c r="Q23" i="7"/>
  <c r="P20" i="14" s="1"/>
  <c r="P23" i="7"/>
  <c r="O20" i="14" s="1"/>
  <c r="O23" i="7"/>
  <c r="N20" i="14" s="1"/>
  <c r="N23" i="7"/>
  <c r="M20" i="14" s="1"/>
  <c r="M23" i="7"/>
  <c r="L20" i="14" s="1"/>
  <c r="L23" i="7"/>
  <c r="K20" i="14" s="1"/>
  <c r="K23" i="7"/>
  <c r="J20" i="14" s="1"/>
  <c r="J23" i="7"/>
  <c r="I20" i="14" s="1"/>
  <c r="I23" i="7"/>
  <c r="H20" i="14" s="1"/>
  <c r="H23" i="7"/>
  <c r="G20" i="14" s="1"/>
  <c r="G23" i="7"/>
  <c r="F20" i="14" s="1"/>
  <c r="F23" i="7"/>
  <c r="E20" i="14" s="1"/>
  <c r="E23" i="7"/>
  <c r="D20" i="14" s="1"/>
  <c r="C23" i="7"/>
  <c r="B20" i="14" s="1"/>
  <c r="Q22" i="7"/>
  <c r="P19" i="14" s="1"/>
  <c r="P22" i="7"/>
  <c r="O19" i="14" s="1"/>
  <c r="O22" i="7"/>
  <c r="N19" i="14" s="1"/>
  <c r="N22" i="7"/>
  <c r="M19" i="14" s="1"/>
  <c r="M22" i="7"/>
  <c r="L19" i="14" s="1"/>
  <c r="L22" i="7"/>
  <c r="K19" i="14" s="1"/>
  <c r="K22" i="7"/>
  <c r="J19" i="14" s="1"/>
  <c r="J22" i="7"/>
  <c r="I19" i="14" s="1"/>
  <c r="I22" i="7"/>
  <c r="H19" i="14" s="1"/>
  <c r="H22" i="7"/>
  <c r="G19" i="14" s="1"/>
  <c r="G22" i="7"/>
  <c r="F19" i="14" s="1"/>
  <c r="F22" i="7"/>
  <c r="E19" i="14" s="1"/>
  <c r="E22" i="7"/>
  <c r="D19" i="14" s="1"/>
  <c r="C22" i="7"/>
  <c r="B19" i="14" s="1"/>
  <c r="Q21" i="7"/>
  <c r="P18" i="14" s="1"/>
  <c r="P21" i="7"/>
  <c r="O18" i="14" s="1"/>
  <c r="O21" i="7"/>
  <c r="N18" i="14" s="1"/>
  <c r="N21" i="7"/>
  <c r="M18" i="14" s="1"/>
  <c r="M21" i="7"/>
  <c r="L18" i="14" s="1"/>
  <c r="L21" i="7"/>
  <c r="K18" i="14" s="1"/>
  <c r="K21" i="7"/>
  <c r="J18" i="14" s="1"/>
  <c r="J21" i="7"/>
  <c r="I18" i="14" s="1"/>
  <c r="I21" i="7"/>
  <c r="H18" i="14" s="1"/>
  <c r="H21" i="7"/>
  <c r="G18" i="14" s="1"/>
  <c r="G21" i="7"/>
  <c r="F18" i="14" s="1"/>
  <c r="F21" i="7"/>
  <c r="E18" i="14" s="1"/>
  <c r="E21" i="7"/>
  <c r="D18" i="14" s="1"/>
  <c r="C21" i="7"/>
  <c r="B18" i="14" s="1"/>
  <c r="Q20" i="7"/>
  <c r="P17" i="14" s="1"/>
  <c r="P20" i="7"/>
  <c r="O17" i="14" s="1"/>
  <c r="O20" i="7"/>
  <c r="N17" i="14" s="1"/>
  <c r="N20" i="7"/>
  <c r="M17" i="14" s="1"/>
  <c r="M20" i="7"/>
  <c r="L17" i="14" s="1"/>
  <c r="L20" i="7"/>
  <c r="K17" i="14" s="1"/>
  <c r="K20" i="7"/>
  <c r="J17" i="14" s="1"/>
  <c r="J20" i="7"/>
  <c r="I17" i="14" s="1"/>
  <c r="I20" i="7"/>
  <c r="H17" i="14" s="1"/>
  <c r="H20" i="7"/>
  <c r="G17" i="14" s="1"/>
  <c r="G20" i="7"/>
  <c r="F17" i="14" s="1"/>
  <c r="F20" i="7"/>
  <c r="E17" i="14" s="1"/>
  <c r="E20" i="7"/>
  <c r="D17" i="14" s="1"/>
  <c r="C20" i="7"/>
  <c r="B17" i="14" s="1"/>
  <c r="Q19" i="7"/>
  <c r="P16" i="14" s="1"/>
  <c r="P19" i="7"/>
  <c r="O16" i="14" s="1"/>
  <c r="O19" i="7"/>
  <c r="N16" i="14" s="1"/>
  <c r="N19" i="7"/>
  <c r="M16" i="14" s="1"/>
  <c r="M19" i="7"/>
  <c r="L16" i="14" s="1"/>
  <c r="L19" i="7"/>
  <c r="K16" i="14" s="1"/>
  <c r="K19" i="7"/>
  <c r="J16" i="14" s="1"/>
  <c r="J19" i="7"/>
  <c r="I16" i="14" s="1"/>
  <c r="I19" i="7"/>
  <c r="H16" i="14" s="1"/>
  <c r="H19" i="7"/>
  <c r="G16" i="14" s="1"/>
  <c r="G19" i="7"/>
  <c r="F16" i="14" s="1"/>
  <c r="F19" i="7"/>
  <c r="E16" i="14" s="1"/>
  <c r="E19" i="7"/>
  <c r="D16" i="14" s="1"/>
  <c r="C19" i="7"/>
  <c r="B16" i="14" s="1"/>
  <c r="Q18" i="7"/>
  <c r="P15" i="14" s="1"/>
  <c r="P18" i="7"/>
  <c r="O15" i="14" s="1"/>
  <c r="O18" i="7"/>
  <c r="N15" i="14" s="1"/>
  <c r="N18" i="7"/>
  <c r="M15" i="14" s="1"/>
  <c r="M18" i="7"/>
  <c r="L15" i="14" s="1"/>
  <c r="L18" i="7"/>
  <c r="K15" i="14" s="1"/>
  <c r="K18" i="7"/>
  <c r="J15" i="14" s="1"/>
  <c r="J18" i="7"/>
  <c r="I15" i="14" s="1"/>
  <c r="I18" i="7"/>
  <c r="H15" i="14" s="1"/>
  <c r="H18" i="7"/>
  <c r="G15" i="14" s="1"/>
  <c r="G18" i="7"/>
  <c r="F15" i="14" s="1"/>
  <c r="F18" i="7"/>
  <c r="E15" i="14" s="1"/>
  <c r="E18" i="7"/>
  <c r="D15" i="14" s="1"/>
  <c r="C18" i="7"/>
  <c r="B15" i="14" s="1"/>
  <c r="Q17" i="7"/>
  <c r="P14" i="14" s="1"/>
  <c r="P17" i="7"/>
  <c r="O14" i="14" s="1"/>
  <c r="O17" i="7"/>
  <c r="N14" i="14" s="1"/>
  <c r="N17" i="7"/>
  <c r="M14" i="14" s="1"/>
  <c r="M17" i="7"/>
  <c r="L14" i="14" s="1"/>
  <c r="L17" i="7"/>
  <c r="K14" i="14" s="1"/>
  <c r="K17" i="7"/>
  <c r="J14" i="14" s="1"/>
  <c r="J17" i="7"/>
  <c r="I14" i="14" s="1"/>
  <c r="I17" i="7"/>
  <c r="H14" i="14" s="1"/>
  <c r="H17" i="7"/>
  <c r="G14" i="14" s="1"/>
  <c r="G17" i="7"/>
  <c r="F14" i="14" s="1"/>
  <c r="F17" i="7"/>
  <c r="E14" i="14" s="1"/>
  <c r="E17" i="7"/>
  <c r="D14" i="14" s="1"/>
  <c r="C17" i="7"/>
  <c r="B14" i="14" s="1"/>
  <c r="Q16" i="7"/>
  <c r="P13" i="14" s="1"/>
  <c r="P16" i="7"/>
  <c r="O13" i="14" s="1"/>
  <c r="O16" i="7"/>
  <c r="N13" i="14" s="1"/>
  <c r="N16" i="7"/>
  <c r="M13" i="14" s="1"/>
  <c r="M16" i="7"/>
  <c r="L13" i="14" s="1"/>
  <c r="L16" i="7"/>
  <c r="K13" i="14" s="1"/>
  <c r="K16" i="7"/>
  <c r="J13" i="14" s="1"/>
  <c r="J16" i="7"/>
  <c r="I13" i="14" s="1"/>
  <c r="I16" i="7"/>
  <c r="H13" i="14" s="1"/>
  <c r="H16" i="7"/>
  <c r="G13" i="14" s="1"/>
  <c r="G16" i="7"/>
  <c r="F13" i="14" s="1"/>
  <c r="F16" i="7"/>
  <c r="E13" i="14" s="1"/>
  <c r="E16" i="7"/>
  <c r="D13" i="14" s="1"/>
  <c r="C16" i="7"/>
  <c r="B13" i="14" s="1"/>
  <c r="Q15" i="7"/>
  <c r="P12" i="14" s="1"/>
  <c r="P15" i="7"/>
  <c r="O12" i="14" s="1"/>
  <c r="O15" i="7"/>
  <c r="N12" i="14" s="1"/>
  <c r="N15" i="7"/>
  <c r="M12" i="14" s="1"/>
  <c r="M15" i="7"/>
  <c r="L12" i="14" s="1"/>
  <c r="L15" i="7"/>
  <c r="K12" i="14" s="1"/>
  <c r="K15" i="7"/>
  <c r="J12" i="14" s="1"/>
  <c r="J15" i="7"/>
  <c r="I12" i="14" s="1"/>
  <c r="I15" i="7"/>
  <c r="H12" i="14" s="1"/>
  <c r="H15" i="7"/>
  <c r="G12" i="14" s="1"/>
  <c r="G15" i="7"/>
  <c r="F12" i="14" s="1"/>
  <c r="F15" i="7"/>
  <c r="E12" i="14" s="1"/>
  <c r="E15" i="7"/>
  <c r="D12" i="14" s="1"/>
  <c r="C15" i="7"/>
  <c r="B12" i="14" s="1"/>
  <c r="Q14" i="7"/>
  <c r="P11" i="14" s="1"/>
  <c r="P14" i="7"/>
  <c r="O11" i="14" s="1"/>
  <c r="O14" i="7"/>
  <c r="N11" i="14" s="1"/>
  <c r="N14" i="7"/>
  <c r="M11" i="14" s="1"/>
  <c r="M14" i="7"/>
  <c r="L11" i="14" s="1"/>
  <c r="L14" i="7"/>
  <c r="K11" i="14" s="1"/>
  <c r="K14" i="7"/>
  <c r="J11" i="14" s="1"/>
  <c r="J14" i="7"/>
  <c r="I11" i="14" s="1"/>
  <c r="I14" i="7"/>
  <c r="H11" i="14" s="1"/>
  <c r="H14" i="7"/>
  <c r="G11" i="14" s="1"/>
  <c r="G14" i="7"/>
  <c r="F11" i="14" s="1"/>
  <c r="F14" i="7"/>
  <c r="E11" i="14" s="1"/>
  <c r="E14" i="7"/>
  <c r="D11" i="14" s="1"/>
  <c r="C14" i="7"/>
  <c r="B11" i="14" s="1"/>
  <c r="Q13" i="7"/>
  <c r="P10" i="14" s="1"/>
  <c r="P13" i="7"/>
  <c r="O10" i="14" s="1"/>
  <c r="O13" i="7"/>
  <c r="N10" i="14" s="1"/>
  <c r="N13" i="7"/>
  <c r="M10" i="14" s="1"/>
  <c r="M13" i="7"/>
  <c r="L10" i="14" s="1"/>
  <c r="L13" i="7"/>
  <c r="K10" i="14" s="1"/>
  <c r="K13" i="7"/>
  <c r="J10" i="14" s="1"/>
  <c r="J13" i="7"/>
  <c r="I10" i="14" s="1"/>
  <c r="I13" i="7"/>
  <c r="H10" i="14" s="1"/>
  <c r="H13" i="7"/>
  <c r="G10" i="14" s="1"/>
  <c r="G13" i="7"/>
  <c r="F10" i="14" s="1"/>
  <c r="F13" i="7"/>
  <c r="E10" i="14" s="1"/>
  <c r="E13" i="7"/>
  <c r="D10" i="14" s="1"/>
  <c r="C13" i="7"/>
  <c r="B10" i="14" s="1"/>
  <c r="Q12" i="7"/>
  <c r="P9" i="14" s="1"/>
  <c r="P12" i="7"/>
  <c r="O9" i="14" s="1"/>
  <c r="O12" i="7"/>
  <c r="N9" i="14" s="1"/>
  <c r="N12" i="7"/>
  <c r="M9" i="14" s="1"/>
  <c r="M12" i="7"/>
  <c r="L9" i="14" s="1"/>
  <c r="L12" i="7"/>
  <c r="K9" i="14" s="1"/>
  <c r="K12" i="7"/>
  <c r="J9" i="14" s="1"/>
  <c r="J12" i="7"/>
  <c r="I9" i="14" s="1"/>
  <c r="I12" i="7"/>
  <c r="H9" i="14" s="1"/>
  <c r="H12" i="7"/>
  <c r="G9" i="14" s="1"/>
  <c r="G12" i="7"/>
  <c r="F9" i="14" s="1"/>
  <c r="F12" i="7"/>
  <c r="E9" i="14" s="1"/>
  <c r="E12" i="7"/>
  <c r="D9" i="14" s="1"/>
  <c r="C12" i="7"/>
  <c r="B9" i="14" s="1"/>
  <c r="Q11" i="7"/>
  <c r="P8" i="14" s="1"/>
  <c r="P11" i="7"/>
  <c r="O8" i="14" s="1"/>
  <c r="O11" i="7"/>
  <c r="N8" i="14" s="1"/>
  <c r="N11" i="7"/>
  <c r="M8" i="14" s="1"/>
  <c r="M11" i="7"/>
  <c r="L8" i="14" s="1"/>
  <c r="L11" i="7"/>
  <c r="K8" i="14" s="1"/>
  <c r="K11" i="7"/>
  <c r="J8" i="14" s="1"/>
  <c r="J11" i="7"/>
  <c r="I8" i="14" s="1"/>
  <c r="I11" i="7"/>
  <c r="H8" i="14" s="1"/>
  <c r="H11" i="7"/>
  <c r="G8" i="14" s="1"/>
  <c r="G11" i="7"/>
  <c r="F8" i="14" s="1"/>
  <c r="F11" i="7"/>
  <c r="E8" i="14" s="1"/>
  <c r="E11" i="7"/>
  <c r="D8" i="14" s="1"/>
  <c r="C11" i="7"/>
  <c r="B8" i="14" s="1"/>
  <c r="Q10" i="7"/>
  <c r="P7" i="14" s="1"/>
  <c r="P10" i="7"/>
  <c r="O7" i="14" s="1"/>
  <c r="O10" i="7"/>
  <c r="N7" i="14" s="1"/>
  <c r="N10" i="7"/>
  <c r="M7" i="14" s="1"/>
  <c r="M10" i="7"/>
  <c r="L7" i="14" s="1"/>
  <c r="L10" i="7"/>
  <c r="K7" i="14" s="1"/>
  <c r="K10" i="7"/>
  <c r="J7" i="14" s="1"/>
  <c r="J10" i="7"/>
  <c r="I7" i="14" s="1"/>
  <c r="I10" i="7"/>
  <c r="H7" i="14" s="1"/>
  <c r="H10" i="7"/>
  <c r="G7" i="14" s="1"/>
  <c r="G10" i="7"/>
  <c r="F7" i="14" s="1"/>
  <c r="F10" i="7"/>
  <c r="E7" i="14" s="1"/>
  <c r="E10" i="7"/>
  <c r="D7" i="14" s="1"/>
  <c r="C10" i="7"/>
  <c r="B7" i="14" s="1"/>
  <c r="Q9" i="7"/>
  <c r="P6" i="14" s="1"/>
  <c r="P9" i="7"/>
  <c r="O6" i="14" s="1"/>
  <c r="O9" i="7"/>
  <c r="N6" i="14" s="1"/>
  <c r="N9" i="7"/>
  <c r="M6" i="14" s="1"/>
  <c r="M9" i="7"/>
  <c r="L6" i="14" s="1"/>
  <c r="L9" i="7"/>
  <c r="K6" i="14" s="1"/>
  <c r="K9" i="7"/>
  <c r="J6" i="14" s="1"/>
  <c r="J9" i="7"/>
  <c r="I6" i="14" s="1"/>
  <c r="I9" i="7"/>
  <c r="H6" i="14" s="1"/>
  <c r="H9" i="7"/>
  <c r="G6" i="14" s="1"/>
  <c r="G9" i="7"/>
  <c r="F6" i="14" s="1"/>
  <c r="F9" i="7"/>
  <c r="E6" i="14" s="1"/>
  <c r="E9" i="7"/>
  <c r="D6" i="14" s="1"/>
  <c r="C9" i="7"/>
  <c r="B6" i="14" s="1"/>
  <c r="R8" i="7"/>
  <c r="Q5" i="14" s="1"/>
  <c r="Q8" i="7"/>
  <c r="P5" i="14" s="1"/>
  <c r="P8" i="7"/>
  <c r="O5" i="14" s="1"/>
  <c r="O8" i="7"/>
  <c r="N5" i="14" s="1"/>
  <c r="N8" i="7"/>
  <c r="M5" i="14" s="1"/>
  <c r="M8" i="7"/>
  <c r="L5" i="14" s="1"/>
  <c r="L8" i="7"/>
  <c r="K5" i="14" s="1"/>
  <c r="K8" i="7"/>
  <c r="J5" i="14" s="1"/>
  <c r="J8" i="7"/>
  <c r="I5" i="14" s="1"/>
  <c r="I8" i="7"/>
  <c r="H5" i="14" s="1"/>
  <c r="H8" i="7"/>
  <c r="G5" i="14" s="1"/>
  <c r="G8" i="7"/>
  <c r="F5" i="14" s="1"/>
  <c r="F8" i="7"/>
  <c r="E5" i="14" s="1"/>
  <c r="E8" i="7"/>
  <c r="C8" i="7"/>
  <c r="B5" i="14" s="1"/>
  <c r="C29" i="7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2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4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CR30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C43" i="5"/>
  <c r="CD43" i="5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CC46" i="5"/>
  <c r="CD46" i="5"/>
  <c r="CE46" i="5"/>
  <c r="CF46" i="5"/>
  <c r="CG46" i="5"/>
  <c r="CH46" i="5"/>
  <c r="CI46" i="5"/>
  <c r="CJ46" i="5"/>
  <c r="CK46" i="5"/>
  <c r="CL46" i="5"/>
  <c r="CM46" i="5"/>
  <c r="CN46" i="5"/>
  <c r="CO46" i="5"/>
  <c r="CP46" i="5"/>
  <c r="CQ46" i="5"/>
  <c r="CR46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CO48" i="5"/>
  <c r="CP48" i="5"/>
  <c r="CQ48" i="5"/>
  <c r="CR48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CO49" i="5"/>
  <c r="CP49" i="5"/>
  <c r="CQ49" i="5"/>
  <c r="CR49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CP51" i="5"/>
  <c r="CQ51" i="5"/>
  <c r="CR51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CP52" i="5"/>
  <c r="CQ52" i="5"/>
  <c r="CR52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CP53" i="5"/>
  <c r="CQ53" i="5"/>
  <c r="CR53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CP54" i="5"/>
  <c r="CQ54" i="5"/>
  <c r="CR54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CP56" i="5"/>
  <c r="CQ56" i="5"/>
  <c r="CR56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CP57" i="5"/>
  <c r="CQ57" i="5"/>
  <c r="CR57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BZ13" i="5"/>
  <c r="CA13" i="5"/>
  <c r="BZ14" i="5"/>
  <c r="CA14" i="5"/>
  <c r="BZ15" i="5"/>
  <c r="CA15" i="5"/>
  <c r="BZ16" i="5"/>
  <c r="CA16" i="5"/>
  <c r="BZ17" i="5"/>
  <c r="CA17" i="5"/>
  <c r="BZ18" i="5"/>
  <c r="CA18" i="5"/>
  <c r="BZ19" i="5"/>
  <c r="CA19" i="5"/>
  <c r="BZ20" i="5"/>
  <c r="CA20" i="5"/>
  <c r="BZ21" i="5"/>
  <c r="CA21" i="5"/>
  <c r="BZ22" i="5"/>
  <c r="CA22" i="5"/>
  <c r="BZ23" i="5"/>
  <c r="CA23" i="5"/>
  <c r="BZ24" i="5"/>
  <c r="CA24" i="5"/>
  <c r="BZ25" i="5"/>
  <c r="CA25" i="5"/>
  <c r="BZ26" i="5"/>
  <c r="CA26" i="5"/>
  <c r="BZ27" i="5"/>
  <c r="CA27" i="5"/>
  <c r="BZ28" i="5"/>
  <c r="CA28" i="5"/>
  <c r="BZ29" i="5"/>
  <c r="CA29" i="5"/>
  <c r="BZ30" i="5"/>
  <c r="CA30" i="5"/>
  <c r="BZ31" i="5"/>
  <c r="CA31" i="5"/>
  <c r="BZ32" i="5"/>
  <c r="CA32" i="5"/>
  <c r="BZ33" i="5"/>
  <c r="CA33" i="5"/>
  <c r="BZ34" i="5"/>
  <c r="CA34" i="5"/>
  <c r="BZ35" i="5"/>
  <c r="CA35" i="5"/>
  <c r="BZ36" i="5"/>
  <c r="CA36" i="5"/>
  <c r="BZ37" i="5"/>
  <c r="CA37" i="5"/>
  <c r="BZ38" i="5"/>
  <c r="CA38" i="5"/>
  <c r="BZ39" i="5"/>
  <c r="CA39" i="5"/>
  <c r="BZ40" i="5"/>
  <c r="CA40" i="5"/>
  <c r="BZ41" i="5"/>
  <c r="CA41" i="5"/>
  <c r="BZ42" i="5"/>
  <c r="CA42" i="5"/>
  <c r="BZ43" i="5"/>
  <c r="CA43" i="5"/>
  <c r="BZ44" i="5"/>
  <c r="CA44" i="5"/>
  <c r="BZ45" i="5"/>
  <c r="CA45" i="5"/>
  <c r="BZ46" i="5"/>
  <c r="CA46" i="5"/>
  <c r="BZ47" i="5"/>
  <c r="CA47" i="5"/>
  <c r="BZ48" i="5"/>
  <c r="CA48" i="5"/>
  <c r="BZ49" i="5"/>
  <c r="CA49" i="5"/>
  <c r="BZ50" i="5"/>
  <c r="CA50" i="5"/>
  <c r="BZ51" i="5"/>
  <c r="CA51" i="5"/>
  <c r="BZ52" i="5"/>
  <c r="CA52" i="5"/>
  <c r="BZ53" i="5"/>
  <c r="CA53" i="5"/>
  <c r="BZ54" i="5"/>
  <c r="CA54" i="5"/>
  <c r="BZ55" i="5"/>
  <c r="CA55" i="5"/>
  <c r="BZ56" i="5"/>
  <c r="CA56" i="5"/>
  <c r="CA12" i="5"/>
  <c r="BZ12" i="5"/>
  <c r="BQ13" i="5"/>
  <c r="BR13" i="5"/>
  <c r="BS13" i="5"/>
  <c r="BT13" i="5"/>
  <c r="BU13" i="5"/>
  <c r="BV13" i="5"/>
  <c r="BW13" i="5"/>
  <c r="BX13" i="5"/>
  <c r="BQ14" i="5"/>
  <c r="BR14" i="5"/>
  <c r="BS14" i="5"/>
  <c r="BT14" i="5"/>
  <c r="BU14" i="5"/>
  <c r="BV14" i="5"/>
  <c r="BW14" i="5"/>
  <c r="BX14" i="5"/>
  <c r="BQ15" i="5"/>
  <c r="BR15" i="5"/>
  <c r="BS15" i="5"/>
  <c r="BT15" i="5"/>
  <c r="BU15" i="5"/>
  <c r="BV15" i="5"/>
  <c r="BW15" i="5"/>
  <c r="BX15" i="5"/>
  <c r="BQ16" i="5"/>
  <c r="BR16" i="5"/>
  <c r="BS16" i="5"/>
  <c r="BT16" i="5"/>
  <c r="BU16" i="5"/>
  <c r="BV16" i="5"/>
  <c r="BW16" i="5"/>
  <c r="BX16" i="5"/>
  <c r="BQ17" i="5"/>
  <c r="BR17" i="5"/>
  <c r="BS17" i="5"/>
  <c r="BT17" i="5"/>
  <c r="BU17" i="5"/>
  <c r="BV17" i="5"/>
  <c r="BW17" i="5"/>
  <c r="BX17" i="5"/>
  <c r="BQ18" i="5"/>
  <c r="BR18" i="5"/>
  <c r="BS18" i="5"/>
  <c r="BT18" i="5"/>
  <c r="BU18" i="5"/>
  <c r="BV18" i="5"/>
  <c r="BW18" i="5"/>
  <c r="BX18" i="5"/>
  <c r="BQ19" i="5"/>
  <c r="BR19" i="5"/>
  <c r="BS19" i="5"/>
  <c r="BT19" i="5"/>
  <c r="BU19" i="5"/>
  <c r="BV19" i="5"/>
  <c r="BW19" i="5"/>
  <c r="BX19" i="5"/>
  <c r="BQ20" i="5"/>
  <c r="BR20" i="5"/>
  <c r="BS20" i="5"/>
  <c r="BT20" i="5"/>
  <c r="BU20" i="5"/>
  <c r="BV20" i="5"/>
  <c r="BW20" i="5"/>
  <c r="BX20" i="5"/>
  <c r="BQ21" i="5"/>
  <c r="BR21" i="5"/>
  <c r="BS21" i="5"/>
  <c r="BT21" i="5"/>
  <c r="BU21" i="5"/>
  <c r="BV21" i="5"/>
  <c r="BW21" i="5"/>
  <c r="BX21" i="5"/>
  <c r="BQ22" i="5"/>
  <c r="BR22" i="5"/>
  <c r="BS22" i="5"/>
  <c r="BT22" i="5"/>
  <c r="BU22" i="5"/>
  <c r="BV22" i="5"/>
  <c r="BW22" i="5"/>
  <c r="BX22" i="5"/>
  <c r="BQ23" i="5"/>
  <c r="BR23" i="5"/>
  <c r="BS23" i="5"/>
  <c r="BT23" i="5"/>
  <c r="BU23" i="5"/>
  <c r="BV23" i="5"/>
  <c r="BW23" i="5"/>
  <c r="BX23" i="5"/>
  <c r="BQ24" i="5"/>
  <c r="BR24" i="5"/>
  <c r="BS24" i="5"/>
  <c r="BT24" i="5"/>
  <c r="BU24" i="5"/>
  <c r="BV24" i="5"/>
  <c r="BW24" i="5"/>
  <c r="BX24" i="5"/>
  <c r="BQ25" i="5"/>
  <c r="BR25" i="5"/>
  <c r="BS25" i="5"/>
  <c r="BT25" i="5"/>
  <c r="BU25" i="5"/>
  <c r="BV25" i="5"/>
  <c r="BW25" i="5"/>
  <c r="BX25" i="5"/>
  <c r="BQ26" i="5"/>
  <c r="BR26" i="5"/>
  <c r="BS26" i="5"/>
  <c r="BT26" i="5"/>
  <c r="BU26" i="5"/>
  <c r="BV26" i="5"/>
  <c r="BW26" i="5"/>
  <c r="BX26" i="5"/>
  <c r="BQ27" i="5"/>
  <c r="BR27" i="5"/>
  <c r="BS27" i="5"/>
  <c r="BT27" i="5"/>
  <c r="BU27" i="5"/>
  <c r="BV27" i="5"/>
  <c r="BW27" i="5"/>
  <c r="BX27" i="5"/>
  <c r="BQ28" i="5"/>
  <c r="BR28" i="5"/>
  <c r="BS28" i="5"/>
  <c r="BT28" i="5"/>
  <c r="BU28" i="5"/>
  <c r="BV28" i="5"/>
  <c r="BW28" i="5"/>
  <c r="BX28" i="5"/>
  <c r="BQ29" i="5"/>
  <c r="BR29" i="5"/>
  <c r="BS29" i="5"/>
  <c r="BT29" i="5"/>
  <c r="BU29" i="5"/>
  <c r="BV29" i="5"/>
  <c r="BW29" i="5"/>
  <c r="BX29" i="5"/>
  <c r="BQ30" i="5"/>
  <c r="BR30" i="5"/>
  <c r="BS30" i="5"/>
  <c r="BT30" i="5"/>
  <c r="BU30" i="5"/>
  <c r="BV30" i="5"/>
  <c r="BW30" i="5"/>
  <c r="BX30" i="5"/>
  <c r="BQ31" i="5"/>
  <c r="BR31" i="5"/>
  <c r="BS31" i="5"/>
  <c r="BT31" i="5"/>
  <c r="BU31" i="5"/>
  <c r="BV31" i="5"/>
  <c r="BW31" i="5"/>
  <c r="BX31" i="5"/>
  <c r="BQ32" i="5"/>
  <c r="BR32" i="5"/>
  <c r="BS32" i="5"/>
  <c r="BT32" i="5"/>
  <c r="BU32" i="5"/>
  <c r="BV32" i="5"/>
  <c r="BW32" i="5"/>
  <c r="BX32" i="5"/>
  <c r="BQ33" i="5"/>
  <c r="BR33" i="5"/>
  <c r="BS33" i="5"/>
  <c r="BT33" i="5"/>
  <c r="BU33" i="5"/>
  <c r="BV33" i="5"/>
  <c r="BW33" i="5"/>
  <c r="BX33" i="5"/>
  <c r="BQ34" i="5"/>
  <c r="BR34" i="5"/>
  <c r="BS34" i="5"/>
  <c r="BT34" i="5"/>
  <c r="BU34" i="5"/>
  <c r="BV34" i="5"/>
  <c r="BW34" i="5"/>
  <c r="BX34" i="5"/>
  <c r="BQ35" i="5"/>
  <c r="BR35" i="5"/>
  <c r="BS35" i="5"/>
  <c r="BT35" i="5"/>
  <c r="BU35" i="5"/>
  <c r="BV35" i="5"/>
  <c r="BW35" i="5"/>
  <c r="BX35" i="5"/>
  <c r="BQ36" i="5"/>
  <c r="BR36" i="5"/>
  <c r="BS36" i="5"/>
  <c r="BT36" i="5"/>
  <c r="BU36" i="5"/>
  <c r="BV36" i="5"/>
  <c r="BW36" i="5"/>
  <c r="BX36" i="5"/>
  <c r="BQ37" i="5"/>
  <c r="BR37" i="5"/>
  <c r="BS37" i="5"/>
  <c r="BT37" i="5"/>
  <c r="BU37" i="5"/>
  <c r="BV37" i="5"/>
  <c r="BW37" i="5"/>
  <c r="BX37" i="5"/>
  <c r="BQ38" i="5"/>
  <c r="BR38" i="5"/>
  <c r="BS38" i="5"/>
  <c r="BT38" i="5"/>
  <c r="BU38" i="5"/>
  <c r="BV38" i="5"/>
  <c r="BW38" i="5"/>
  <c r="BX38" i="5"/>
  <c r="BQ39" i="5"/>
  <c r="BR39" i="5"/>
  <c r="BS39" i="5"/>
  <c r="BT39" i="5"/>
  <c r="BU39" i="5"/>
  <c r="BV39" i="5"/>
  <c r="BW39" i="5"/>
  <c r="BX39" i="5"/>
  <c r="BQ40" i="5"/>
  <c r="BR40" i="5"/>
  <c r="BS40" i="5"/>
  <c r="BT40" i="5"/>
  <c r="BU40" i="5"/>
  <c r="BV40" i="5"/>
  <c r="BW40" i="5"/>
  <c r="BX40" i="5"/>
  <c r="BQ41" i="5"/>
  <c r="BR41" i="5"/>
  <c r="BS41" i="5"/>
  <c r="BT41" i="5"/>
  <c r="BU41" i="5"/>
  <c r="BV41" i="5"/>
  <c r="BW41" i="5"/>
  <c r="BX41" i="5"/>
  <c r="BQ42" i="5"/>
  <c r="BR42" i="5"/>
  <c r="BS42" i="5"/>
  <c r="BT42" i="5"/>
  <c r="BU42" i="5"/>
  <c r="BV42" i="5"/>
  <c r="BW42" i="5"/>
  <c r="BX42" i="5"/>
  <c r="BQ43" i="5"/>
  <c r="BR43" i="5"/>
  <c r="BS43" i="5"/>
  <c r="BT43" i="5"/>
  <c r="BU43" i="5"/>
  <c r="BV43" i="5"/>
  <c r="BW43" i="5"/>
  <c r="BX43" i="5"/>
  <c r="BQ44" i="5"/>
  <c r="BR44" i="5"/>
  <c r="BS44" i="5"/>
  <c r="BT44" i="5"/>
  <c r="BU44" i="5"/>
  <c r="BV44" i="5"/>
  <c r="BW44" i="5"/>
  <c r="BX44" i="5"/>
  <c r="BQ45" i="5"/>
  <c r="BR45" i="5"/>
  <c r="BS45" i="5"/>
  <c r="BT45" i="5"/>
  <c r="BU45" i="5"/>
  <c r="BV45" i="5"/>
  <c r="BW45" i="5"/>
  <c r="BX45" i="5"/>
  <c r="BQ46" i="5"/>
  <c r="BR46" i="5"/>
  <c r="BS46" i="5"/>
  <c r="BT46" i="5"/>
  <c r="BU46" i="5"/>
  <c r="BV46" i="5"/>
  <c r="BW46" i="5"/>
  <c r="BX46" i="5"/>
  <c r="BQ47" i="5"/>
  <c r="BR47" i="5"/>
  <c r="BS47" i="5"/>
  <c r="BT47" i="5"/>
  <c r="BU47" i="5"/>
  <c r="BV47" i="5"/>
  <c r="BW47" i="5"/>
  <c r="BX47" i="5"/>
  <c r="BQ48" i="5"/>
  <c r="BR48" i="5"/>
  <c r="BS48" i="5"/>
  <c r="BT48" i="5"/>
  <c r="BU48" i="5"/>
  <c r="BV48" i="5"/>
  <c r="BW48" i="5"/>
  <c r="BX48" i="5"/>
  <c r="BQ49" i="5"/>
  <c r="BR49" i="5"/>
  <c r="BS49" i="5"/>
  <c r="BT49" i="5"/>
  <c r="BU49" i="5"/>
  <c r="BV49" i="5"/>
  <c r="BW49" i="5"/>
  <c r="BX49" i="5"/>
  <c r="BQ50" i="5"/>
  <c r="BR50" i="5"/>
  <c r="BS50" i="5"/>
  <c r="BT50" i="5"/>
  <c r="BU50" i="5"/>
  <c r="BV50" i="5"/>
  <c r="BW50" i="5"/>
  <c r="BX50" i="5"/>
  <c r="BQ51" i="5"/>
  <c r="BR51" i="5"/>
  <c r="BS51" i="5"/>
  <c r="BT51" i="5"/>
  <c r="BU51" i="5"/>
  <c r="BV51" i="5"/>
  <c r="BW51" i="5"/>
  <c r="BX51" i="5"/>
  <c r="BQ52" i="5"/>
  <c r="BR52" i="5"/>
  <c r="BS52" i="5"/>
  <c r="BT52" i="5"/>
  <c r="BU52" i="5"/>
  <c r="BV52" i="5"/>
  <c r="BW52" i="5"/>
  <c r="BX52" i="5"/>
  <c r="BQ53" i="5"/>
  <c r="BR53" i="5"/>
  <c r="BS53" i="5"/>
  <c r="BT53" i="5"/>
  <c r="BU53" i="5"/>
  <c r="BV53" i="5"/>
  <c r="BW53" i="5"/>
  <c r="BX53" i="5"/>
  <c r="BQ54" i="5"/>
  <c r="BR54" i="5"/>
  <c r="BS54" i="5"/>
  <c r="BT54" i="5"/>
  <c r="BU54" i="5"/>
  <c r="BV54" i="5"/>
  <c r="BW54" i="5"/>
  <c r="BX54" i="5"/>
  <c r="BQ55" i="5"/>
  <c r="BR55" i="5"/>
  <c r="BS55" i="5"/>
  <c r="BT55" i="5"/>
  <c r="BU55" i="5"/>
  <c r="BV55" i="5"/>
  <c r="BW55" i="5"/>
  <c r="BX55" i="5"/>
  <c r="BQ56" i="5"/>
  <c r="BR56" i="5"/>
  <c r="BS56" i="5"/>
  <c r="BT56" i="5"/>
  <c r="BU56" i="5"/>
  <c r="BV56" i="5"/>
  <c r="BW56" i="5"/>
  <c r="BX56" i="5"/>
  <c r="BX12" i="5"/>
  <c r="BW12" i="5"/>
  <c r="BV12" i="5"/>
  <c r="BU12" i="5"/>
  <c r="BT12" i="5"/>
  <c r="BS12" i="5"/>
  <c r="BR12" i="5"/>
  <c r="BQ12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13" i="5"/>
  <c r="BD13" i="5"/>
  <c r="BE13" i="5"/>
  <c r="BF13" i="5"/>
  <c r="BG13" i="5"/>
  <c r="BD14" i="5"/>
  <c r="BE14" i="5"/>
  <c r="BF14" i="5"/>
  <c r="BG14" i="5"/>
  <c r="BD15" i="5"/>
  <c r="BE15" i="5"/>
  <c r="BF15" i="5"/>
  <c r="BG15" i="5"/>
  <c r="BD16" i="5"/>
  <c r="BE16" i="5"/>
  <c r="BF16" i="5"/>
  <c r="BG16" i="5"/>
  <c r="BD17" i="5"/>
  <c r="BE17" i="5"/>
  <c r="BF17" i="5"/>
  <c r="BG17" i="5"/>
  <c r="BD18" i="5"/>
  <c r="BE18" i="5"/>
  <c r="BF18" i="5"/>
  <c r="BG18" i="5"/>
  <c r="BD19" i="5"/>
  <c r="BE19" i="5"/>
  <c r="BF19" i="5"/>
  <c r="BG19" i="5"/>
  <c r="BD20" i="5"/>
  <c r="BE20" i="5"/>
  <c r="BF20" i="5"/>
  <c r="BG20" i="5"/>
  <c r="BD21" i="5"/>
  <c r="BE21" i="5"/>
  <c r="BF21" i="5"/>
  <c r="BG21" i="5"/>
  <c r="BD22" i="5"/>
  <c r="BE22" i="5"/>
  <c r="BF22" i="5"/>
  <c r="BG22" i="5"/>
  <c r="BD23" i="5"/>
  <c r="BE23" i="5"/>
  <c r="BF23" i="5"/>
  <c r="BG23" i="5"/>
  <c r="BD24" i="5"/>
  <c r="BE24" i="5"/>
  <c r="BF24" i="5"/>
  <c r="BG24" i="5"/>
  <c r="BD25" i="5"/>
  <c r="BE25" i="5"/>
  <c r="BF25" i="5"/>
  <c r="BG25" i="5"/>
  <c r="BD26" i="5"/>
  <c r="BE26" i="5"/>
  <c r="BF26" i="5"/>
  <c r="BG26" i="5"/>
  <c r="BD27" i="5"/>
  <c r="BE27" i="5"/>
  <c r="BF27" i="5"/>
  <c r="BG27" i="5"/>
  <c r="BD28" i="5"/>
  <c r="BE28" i="5"/>
  <c r="BF28" i="5"/>
  <c r="BG28" i="5"/>
  <c r="BD29" i="5"/>
  <c r="BE29" i="5"/>
  <c r="BF29" i="5"/>
  <c r="BG29" i="5"/>
  <c r="BD30" i="5"/>
  <c r="BE30" i="5"/>
  <c r="BF30" i="5"/>
  <c r="BG30" i="5"/>
  <c r="BD31" i="5"/>
  <c r="BE31" i="5"/>
  <c r="BF31" i="5"/>
  <c r="BG31" i="5"/>
  <c r="BD32" i="5"/>
  <c r="BE32" i="5"/>
  <c r="BF32" i="5"/>
  <c r="BG32" i="5"/>
  <c r="BD33" i="5"/>
  <c r="BE33" i="5"/>
  <c r="BF33" i="5"/>
  <c r="BG33" i="5"/>
  <c r="BD34" i="5"/>
  <c r="BE34" i="5"/>
  <c r="BF34" i="5"/>
  <c r="BG34" i="5"/>
  <c r="BD35" i="5"/>
  <c r="BE35" i="5"/>
  <c r="BF35" i="5"/>
  <c r="BG35" i="5"/>
  <c r="BD36" i="5"/>
  <c r="BE36" i="5"/>
  <c r="BF36" i="5"/>
  <c r="BG36" i="5"/>
  <c r="BD37" i="5"/>
  <c r="BE37" i="5"/>
  <c r="BF37" i="5"/>
  <c r="BG37" i="5"/>
  <c r="BD38" i="5"/>
  <c r="BE38" i="5"/>
  <c r="BF38" i="5"/>
  <c r="BG38" i="5"/>
  <c r="BD39" i="5"/>
  <c r="BE39" i="5"/>
  <c r="BF39" i="5"/>
  <c r="BG39" i="5"/>
  <c r="BD40" i="5"/>
  <c r="BE40" i="5"/>
  <c r="BF40" i="5"/>
  <c r="BG40" i="5"/>
  <c r="BD41" i="5"/>
  <c r="BE41" i="5"/>
  <c r="BF41" i="5"/>
  <c r="BG41" i="5"/>
  <c r="BD42" i="5"/>
  <c r="BE42" i="5"/>
  <c r="BF42" i="5"/>
  <c r="BG42" i="5"/>
  <c r="BD43" i="5"/>
  <c r="BE43" i="5"/>
  <c r="BF43" i="5"/>
  <c r="BG43" i="5"/>
  <c r="BD44" i="5"/>
  <c r="BE44" i="5"/>
  <c r="BF44" i="5"/>
  <c r="BG44" i="5"/>
  <c r="BD45" i="5"/>
  <c r="BE45" i="5"/>
  <c r="BF45" i="5"/>
  <c r="BG45" i="5"/>
  <c r="BD46" i="5"/>
  <c r="BE46" i="5"/>
  <c r="BF46" i="5"/>
  <c r="BG46" i="5"/>
  <c r="BD47" i="5"/>
  <c r="BE47" i="5"/>
  <c r="BF47" i="5"/>
  <c r="BG47" i="5"/>
  <c r="BD48" i="5"/>
  <c r="BE48" i="5"/>
  <c r="BF48" i="5"/>
  <c r="BG48" i="5"/>
  <c r="BD49" i="5"/>
  <c r="BE49" i="5"/>
  <c r="BF49" i="5"/>
  <c r="BG49" i="5"/>
  <c r="BD50" i="5"/>
  <c r="BE50" i="5"/>
  <c r="BF50" i="5"/>
  <c r="BG50" i="5"/>
  <c r="BD51" i="5"/>
  <c r="BE51" i="5"/>
  <c r="BF51" i="5"/>
  <c r="BG51" i="5"/>
  <c r="BD52" i="5"/>
  <c r="BE52" i="5"/>
  <c r="BF52" i="5"/>
  <c r="BG52" i="5"/>
  <c r="BD53" i="5"/>
  <c r="BE53" i="5"/>
  <c r="BF53" i="5"/>
  <c r="BG53" i="5"/>
  <c r="BD54" i="5"/>
  <c r="BE54" i="5"/>
  <c r="BF54" i="5"/>
  <c r="BG54" i="5"/>
  <c r="BD55" i="5"/>
  <c r="BE55" i="5"/>
  <c r="BF55" i="5"/>
  <c r="BG55" i="5"/>
  <c r="BD56" i="5"/>
  <c r="BE56" i="5"/>
  <c r="BF56" i="5"/>
  <c r="BG56" i="5"/>
  <c r="BE12" i="5"/>
  <c r="BF12" i="5"/>
  <c r="BG12" i="5"/>
  <c r="BD12" i="5"/>
  <c r="BE9" i="5"/>
  <c r="BF9" i="5"/>
  <c r="BG9" i="5"/>
  <c r="BD9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I31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K1" i="29" l="1"/>
  <c r="AI8" i="29"/>
  <c r="AB8" i="29"/>
  <c r="Z8" i="29"/>
  <c r="AL8" i="29"/>
  <c r="K3" i="29" s="1"/>
  <c r="AA8" i="29"/>
  <c r="AF8" i="5"/>
  <c r="BO27" i="5"/>
  <c r="AE8" i="5"/>
  <c r="T25" i="12" s="1"/>
  <c r="BO19" i="5"/>
  <c r="O3" i="5"/>
  <c r="AC8" i="5"/>
  <c r="AD8" i="5"/>
  <c r="AL8" i="5"/>
  <c r="O1" i="5"/>
  <c r="BK21" i="5"/>
  <c r="BO25" i="5"/>
  <c r="BO29" i="5"/>
  <c r="BO18" i="5"/>
  <c r="BM22" i="5"/>
  <c r="BO26" i="5"/>
  <c r="BK30" i="5"/>
  <c r="BO28" i="5"/>
  <c r="W18" i="14"/>
  <c r="W22" i="14"/>
  <c r="BM31" i="5"/>
  <c r="BO23" i="5"/>
  <c r="BM30" i="5"/>
  <c r="BK29" i="5"/>
  <c r="CL8" i="5"/>
  <c r="CK8" i="5"/>
  <c r="CD8" i="5"/>
  <c r="CC8" i="5"/>
  <c r="BX8" i="5"/>
  <c r="BO32" i="5"/>
  <c r="BO20" i="5"/>
  <c r="BO31" i="5"/>
  <c r="W50" i="7"/>
  <c r="R47" i="14"/>
  <c r="BK54" i="5"/>
  <c r="BM54" i="5"/>
  <c r="BO54" i="5"/>
  <c r="W23" i="14"/>
  <c r="W17" i="14"/>
  <c r="W21" i="14"/>
  <c r="W16" i="14"/>
  <c r="W20" i="14"/>
  <c r="BK16" i="5"/>
  <c r="BK20" i="5"/>
  <c r="BM21" i="5"/>
  <c r="BO22" i="5"/>
  <c r="BK24" i="5"/>
  <c r="BK28" i="5"/>
  <c r="BK19" i="5"/>
  <c r="BM29" i="5"/>
  <c r="BM20" i="5"/>
  <c r="BO30" i="5"/>
  <c r="BO21" i="5"/>
  <c r="BM17" i="5"/>
  <c r="BK27" i="5"/>
  <c r="BK18" i="5"/>
  <c r="BM28" i="5"/>
  <c r="BM19" i="5"/>
  <c r="BK26" i="5"/>
  <c r="BM27" i="5"/>
  <c r="BM18" i="5"/>
  <c r="BK25" i="5"/>
  <c r="BM26" i="5"/>
  <c r="BK32" i="5"/>
  <c r="BK23" i="5"/>
  <c r="BM25" i="5"/>
  <c r="BK31" i="5"/>
  <c r="BK22" i="5"/>
  <c r="BM32" i="5"/>
  <c r="BM23" i="5"/>
  <c r="BM24" i="5"/>
  <c r="BO24" i="5"/>
  <c r="BK17" i="5"/>
  <c r="BO17" i="5"/>
  <c r="BO16" i="5"/>
  <c r="BQ8" i="5"/>
  <c r="BM16" i="5"/>
  <c r="CM8" i="5"/>
  <c r="CE8" i="5"/>
  <c r="BN9" i="29"/>
  <c r="BR9" i="29"/>
  <c r="BT9" i="29"/>
  <c r="BV9" i="29"/>
  <c r="BP9" i="29"/>
  <c r="BL9" i="29"/>
  <c r="CI8" i="5"/>
  <c r="CQ8" i="5"/>
  <c r="BU8" i="5"/>
  <c r="BZ8" i="5"/>
  <c r="BV8" i="5"/>
  <c r="CJ8" i="5"/>
  <c r="CR8" i="5"/>
  <c r="CH8" i="5"/>
  <c r="CP8" i="5"/>
  <c r="BT8" i="5"/>
  <c r="BR8" i="5"/>
  <c r="BS8" i="5"/>
  <c r="CF8" i="5"/>
  <c r="CN8" i="5"/>
  <c r="BW8" i="5"/>
  <c r="CA8" i="5"/>
  <c r="CG8" i="5"/>
  <c r="CO8" i="5"/>
  <c r="D5" i="14"/>
  <c r="W8" i="7"/>
  <c r="BK12" i="5"/>
  <c r="BO12" i="5"/>
  <c r="BM12" i="5"/>
  <c r="R49" i="14"/>
  <c r="W28" i="7"/>
  <c r="R25" i="14"/>
  <c r="R26" i="14"/>
  <c r="R6" i="14"/>
  <c r="W9" i="7"/>
  <c r="Y9" i="7" s="1"/>
  <c r="R7" i="14"/>
  <c r="W10" i="7"/>
  <c r="V7" i="14" s="1"/>
  <c r="R8" i="14"/>
  <c r="W11" i="7"/>
  <c r="V8" i="14" s="1"/>
  <c r="R9" i="14"/>
  <c r="W12" i="7"/>
  <c r="V9" i="14" s="1"/>
  <c r="W13" i="7"/>
  <c r="V10" i="14" s="1"/>
  <c r="R10" i="14"/>
  <c r="W14" i="7"/>
  <c r="V11" i="14" s="1"/>
  <c r="R11" i="14"/>
  <c r="W15" i="7"/>
  <c r="V12" i="14" s="1"/>
  <c r="R12" i="14"/>
  <c r="W16" i="7"/>
  <c r="V13" i="14" s="1"/>
  <c r="R13" i="14"/>
  <c r="W17" i="7"/>
  <c r="V14" i="14" s="1"/>
  <c r="R14" i="14"/>
  <c r="R15" i="14"/>
  <c r="W18" i="7"/>
  <c r="V15" i="14" s="1"/>
  <c r="W19" i="7"/>
  <c r="V16" i="14" s="1"/>
  <c r="R16" i="14"/>
  <c r="W20" i="7"/>
  <c r="V17" i="14" s="1"/>
  <c r="R17" i="14"/>
  <c r="R18" i="14"/>
  <c r="W21" i="7"/>
  <c r="V18" i="14" s="1"/>
  <c r="R19" i="14"/>
  <c r="W22" i="7"/>
  <c r="V19" i="14" s="1"/>
  <c r="R20" i="14"/>
  <c r="W23" i="7"/>
  <c r="V20" i="14" s="1"/>
  <c r="R21" i="14"/>
  <c r="W24" i="7"/>
  <c r="V21" i="14" s="1"/>
  <c r="R22" i="14"/>
  <c r="W25" i="7"/>
  <c r="V22" i="14" s="1"/>
  <c r="W26" i="7"/>
  <c r="V23" i="14" s="1"/>
  <c r="R23" i="14"/>
  <c r="W27" i="7"/>
  <c r="V24" i="14" s="1"/>
  <c r="R24" i="14"/>
  <c r="BK13" i="5"/>
  <c r="BO13" i="5"/>
  <c r="BM13" i="5"/>
  <c r="BM14" i="5"/>
  <c r="BK14" i="5"/>
  <c r="BO14" i="5"/>
  <c r="BK15" i="5"/>
  <c r="BO15" i="5"/>
  <c r="BM15" i="5"/>
  <c r="AF2" i="29"/>
  <c r="BH9" i="29"/>
  <c r="W24" i="14"/>
  <c r="W19" i="14"/>
  <c r="Y27" i="7"/>
  <c r="X23" i="7"/>
  <c r="AE12" i="22"/>
  <c r="AF12" i="22"/>
  <c r="AG12" i="22"/>
  <c r="AH12" i="22"/>
  <c r="AI12" i="22"/>
  <c r="AJ12" i="22"/>
  <c r="AK12" i="22"/>
  <c r="AL12" i="22"/>
  <c r="AM12" i="22"/>
  <c r="AD12" i="22"/>
  <c r="AE13" i="22"/>
  <c r="AF13" i="22"/>
  <c r="AG13" i="22"/>
  <c r="AH13" i="22"/>
  <c r="AI13" i="22"/>
  <c r="AJ13" i="22"/>
  <c r="AK13" i="22"/>
  <c r="AL13" i="22"/>
  <c r="AM13" i="22"/>
  <c r="AD13" i="22"/>
  <c r="AE15" i="22"/>
  <c r="AF15" i="22"/>
  <c r="AG15" i="22"/>
  <c r="AH15" i="22"/>
  <c r="AI15" i="22"/>
  <c r="AJ15" i="22"/>
  <c r="AK15" i="22"/>
  <c r="AL15" i="22"/>
  <c r="AM15" i="22"/>
  <c r="AD15" i="22"/>
  <c r="AE16" i="22"/>
  <c r="AF16" i="22"/>
  <c r="AG16" i="22"/>
  <c r="AH16" i="22"/>
  <c r="AI16" i="22"/>
  <c r="AJ16" i="22"/>
  <c r="AK16" i="22"/>
  <c r="AL16" i="22"/>
  <c r="AM16" i="22"/>
  <c r="AD16" i="22"/>
  <c r="B21" i="25"/>
  <c r="AE32" i="29"/>
  <c r="AE31" i="29"/>
  <c r="AE30" i="29"/>
  <c r="AE29" i="29"/>
  <c r="AE28" i="29"/>
  <c r="AE27" i="29"/>
  <c r="AE26" i="29"/>
  <c r="AE25" i="29"/>
  <c r="AE24" i="29"/>
  <c r="AE23" i="29"/>
  <c r="AE22" i="29"/>
  <c r="AE21" i="29"/>
  <c r="AE20" i="29"/>
  <c r="AE19" i="29"/>
  <c r="AE18" i="29"/>
  <c r="AE17" i="29"/>
  <c r="AE16" i="29"/>
  <c r="AE15" i="29"/>
  <c r="AE13" i="29"/>
  <c r="AE12" i="29"/>
  <c r="AP16" i="29"/>
  <c r="AP17" i="29"/>
  <c r="AP18" i="29"/>
  <c r="AP19" i="29"/>
  <c r="AP20" i="29"/>
  <c r="AP21" i="29"/>
  <c r="AP22" i="29"/>
  <c r="AP23" i="29"/>
  <c r="AP24" i="29"/>
  <c r="AP25" i="29"/>
  <c r="AP26" i="29"/>
  <c r="AP27" i="29"/>
  <c r="AP28" i="29"/>
  <c r="AP29" i="29"/>
  <c r="AP30" i="29"/>
  <c r="AP31" i="29"/>
  <c r="AP32" i="29"/>
  <c r="AP15" i="29"/>
  <c r="AO15" i="29"/>
  <c r="AN15" i="29"/>
  <c r="AM15" i="29"/>
  <c r="AD18" i="22"/>
  <c r="AL18" i="22"/>
  <c r="AH19" i="22"/>
  <c r="C10" i="25"/>
  <c r="C6" i="26" s="1"/>
  <c r="D10" i="25"/>
  <c r="D6" i="26" s="1"/>
  <c r="E10" i="25"/>
  <c r="E6" i="26" s="1"/>
  <c r="F10" i="25"/>
  <c r="F6" i="26" s="1"/>
  <c r="G10" i="25"/>
  <c r="G6" i="26" s="1"/>
  <c r="H10" i="25"/>
  <c r="H6" i="26" s="1"/>
  <c r="I10" i="25"/>
  <c r="J10" i="25"/>
  <c r="J6" i="26" s="1"/>
  <c r="K10" i="25"/>
  <c r="K6" i="26" s="1"/>
  <c r="L10" i="25"/>
  <c r="L6" i="26" s="1"/>
  <c r="C11" i="25"/>
  <c r="C7" i="26" s="1"/>
  <c r="D11" i="25"/>
  <c r="D7" i="26" s="1"/>
  <c r="E11" i="25"/>
  <c r="E7" i="26" s="1"/>
  <c r="F11" i="25"/>
  <c r="F7" i="26" s="1"/>
  <c r="G11" i="25"/>
  <c r="G7" i="26" s="1"/>
  <c r="H11" i="25"/>
  <c r="H7" i="26" s="1"/>
  <c r="I11" i="25"/>
  <c r="I7" i="26" s="1"/>
  <c r="J11" i="25"/>
  <c r="J7" i="26" s="1"/>
  <c r="K11" i="25"/>
  <c r="K7" i="26" s="1"/>
  <c r="L11" i="25"/>
  <c r="L7" i="26" s="1"/>
  <c r="C12" i="25"/>
  <c r="C8" i="26" s="1"/>
  <c r="D12" i="25"/>
  <c r="D8" i="26" s="1"/>
  <c r="E12" i="25"/>
  <c r="E8" i="26" s="1"/>
  <c r="F12" i="25"/>
  <c r="F8" i="26" s="1"/>
  <c r="G12" i="25"/>
  <c r="G8" i="26" s="1"/>
  <c r="H12" i="25"/>
  <c r="H8" i="26" s="1"/>
  <c r="I12" i="25"/>
  <c r="I8" i="26" s="1"/>
  <c r="J12" i="25"/>
  <c r="J8" i="26" s="1"/>
  <c r="K12" i="25"/>
  <c r="K8" i="26" s="1"/>
  <c r="L12" i="25"/>
  <c r="L8" i="26" s="1"/>
  <c r="C13" i="25"/>
  <c r="C9" i="26" s="1"/>
  <c r="D13" i="25"/>
  <c r="D9" i="26" s="1"/>
  <c r="E13" i="25"/>
  <c r="E9" i="26" s="1"/>
  <c r="F13" i="25"/>
  <c r="F9" i="26" s="1"/>
  <c r="G13" i="25"/>
  <c r="G9" i="26" s="1"/>
  <c r="H13" i="25"/>
  <c r="H9" i="26" s="1"/>
  <c r="I13" i="25"/>
  <c r="I9" i="26" s="1"/>
  <c r="J13" i="25"/>
  <c r="J9" i="26" s="1"/>
  <c r="K13" i="25"/>
  <c r="K9" i="26" s="1"/>
  <c r="L13" i="25"/>
  <c r="L9" i="26" s="1"/>
  <c r="C14" i="25"/>
  <c r="C10" i="26" s="1"/>
  <c r="D14" i="25"/>
  <c r="D10" i="26" s="1"/>
  <c r="E14" i="25"/>
  <c r="E10" i="26" s="1"/>
  <c r="F14" i="25"/>
  <c r="F10" i="26" s="1"/>
  <c r="G14" i="25"/>
  <c r="G10" i="26" s="1"/>
  <c r="H14" i="25"/>
  <c r="H10" i="26" s="1"/>
  <c r="I14" i="25"/>
  <c r="I10" i="26" s="1"/>
  <c r="J14" i="25"/>
  <c r="J10" i="26" s="1"/>
  <c r="K14" i="25"/>
  <c r="K10" i="26" s="1"/>
  <c r="L14" i="25"/>
  <c r="L10" i="26" s="1"/>
  <c r="C15" i="25"/>
  <c r="C11" i="26" s="1"/>
  <c r="D15" i="25"/>
  <c r="D11" i="26" s="1"/>
  <c r="E15" i="25"/>
  <c r="E11" i="26" s="1"/>
  <c r="F15" i="25"/>
  <c r="F11" i="26" s="1"/>
  <c r="G15" i="25"/>
  <c r="G11" i="26" s="1"/>
  <c r="H15" i="25"/>
  <c r="H11" i="26" s="1"/>
  <c r="I15" i="25"/>
  <c r="I11" i="26" s="1"/>
  <c r="J15" i="25"/>
  <c r="J11" i="26" s="1"/>
  <c r="K15" i="25"/>
  <c r="K11" i="26" s="1"/>
  <c r="L15" i="25"/>
  <c r="L11" i="26" s="1"/>
  <c r="C16" i="25"/>
  <c r="C12" i="26" s="1"/>
  <c r="D16" i="25"/>
  <c r="D12" i="26" s="1"/>
  <c r="E16" i="25"/>
  <c r="E12" i="26" s="1"/>
  <c r="F16" i="25"/>
  <c r="F12" i="26" s="1"/>
  <c r="G16" i="25"/>
  <c r="G12" i="26" s="1"/>
  <c r="H16" i="25"/>
  <c r="H12" i="26" s="1"/>
  <c r="I16" i="25"/>
  <c r="I12" i="26" s="1"/>
  <c r="J16" i="25"/>
  <c r="J12" i="26" s="1"/>
  <c r="K16" i="25"/>
  <c r="K12" i="26" s="1"/>
  <c r="L16" i="25"/>
  <c r="L12" i="26" s="1"/>
  <c r="C17" i="25"/>
  <c r="C13" i="26" s="1"/>
  <c r="D17" i="25"/>
  <c r="D13" i="26" s="1"/>
  <c r="E17" i="25"/>
  <c r="E13" i="26" s="1"/>
  <c r="F17" i="25"/>
  <c r="F13" i="26" s="1"/>
  <c r="G17" i="25"/>
  <c r="G13" i="26" s="1"/>
  <c r="H17" i="25"/>
  <c r="H13" i="26" s="1"/>
  <c r="I17" i="25"/>
  <c r="I13" i="26" s="1"/>
  <c r="J17" i="25"/>
  <c r="J13" i="26" s="1"/>
  <c r="K17" i="25"/>
  <c r="K13" i="26" s="1"/>
  <c r="L17" i="25"/>
  <c r="L13" i="26" s="1"/>
  <c r="C18" i="25"/>
  <c r="C14" i="26" s="1"/>
  <c r="D18" i="25"/>
  <c r="D14" i="26" s="1"/>
  <c r="E18" i="25"/>
  <c r="E14" i="26" s="1"/>
  <c r="F18" i="25"/>
  <c r="F14" i="26" s="1"/>
  <c r="G18" i="25"/>
  <c r="G14" i="26" s="1"/>
  <c r="H18" i="25"/>
  <c r="H14" i="26" s="1"/>
  <c r="I18" i="25"/>
  <c r="I14" i="26" s="1"/>
  <c r="J18" i="25"/>
  <c r="J14" i="26" s="1"/>
  <c r="K18" i="25"/>
  <c r="K14" i="26" s="1"/>
  <c r="L18" i="25"/>
  <c r="L14" i="26" s="1"/>
  <c r="C19" i="25"/>
  <c r="C15" i="26" s="1"/>
  <c r="D19" i="25"/>
  <c r="D15" i="26" s="1"/>
  <c r="E19" i="25"/>
  <c r="E15" i="26" s="1"/>
  <c r="F19" i="25"/>
  <c r="F15" i="26" s="1"/>
  <c r="G19" i="25"/>
  <c r="G15" i="26" s="1"/>
  <c r="H19" i="25"/>
  <c r="H15" i="26" s="1"/>
  <c r="I19" i="25"/>
  <c r="I15" i="26" s="1"/>
  <c r="J19" i="25"/>
  <c r="J15" i="26" s="1"/>
  <c r="K19" i="25"/>
  <c r="K15" i="26" s="1"/>
  <c r="L19" i="25"/>
  <c r="L15" i="26" s="1"/>
  <c r="C20" i="25"/>
  <c r="C16" i="26" s="1"/>
  <c r="D20" i="25"/>
  <c r="D16" i="26" s="1"/>
  <c r="E20" i="25"/>
  <c r="E16" i="26" s="1"/>
  <c r="F20" i="25"/>
  <c r="F16" i="26" s="1"/>
  <c r="G20" i="25"/>
  <c r="G16" i="26" s="1"/>
  <c r="H20" i="25"/>
  <c r="H16" i="26" s="1"/>
  <c r="I20" i="25"/>
  <c r="I16" i="26" s="1"/>
  <c r="J20" i="25"/>
  <c r="J16" i="26" s="1"/>
  <c r="K20" i="25"/>
  <c r="K16" i="26" s="1"/>
  <c r="L20" i="25"/>
  <c r="L16" i="26" s="1"/>
  <c r="C21" i="25"/>
  <c r="C17" i="26" s="1"/>
  <c r="D21" i="25"/>
  <c r="D17" i="26" s="1"/>
  <c r="E21" i="25"/>
  <c r="E17" i="26" s="1"/>
  <c r="F21" i="25"/>
  <c r="F17" i="26" s="1"/>
  <c r="G21" i="25"/>
  <c r="G17" i="26" s="1"/>
  <c r="H21" i="25"/>
  <c r="H17" i="26" s="1"/>
  <c r="I21" i="25"/>
  <c r="I17" i="26" s="1"/>
  <c r="J21" i="25"/>
  <c r="J17" i="26" s="1"/>
  <c r="K21" i="25"/>
  <c r="K17" i="26" s="1"/>
  <c r="L21" i="25"/>
  <c r="L17" i="26" s="1"/>
  <c r="C22" i="25"/>
  <c r="C18" i="26" s="1"/>
  <c r="D22" i="25"/>
  <c r="D18" i="26" s="1"/>
  <c r="E22" i="25"/>
  <c r="E18" i="26" s="1"/>
  <c r="F22" i="25"/>
  <c r="F18" i="26" s="1"/>
  <c r="G22" i="25"/>
  <c r="G18" i="26" s="1"/>
  <c r="H22" i="25"/>
  <c r="H18" i="26" s="1"/>
  <c r="I22" i="25"/>
  <c r="I18" i="26" s="1"/>
  <c r="J22" i="25"/>
  <c r="J18" i="26" s="1"/>
  <c r="K22" i="25"/>
  <c r="K18" i="26" s="1"/>
  <c r="L22" i="25"/>
  <c r="L18" i="26" s="1"/>
  <c r="C23" i="25"/>
  <c r="C19" i="26" s="1"/>
  <c r="D23" i="25"/>
  <c r="D19" i="26" s="1"/>
  <c r="E23" i="25"/>
  <c r="E19" i="26" s="1"/>
  <c r="F23" i="25"/>
  <c r="F19" i="26" s="1"/>
  <c r="G23" i="25"/>
  <c r="G19" i="26" s="1"/>
  <c r="H23" i="25"/>
  <c r="H19" i="26" s="1"/>
  <c r="I23" i="25"/>
  <c r="I19" i="26" s="1"/>
  <c r="J23" i="25"/>
  <c r="J19" i="26" s="1"/>
  <c r="K23" i="25"/>
  <c r="K19" i="26" s="1"/>
  <c r="L23" i="25"/>
  <c r="L19" i="26" s="1"/>
  <c r="C24" i="25"/>
  <c r="C20" i="26" s="1"/>
  <c r="D24" i="25"/>
  <c r="D20" i="26" s="1"/>
  <c r="E24" i="25"/>
  <c r="E20" i="26" s="1"/>
  <c r="F24" i="25"/>
  <c r="F20" i="26" s="1"/>
  <c r="G24" i="25"/>
  <c r="G20" i="26" s="1"/>
  <c r="H24" i="25"/>
  <c r="H20" i="26" s="1"/>
  <c r="I24" i="25"/>
  <c r="I20" i="26" s="1"/>
  <c r="J24" i="25"/>
  <c r="J20" i="26" s="1"/>
  <c r="K24" i="25"/>
  <c r="K20" i="26" s="1"/>
  <c r="L24" i="25"/>
  <c r="L20" i="26" s="1"/>
  <c r="C25" i="25"/>
  <c r="C21" i="26" s="1"/>
  <c r="D25" i="25"/>
  <c r="D21" i="26" s="1"/>
  <c r="E25" i="25"/>
  <c r="E21" i="26" s="1"/>
  <c r="F25" i="25"/>
  <c r="F21" i="26" s="1"/>
  <c r="G25" i="25"/>
  <c r="G21" i="26" s="1"/>
  <c r="H25" i="25"/>
  <c r="H21" i="26" s="1"/>
  <c r="I25" i="25"/>
  <c r="I21" i="26" s="1"/>
  <c r="J25" i="25"/>
  <c r="J21" i="26" s="1"/>
  <c r="K25" i="25"/>
  <c r="K21" i="26" s="1"/>
  <c r="L25" i="25"/>
  <c r="L21" i="26" s="1"/>
  <c r="C26" i="25"/>
  <c r="C22" i="26" s="1"/>
  <c r="D26" i="25"/>
  <c r="D22" i="26" s="1"/>
  <c r="E26" i="25"/>
  <c r="E22" i="26" s="1"/>
  <c r="F26" i="25"/>
  <c r="F22" i="26" s="1"/>
  <c r="G26" i="25"/>
  <c r="G22" i="26" s="1"/>
  <c r="H26" i="25"/>
  <c r="H22" i="26" s="1"/>
  <c r="I26" i="25"/>
  <c r="I22" i="26" s="1"/>
  <c r="J26" i="25"/>
  <c r="J22" i="26" s="1"/>
  <c r="K26" i="25"/>
  <c r="K22" i="26" s="1"/>
  <c r="L26" i="25"/>
  <c r="L22" i="26" s="1"/>
  <c r="C27" i="25"/>
  <c r="C23" i="26" s="1"/>
  <c r="D27" i="25"/>
  <c r="D23" i="26" s="1"/>
  <c r="E27" i="25"/>
  <c r="E23" i="26" s="1"/>
  <c r="F27" i="25"/>
  <c r="F23" i="26" s="1"/>
  <c r="G27" i="25"/>
  <c r="G23" i="26" s="1"/>
  <c r="H27" i="25"/>
  <c r="H23" i="26" s="1"/>
  <c r="I27" i="25"/>
  <c r="I23" i="26" s="1"/>
  <c r="J27" i="25"/>
  <c r="J23" i="26" s="1"/>
  <c r="K27" i="25"/>
  <c r="K23" i="26" s="1"/>
  <c r="L27" i="25"/>
  <c r="L23" i="26" s="1"/>
  <c r="C28" i="25"/>
  <c r="C24" i="26" s="1"/>
  <c r="D28" i="25"/>
  <c r="D24" i="26" s="1"/>
  <c r="E28" i="25"/>
  <c r="E24" i="26" s="1"/>
  <c r="F28" i="25"/>
  <c r="F24" i="26" s="1"/>
  <c r="G28" i="25"/>
  <c r="G24" i="26" s="1"/>
  <c r="H28" i="25"/>
  <c r="H24" i="26" s="1"/>
  <c r="I28" i="25"/>
  <c r="I24" i="26" s="1"/>
  <c r="J28" i="25"/>
  <c r="J24" i="26" s="1"/>
  <c r="K28" i="25"/>
  <c r="K24" i="26" s="1"/>
  <c r="L28" i="25"/>
  <c r="L24" i="26" s="1"/>
  <c r="C29" i="25"/>
  <c r="C25" i="26" s="1"/>
  <c r="D29" i="25"/>
  <c r="D25" i="26" s="1"/>
  <c r="E29" i="25"/>
  <c r="E25" i="26" s="1"/>
  <c r="F29" i="25"/>
  <c r="F25" i="26" s="1"/>
  <c r="G29" i="25"/>
  <c r="G25" i="26" s="1"/>
  <c r="H29" i="25"/>
  <c r="H25" i="26" s="1"/>
  <c r="I29" i="25"/>
  <c r="I25" i="26" s="1"/>
  <c r="J29" i="25"/>
  <c r="J25" i="26" s="1"/>
  <c r="K29" i="25"/>
  <c r="K25" i="26" s="1"/>
  <c r="L29" i="25"/>
  <c r="L25" i="26" s="1"/>
  <c r="C30" i="25"/>
  <c r="C26" i="26" s="1"/>
  <c r="D30" i="25"/>
  <c r="D26" i="26" s="1"/>
  <c r="E30" i="25"/>
  <c r="E26" i="26" s="1"/>
  <c r="F30" i="25"/>
  <c r="F26" i="26" s="1"/>
  <c r="G30" i="25"/>
  <c r="G26" i="26" s="1"/>
  <c r="H30" i="25"/>
  <c r="H26" i="26" s="1"/>
  <c r="I30" i="25"/>
  <c r="I26" i="26" s="1"/>
  <c r="J30" i="25"/>
  <c r="J26" i="26" s="1"/>
  <c r="K30" i="25"/>
  <c r="K26" i="26" s="1"/>
  <c r="L30" i="25"/>
  <c r="L26" i="26" s="1"/>
  <c r="C31" i="25"/>
  <c r="C27" i="26" s="1"/>
  <c r="D31" i="25"/>
  <c r="D27" i="26" s="1"/>
  <c r="E31" i="25"/>
  <c r="E27" i="26" s="1"/>
  <c r="F31" i="25"/>
  <c r="F27" i="26" s="1"/>
  <c r="G31" i="25"/>
  <c r="G27" i="26" s="1"/>
  <c r="H31" i="25"/>
  <c r="H27" i="26" s="1"/>
  <c r="I31" i="25"/>
  <c r="I27" i="26" s="1"/>
  <c r="J31" i="25"/>
  <c r="J27" i="26" s="1"/>
  <c r="K31" i="25"/>
  <c r="K27" i="26" s="1"/>
  <c r="L31" i="25"/>
  <c r="L27" i="26" s="1"/>
  <c r="C32" i="25"/>
  <c r="C28" i="26" s="1"/>
  <c r="D32" i="25"/>
  <c r="D28" i="26" s="1"/>
  <c r="E32" i="25"/>
  <c r="E28" i="26" s="1"/>
  <c r="F32" i="25"/>
  <c r="F28" i="26" s="1"/>
  <c r="G32" i="25"/>
  <c r="G28" i="26" s="1"/>
  <c r="H32" i="25"/>
  <c r="H28" i="26" s="1"/>
  <c r="I32" i="25"/>
  <c r="I28" i="26" s="1"/>
  <c r="J32" i="25"/>
  <c r="J28" i="26" s="1"/>
  <c r="K32" i="25"/>
  <c r="K28" i="26" s="1"/>
  <c r="L32" i="25"/>
  <c r="L28" i="26" s="1"/>
  <c r="C33" i="25"/>
  <c r="C29" i="26" s="1"/>
  <c r="D33" i="25"/>
  <c r="D29" i="26" s="1"/>
  <c r="E33" i="25"/>
  <c r="E29" i="26" s="1"/>
  <c r="F33" i="25"/>
  <c r="F29" i="26" s="1"/>
  <c r="G33" i="25"/>
  <c r="G29" i="26" s="1"/>
  <c r="H33" i="25"/>
  <c r="H29" i="26" s="1"/>
  <c r="I33" i="25"/>
  <c r="I29" i="26" s="1"/>
  <c r="J33" i="25"/>
  <c r="J29" i="26" s="1"/>
  <c r="K33" i="25"/>
  <c r="K29" i="26" s="1"/>
  <c r="L33" i="25"/>
  <c r="L29" i="26" s="1"/>
  <c r="C34" i="25"/>
  <c r="C30" i="26" s="1"/>
  <c r="D34" i="25"/>
  <c r="D30" i="26" s="1"/>
  <c r="E34" i="25"/>
  <c r="E30" i="26" s="1"/>
  <c r="F34" i="25"/>
  <c r="F30" i="26" s="1"/>
  <c r="G34" i="25"/>
  <c r="G30" i="26" s="1"/>
  <c r="H34" i="25"/>
  <c r="H30" i="26" s="1"/>
  <c r="I34" i="25"/>
  <c r="I30" i="26" s="1"/>
  <c r="J34" i="25"/>
  <c r="J30" i="26" s="1"/>
  <c r="K34" i="25"/>
  <c r="K30" i="26" s="1"/>
  <c r="L34" i="25"/>
  <c r="L30" i="26" s="1"/>
  <c r="C35" i="25"/>
  <c r="C31" i="26" s="1"/>
  <c r="D35" i="25"/>
  <c r="D31" i="26" s="1"/>
  <c r="E35" i="25"/>
  <c r="E31" i="26" s="1"/>
  <c r="F35" i="25"/>
  <c r="F31" i="26" s="1"/>
  <c r="G35" i="25"/>
  <c r="G31" i="26" s="1"/>
  <c r="H35" i="25"/>
  <c r="H31" i="26" s="1"/>
  <c r="I35" i="25"/>
  <c r="I31" i="26" s="1"/>
  <c r="J35" i="25"/>
  <c r="J31" i="26" s="1"/>
  <c r="K35" i="25"/>
  <c r="K31" i="26" s="1"/>
  <c r="L35" i="25"/>
  <c r="L31" i="26" s="1"/>
  <c r="C36" i="25"/>
  <c r="C32" i="26" s="1"/>
  <c r="D36" i="25"/>
  <c r="D32" i="26" s="1"/>
  <c r="E36" i="25"/>
  <c r="E32" i="26" s="1"/>
  <c r="F36" i="25"/>
  <c r="F32" i="26" s="1"/>
  <c r="G36" i="25"/>
  <c r="G32" i="26" s="1"/>
  <c r="H36" i="25"/>
  <c r="H32" i="26" s="1"/>
  <c r="I36" i="25"/>
  <c r="I32" i="26" s="1"/>
  <c r="J36" i="25"/>
  <c r="J32" i="26" s="1"/>
  <c r="K36" i="25"/>
  <c r="K32" i="26" s="1"/>
  <c r="L36" i="25"/>
  <c r="L32" i="26" s="1"/>
  <c r="C37" i="25"/>
  <c r="C33" i="26" s="1"/>
  <c r="D37" i="25"/>
  <c r="D33" i="26" s="1"/>
  <c r="E37" i="25"/>
  <c r="E33" i="26" s="1"/>
  <c r="F37" i="25"/>
  <c r="F33" i="26" s="1"/>
  <c r="G37" i="25"/>
  <c r="G33" i="26" s="1"/>
  <c r="H37" i="25"/>
  <c r="H33" i="26" s="1"/>
  <c r="I37" i="25"/>
  <c r="I33" i="26" s="1"/>
  <c r="J37" i="25"/>
  <c r="J33" i="26" s="1"/>
  <c r="K37" i="25"/>
  <c r="K33" i="26" s="1"/>
  <c r="L37" i="25"/>
  <c r="L33" i="26" s="1"/>
  <c r="C38" i="25"/>
  <c r="C34" i="26" s="1"/>
  <c r="D38" i="25"/>
  <c r="D34" i="26" s="1"/>
  <c r="E38" i="25"/>
  <c r="E34" i="26" s="1"/>
  <c r="F38" i="25"/>
  <c r="F34" i="26" s="1"/>
  <c r="G38" i="25"/>
  <c r="G34" i="26" s="1"/>
  <c r="H38" i="25"/>
  <c r="H34" i="26" s="1"/>
  <c r="I38" i="25"/>
  <c r="I34" i="26" s="1"/>
  <c r="J38" i="25"/>
  <c r="J34" i="26" s="1"/>
  <c r="K38" i="25"/>
  <c r="K34" i="26" s="1"/>
  <c r="L38" i="25"/>
  <c r="L34" i="26" s="1"/>
  <c r="C39" i="25"/>
  <c r="C35" i="26" s="1"/>
  <c r="D39" i="25"/>
  <c r="D35" i="26" s="1"/>
  <c r="E39" i="25"/>
  <c r="E35" i="26" s="1"/>
  <c r="F39" i="25"/>
  <c r="F35" i="26" s="1"/>
  <c r="G39" i="25"/>
  <c r="G35" i="26" s="1"/>
  <c r="H39" i="25"/>
  <c r="H35" i="26" s="1"/>
  <c r="I39" i="25"/>
  <c r="I35" i="26" s="1"/>
  <c r="J39" i="25"/>
  <c r="J35" i="26" s="1"/>
  <c r="K39" i="25"/>
  <c r="K35" i="26" s="1"/>
  <c r="L39" i="25"/>
  <c r="L35" i="26" s="1"/>
  <c r="C40" i="25"/>
  <c r="C36" i="26" s="1"/>
  <c r="D40" i="25"/>
  <c r="D36" i="26" s="1"/>
  <c r="E40" i="25"/>
  <c r="E36" i="26" s="1"/>
  <c r="F40" i="25"/>
  <c r="F36" i="26" s="1"/>
  <c r="G40" i="25"/>
  <c r="G36" i="26" s="1"/>
  <c r="H40" i="25"/>
  <c r="H36" i="26" s="1"/>
  <c r="I40" i="25"/>
  <c r="I36" i="26" s="1"/>
  <c r="J40" i="25"/>
  <c r="J36" i="26" s="1"/>
  <c r="K40" i="25"/>
  <c r="K36" i="26" s="1"/>
  <c r="L40" i="25"/>
  <c r="L36" i="26" s="1"/>
  <c r="C41" i="25"/>
  <c r="C37" i="26" s="1"/>
  <c r="D41" i="25"/>
  <c r="D37" i="26" s="1"/>
  <c r="E41" i="25"/>
  <c r="E37" i="26" s="1"/>
  <c r="F41" i="25"/>
  <c r="F37" i="26" s="1"/>
  <c r="G41" i="25"/>
  <c r="G37" i="26" s="1"/>
  <c r="H41" i="25"/>
  <c r="H37" i="26" s="1"/>
  <c r="I41" i="25"/>
  <c r="I37" i="26" s="1"/>
  <c r="J41" i="25"/>
  <c r="J37" i="26" s="1"/>
  <c r="K41" i="25"/>
  <c r="K37" i="26" s="1"/>
  <c r="L41" i="25"/>
  <c r="L37" i="26" s="1"/>
  <c r="C42" i="25"/>
  <c r="C38" i="26" s="1"/>
  <c r="D42" i="25"/>
  <c r="D38" i="26" s="1"/>
  <c r="E42" i="25"/>
  <c r="E38" i="26" s="1"/>
  <c r="F42" i="25"/>
  <c r="F38" i="26" s="1"/>
  <c r="G42" i="25"/>
  <c r="G38" i="26" s="1"/>
  <c r="H42" i="25"/>
  <c r="H38" i="26" s="1"/>
  <c r="I42" i="25"/>
  <c r="I38" i="26" s="1"/>
  <c r="J42" i="25"/>
  <c r="J38" i="26" s="1"/>
  <c r="K42" i="25"/>
  <c r="K38" i="26" s="1"/>
  <c r="L42" i="25"/>
  <c r="L38" i="26" s="1"/>
  <c r="C43" i="25"/>
  <c r="C39" i="26" s="1"/>
  <c r="D43" i="25"/>
  <c r="D39" i="26" s="1"/>
  <c r="E43" i="25"/>
  <c r="E39" i="26" s="1"/>
  <c r="F43" i="25"/>
  <c r="F39" i="26" s="1"/>
  <c r="G43" i="25"/>
  <c r="G39" i="26" s="1"/>
  <c r="H43" i="25"/>
  <c r="H39" i="26" s="1"/>
  <c r="I43" i="25"/>
  <c r="I39" i="26" s="1"/>
  <c r="J43" i="25"/>
  <c r="J39" i="26" s="1"/>
  <c r="K43" i="25"/>
  <c r="K39" i="26" s="1"/>
  <c r="L43" i="25"/>
  <c r="L39" i="26" s="1"/>
  <c r="C44" i="25"/>
  <c r="C40" i="26" s="1"/>
  <c r="D44" i="25"/>
  <c r="D40" i="26" s="1"/>
  <c r="E44" i="25"/>
  <c r="E40" i="26" s="1"/>
  <c r="F44" i="25"/>
  <c r="F40" i="26" s="1"/>
  <c r="G44" i="25"/>
  <c r="G40" i="26" s="1"/>
  <c r="H44" i="25"/>
  <c r="H40" i="26" s="1"/>
  <c r="I44" i="25"/>
  <c r="I40" i="26" s="1"/>
  <c r="J44" i="25"/>
  <c r="J40" i="26" s="1"/>
  <c r="K44" i="25"/>
  <c r="K40" i="26" s="1"/>
  <c r="L44" i="25"/>
  <c r="L40" i="26" s="1"/>
  <c r="C45" i="25"/>
  <c r="C41" i="26" s="1"/>
  <c r="D45" i="25"/>
  <c r="D41" i="26" s="1"/>
  <c r="E45" i="25"/>
  <c r="E41" i="26" s="1"/>
  <c r="F45" i="25"/>
  <c r="F41" i="26" s="1"/>
  <c r="G45" i="25"/>
  <c r="G41" i="26" s="1"/>
  <c r="H45" i="25"/>
  <c r="H41" i="26" s="1"/>
  <c r="I45" i="25"/>
  <c r="I41" i="26" s="1"/>
  <c r="J45" i="25"/>
  <c r="J41" i="26" s="1"/>
  <c r="K45" i="25"/>
  <c r="K41" i="26" s="1"/>
  <c r="L45" i="25"/>
  <c r="L41" i="26" s="1"/>
  <c r="C46" i="25"/>
  <c r="C42" i="26" s="1"/>
  <c r="D46" i="25"/>
  <c r="D42" i="26" s="1"/>
  <c r="E46" i="25"/>
  <c r="E42" i="26" s="1"/>
  <c r="F46" i="25"/>
  <c r="F42" i="26" s="1"/>
  <c r="G46" i="25"/>
  <c r="G42" i="26" s="1"/>
  <c r="H46" i="25"/>
  <c r="H42" i="26" s="1"/>
  <c r="I46" i="25"/>
  <c r="I42" i="26" s="1"/>
  <c r="J46" i="25"/>
  <c r="J42" i="26" s="1"/>
  <c r="K46" i="25"/>
  <c r="K42" i="26" s="1"/>
  <c r="L46" i="25"/>
  <c r="L42" i="26" s="1"/>
  <c r="C47" i="25"/>
  <c r="C43" i="26" s="1"/>
  <c r="D47" i="25"/>
  <c r="D43" i="26" s="1"/>
  <c r="E47" i="25"/>
  <c r="E43" i="26" s="1"/>
  <c r="F47" i="25"/>
  <c r="F43" i="26" s="1"/>
  <c r="G47" i="25"/>
  <c r="G43" i="26" s="1"/>
  <c r="H47" i="25"/>
  <c r="H43" i="26" s="1"/>
  <c r="I47" i="25"/>
  <c r="I43" i="26" s="1"/>
  <c r="J47" i="25"/>
  <c r="J43" i="26" s="1"/>
  <c r="K47" i="25"/>
  <c r="K43" i="26" s="1"/>
  <c r="L47" i="25"/>
  <c r="L43" i="26" s="1"/>
  <c r="C48" i="25"/>
  <c r="C44" i="26" s="1"/>
  <c r="D48" i="25"/>
  <c r="D44" i="26" s="1"/>
  <c r="E48" i="25"/>
  <c r="E44" i="26" s="1"/>
  <c r="F48" i="25"/>
  <c r="F44" i="26" s="1"/>
  <c r="G48" i="25"/>
  <c r="G44" i="26" s="1"/>
  <c r="H48" i="25"/>
  <c r="H44" i="26" s="1"/>
  <c r="I48" i="25"/>
  <c r="I44" i="26" s="1"/>
  <c r="J48" i="25"/>
  <c r="J44" i="26" s="1"/>
  <c r="K48" i="25"/>
  <c r="K44" i="26" s="1"/>
  <c r="L48" i="25"/>
  <c r="L44" i="26" s="1"/>
  <c r="D9" i="25"/>
  <c r="D5" i="26" s="1"/>
  <c r="E9" i="25"/>
  <c r="E5" i="26" s="1"/>
  <c r="F9" i="25"/>
  <c r="F5" i="26" s="1"/>
  <c r="G9" i="25"/>
  <c r="G5" i="26" s="1"/>
  <c r="H9" i="25"/>
  <c r="H5" i="26" s="1"/>
  <c r="I9" i="25"/>
  <c r="I5" i="26" s="1"/>
  <c r="J9" i="25"/>
  <c r="J5" i="26" s="1"/>
  <c r="K9" i="25"/>
  <c r="K5" i="26" s="1"/>
  <c r="L9" i="25"/>
  <c r="L5" i="26" s="1"/>
  <c r="AC14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39" i="22"/>
  <c r="U40" i="22"/>
  <c r="U41" i="22"/>
  <c r="E52" i="7"/>
  <c r="D49" i="14" s="1"/>
  <c r="F52" i="7"/>
  <c r="E49" i="14" s="1"/>
  <c r="G52" i="7"/>
  <c r="F49" i="14" s="1"/>
  <c r="H52" i="7"/>
  <c r="G49" i="14" s="1"/>
  <c r="I52" i="7"/>
  <c r="H49" i="14" s="1"/>
  <c r="J52" i="7"/>
  <c r="I49" i="14" s="1"/>
  <c r="K52" i="7"/>
  <c r="J49" i="14" s="1"/>
  <c r="L52" i="7"/>
  <c r="K49" i="14" s="1"/>
  <c r="M52" i="7"/>
  <c r="L49" i="14" s="1"/>
  <c r="N52" i="7"/>
  <c r="M49" i="14" s="1"/>
  <c r="O52" i="7"/>
  <c r="N49" i="14" s="1"/>
  <c r="P52" i="7"/>
  <c r="O49" i="14" s="1"/>
  <c r="Q52" i="7"/>
  <c r="P49" i="14" s="1"/>
  <c r="R52" i="7"/>
  <c r="Q49" i="14" s="1"/>
  <c r="F51" i="7"/>
  <c r="E48" i="14" s="1"/>
  <c r="G51" i="7"/>
  <c r="F48" i="14" s="1"/>
  <c r="H51" i="7"/>
  <c r="G48" i="14" s="1"/>
  <c r="I51" i="7"/>
  <c r="H48" i="14" s="1"/>
  <c r="J51" i="7"/>
  <c r="I48" i="14" s="1"/>
  <c r="K51" i="7"/>
  <c r="J48" i="14" s="1"/>
  <c r="L51" i="7"/>
  <c r="K48" i="14" s="1"/>
  <c r="M51" i="7"/>
  <c r="L48" i="14" s="1"/>
  <c r="N51" i="7"/>
  <c r="M48" i="14" s="1"/>
  <c r="O51" i="7"/>
  <c r="N48" i="14" s="1"/>
  <c r="P51" i="7"/>
  <c r="O48" i="14" s="1"/>
  <c r="Q51" i="7"/>
  <c r="P48" i="14" s="1"/>
  <c r="R51" i="7"/>
  <c r="Q48" i="14" s="1"/>
  <c r="E30" i="7"/>
  <c r="F30" i="7"/>
  <c r="E27" i="14" s="1"/>
  <c r="G30" i="7"/>
  <c r="F27" i="14" s="1"/>
  <c r="H30" i="7"/>
  <c r="G27" i="14" s="1"/>
  <c r="I30" i="7"/>
  <c r="H27" i="14" s="1"/>
  <c r="J30" i="7"/>
  <c r="I27" i="14" s="1"/>
  <c r="K30" i="7"/>
  <c r="J27" i="14" s="1"/>
  <c r="L30" i="7"/>
  <c r="K27" i="14" s="1"/>
  <c r="M30" i="7"/>
  <c r="L27" i="14" s="1"/>
  <c r="N30" i="7"/>
  <c r="M27" i="14" s="1"/>
  <c r="O30" i="7"/>
  <c r="N27" i="14" s="1"/>
  <c r="P30" i="7"/>
  <c r="O27" i="14" s="1"/>
  <c r="Q30" i="7"/>
  <c r="P27" i="14" s="1"/>
  <c r="R30" i="7"/>
  <c r="Q27" i="14" s="1"/>
  <c r="E31" i="7"/>
  <c r="F31" i="7"/>
  <c r="E28" i="14" s="1"/>
  <c r="G31" i="7"/>
  <c r="F28" i="14" s="1"/>
  <c r="H31" i="7"/>
  <c r="G28" i="14" s="1"/>
  <c r="I31" i="7"/>
  <c r="H28" i="14" s="1"/>
  <c r="J31" i="7"/>
  <c r="I28" i="14" s="1"/>
  <c r="K31" i="7"/>
  <c r="J28" i="14" s="1"/>
  <c r="L31" i="7"/>
  <c r="K28" i="14" s="1"/>
  <c r="M31" i="7"/>
  <c r="L28" i="14" s="1"/>
  <c r="N31" i="7"/>
  <c r="M28" i="14" s="1"/>
  <c r="O31" i="7"/>
  <c r="N28" i="14" s="1"/>
  <c r="P31" i="7"/>
  <c r="O28" i="14" s="1"/>
  <c r="Q31" i="7"/>
  <c r="P28" i="14" s="1"/>
  <c r="R31" i="7"/>
  <c r="Q28" i="14" s="1"/>
  <c r="E32" i="7"/>
  <c r="F32" i="7"/>
  <c r="E29" i="14" s="1"/>
  <c r="G32" i="7"/>
  <c r="F29" i="14" s="1"/>
  <c r="H32" i="7"/>
  <c r="G29" i="14" s="1"/>
  <c r="I32" i="7"/>
  <c r="H29" i="14" s="1"/>
  <c r="J32" i="7"/>
  <c r="I29" i="14" s="1"/>
  <c r="K32" i="7"/>
  <c r="J29" i="14" s="1"/>
  <c r="L32" i="7"/>
  <c r="K29" i="14" s="1"/>
  <c r="M32" i="7"/>
  <c r="L29" i="14" s="1"/>
  <c r="N32" i="7"/>
  <c r="M29" i="14" s="1"/>
  <c r="O32" i="7"/>
  <c r="N29" i="14" s="1"/>
  <c r="P32" i="7"/>
  <c r="O29" i="14" s="1"/>
  <c r="Q32" i="7"/>
  <c r="P29" i="14" s="1"/>
  <c r="R32" i="7"/>
  <c r="Q29" i="14" s="1"/>
  <c r="E33" i="7"/>
  <c r="F33" i="7"/>
  <c r="E30" i="14" s="1"/>
  <c r="G33" i="7"/>
  <c r="F30" i="14" s="1"/>
  <c r="H33" i="7"/>
  <c r="G30" i="14" s="1"/>
  <c r="I33" i="7"/>
  <c r="H30" i="14" s="1"/>
  <c r="J33" i="7"/>
  <c r="I30" i="14" s="1"/>
  <c r="K33" i="7"/>
  <c r="J30" i="14" s="1"/>
  <c r="L33" i="7"/>
  <c r="K30" i="14" s="1"/>
  <c r="M33" i="7"/>
  <c r="L30" i="14" s="1"/>
  <c r="N33" i="7"/>
  <c r="M30" i="14" s="1"/>
  <c r="O33" i="7"/>
  <c r="N30" i="14" s="1"/>
  <c r="P33" i="7"/>
  <c r="O30" i="14" s="1"/>
  <c r="Q33" i="7"/>
  <c r="P30" i="14" s="1"/>
  <c r="R33" i="7"/>
  <c r="Q30" i="14" s="1"/>
  <c r="E34" i="7"/>
  <c r="F34" i="7"/>
  <c r="E31" i="14" s="1"/>
  <c r="G34" i="7"/>
  <c r="F31" i="14" s="1"/>
  <c r="H34" i="7"/>
  <c r="G31" i="14" s="1"/>
  <c r="I34" i="7"/>
  <c r="H31" i="14" s="1"/>
  <c r="J34" i="7"/>
  <c r="I31" i="14" s="1"/>
  <c r="K34" i="7"/>
  <c r="J31" i="14" s="1"/>
  <c r="L34" i="7"/>
  <c r="K31" i="14" s="1"/>
  <c r="M34" i="7"/>
  <c r="L31" i="14" s="1"/>
  <c r="N34" i="7"/>
  <c r="M31" i="14" s="1"/>
  <c r="O34" i="7"/>
  <c r="N31" i="14" s="1"/>
  <c r="P34" i="7"/>
  <c r="O31" i="14" s="1"/>
  <c r="Q34" i="7"/>
  <c r="P31" i="14" s="1"/>
  <c r="R34" i="7"/>
  <c r="Q31" i="14" s="1"/>
  <c r="E35" i="7"/>
  <c r="D32" i="14" s="1"/>
  <c r="F35" i="7"/>
  <c r="E32" i="14" s="1"/>
  <c r="G35" i="7"/>
  <c r="F32" i="14" s="1"/>
  <c r="H35" i="7"/>
  <c r="G32" i="14" s="1"/>
  <c r="I35" i="7"/>
  <c r="H32" i="14" s="1"/>
  <c r="J35" i="7"/>
  <c r="K35" i="7"/>
  <c r="J32" i="14" s="1"/>
  <c r="L35" i="7"/>
  <c r="K32" i="14" s="1"/>
  <c r="M35" i="7"/>
  <c r="L32" i="14" s="1"/>
  <c r="N35" i="7"/>
  <c r="M32" i="14" s="1"/>
  <c r="O35" i="7"/>
  <c r="N32" i="14" s="1"/>
  <c r="P35" i="7"/>
  <c r="O32" i="14" s="1"/>
  <c r="Q35" i="7"/>
  <c r="P32" i="14" s="1"/>
  <c r="R35" i="7"/>
  <c r="Q32" i="14" s="1"/>
  <c r="E36" i="7"/>
  <c r="F36" i="7"/>
  <c r="E33" i="14" s="1"/>
  <c r="G36" i="7"/>
  <c r="F33" i="14" s="1"/>
  <c r="H36" i="7"/>
  <c r="G33" i="14" s="1"/>
  <c r="I36" i="7"/>
  <c r="H33" i="14" s="1"/>
  <c r="J36" i="7"/>
  <c r="I33" i="14" s="1"/>
  <c r="K36" i="7"/>
  <c r="J33" i="14" s="1"/>
  <c r="L36" i="7"/>
  <c r="K33" i="14" s="1"/>
  <c r="M36" i="7"/>
  <c r="L33" i="14" s="1"/>
  <c r="N36" i="7"/>
  <c r="M33" i="14" s="1"/>
  <c r="O36" i="7"/>
  <c r="N33" i="14" s="1"/>
  <c r="P36" i="7"/>
  <c r="O33" i="14" s="1"/>
  <c r="Q36" i="7"/>
  <c r="P33" i="14" s="1"/>
  <c r="R36" i="7"/>
  <c r="Q33" i="14" s="1"/>
  <c r="E37" i="7"/>
  <c r="F37" i="7"/>
  <c r="E34" i="14" s="1"/>
  <c r="G37" i="7"/>
  <c r="F34" i="14" s="1"/>
  <c r="H37" i="7"/>
  <c r="G34" i="14" s="1"/>
  <c r="I37" i="7"/>
  <c r="H34" i="14" s="1"/>
  <c r="J37" i="7"/>
  <c r="I34" i="14" s="1"/>
  <c r="K37" i="7"/>
  <c r="J34" i="14" s="1"/>
  <c r="L37" i="7"/>
  <c r="K34" i="14" s="1"/>
  <c r="M37" i="7"/>
  <c r="L34" i="14" s="1"/>
  <c r="N37" i="7"/>
  <c r="M34" i="14" s="1"/>
  <c r="O37" i="7"/>
  <c r="N34" i="14" s="1"/>
  <c r="P37" i="7"/>
  <c r="O34" i="14" s="1"/>
  <c r="Q37" i="7"/>
  <c r="P34" i="14" s="1"/>
  <c r="R37" i="7"/>
  <c r="Q34" i="14" s="1"/>
  <c r="E38" i="7"/>
  <c r="F38" i="7"/>
  <c r="E35" i="14" s="1"/>
  <c r="G38" i="7"/>
  <c r="F35" i="14" s="1"/>
  <c r="H38" i="7"/>
  <c r="G35" i="14" s="1"/>
  <c r="I38" i="7"/>
  <c r="H35" i="14" s="1"/>
  <c r="J38" i="7"/>
  <c r="I35" i="14" s="1"/>
  <c r="K38" i="7"/>
  <c r="J35" i="14" s="1"/>
  <c r="L38" i="7"/>
  <c r="K35" i="14" s="1"/>
  <c r="M38" i="7"/>
  <c r="L35" i="14" s="1"/>
  <c r="N38" i="7"/>
  <c r="M35" i="14" s="1"/>
  <c r="O38" i="7"/>
  <c r="N35" i="14" s="1"/>
  <c r="P38" i="7"/>
  <c r="O35" i="14" s="1"/>
  <c r="Q38" i="7"/>
  <c r="P35" i="14" s="1"/>
  <c r="R38" i="7"/>
  <c r="Q35" i="14" s="1"/>
  <c r="E39" i="7"/>
  <c r="F39" i="7"/>
  <c r="E36" i="14" s="1"/>
  <c r="G39" i="7"/>
  <c r="F36" i="14" s="1"/>
  <c r="H39" i="7"/>
  <c r="G36" i="14" s="1"/>
  <c r="I39" i="7"/>
  <c r="H36" i="14" s="1"/>
  <c r="J39" i="7"/>
  <c r="I36" i="14" s="1"/>
  <c r="K39" i="7"/>
  <c r="J36" i="14" s="1"/>
  <c r="L39" i="7"/>
  <c r="K36" i="14" s="1"/>
  <c r="M39" i="7"/>
  <c r="L36" i="14" s="1"/>
  <c r="N39" i="7"/>
  <c r="M36" i="14" s="1"/>
  <c r="O39" i="7"/>
  <c r="N36" i="14" s="1"/>
  <c r="P39" i="7"/>
  <c r="O36" i="14" s="1"/>
  <c r="Q39" i="7"/>
  <c r="P36" i="14" s="1"/>
  <c r="R39" i="7"/>
  <c r="Q36" i="14" s="1"/>
  <c r="E40" i="7"/>
  <c r="F40" i="7"/>
  <c r="E37" i="14" s="1"/>
  <c r="G40" i="7"/>
  <c r="F37" i="14" s="1"/>
  <c r="H40" i="7"/>
  <c r="G37" i="14" s="1"/>
  <c r="I40" i="7"/>
  <c r="H37" i="14" s="1"/>
  <c r="J40" i="7"/>
  <c r="I37" i="14" s="1"/>
  <c r="K40" i="7"/>
  <c r="J37" i="14" s="1"/>
  <c r="L40" i="7"/>
  <c r="K37" i="14" s="1"/>
  <c r="M40" i="7"/>
  <c r="L37" i="14" s="1"/>
  <c r="N40" i="7"/>
  <c r="M37" i="14" s="1"/>
  <c r="O40" i="7"/>
  <c r="N37" i="14" s="1"/>
  <c r="P40" i="7"/>
  <c r="O37" i="14" s="1"/>
  <c r="Q40" i="7"/>
  <c r="P37" i="14" s="1"/>
  <c r="R40" i="7"/>
  <c r="Q37" i="14" s="1"/>
  <c r="E41" i="7"/>
  <c r="F41" i="7"/>
  <c r="E38" i="14" s="1"/>
  <c r="G41" i="7"/>
  <c r="F38" i="14" s="1"/>
  <c r="H41" i="7"/>
  <c r="G38" i="14" s="1"/>
  <c r="I41" i="7"/>
  <c r="H38" i="14" s="1"/>
  <c r="J41" i="7"/>
  <c r="I38" i="14" s="1"/>
  <c r="K41" i="7"/>
  <c r="J38" i="14" s="1"/>
  <c r="L41" i="7"/>
  <c r="K38" i="14" s="1"/>
  <c r="M41" i="7"/>
  <c r="L38" i="14" s="1"/>
  <c r="N41" i="7"/>
  <c r="M38" i="14" s="1"/>
  <c r="O41" i="7"/>
  <c r="N38" i="14" s="1"/>
  <c r="P41" i="7"/>
  <c r="O38" i="14" s="1"/>
  <c r="Q41" i="7"/>
  <c r="P38" i="14" s="1"/>
  <c r="R41" i="7"/>
  <c r="Q38" i="14" s="1"/>
  <c r="E42" i="7"/>
  <c r="F42" i="7"/>
  <c r="E39" i="14" s="1"/>
  <c r="G42" i="7"/>
  <c r="F39" i="14" s="1"/>
  <c r="H42" i="7"/>
  <c r="G39" i="14" s="1"/>
  <c r="I42" i="7"/>
  <c r="H39" i="14" s="1"/>
  <c r="J42" i="7"/>
  <c r="I39" i="14" s="1"/>
  <c r="K42" i="7"/>
  <c r="J39" i="14" s="1"/>
  <c r="L42" i="7"/>
  <c r="K39" i="14" s="1"/>
  <c r="M42" i="7"/>
  <c r="L39" i="14" s="1"/>
  <c r="N42" i="7"/>
  <c r="M39" i="14" s="1"/>
  <c r="O42" i="7"/>
  <c r="N39" i="14" s="1"/>
  <c r="P42" i="7"/>
  <c r="O39" i="14" s="1"/>
  <c r="Q42" i="7"/>
  <c r="P39" i="14" s="1"/>
  <c r="R42" i="7"/>
  <c r="Q39" i="14" s="1"/>
  <c r="E43" i="7"/>
  <c r="F43" i="7"/>
  <c r="E40" i="14" s="1"/>
  <c r="G43" i="7"/>
  <c r="F40" i="14" s="1"/>
  <c r="H43" i="7"/>
  <c r="G40" i="14" s="1"/>
  <c r="I43" i="7"/>
  <c r="H40" i="14" s="1"/>
  <c r="J43" i="7"/>
  <c r="I40" i="14" s="1"/>
  <c r="K43" i="7"/>
  <c r="J40" i="14" s="1"/>
  <c r="L43" i="7"/>
  <c r="K40" i="14" s="1"/>
  <c r="M43" i="7"/>
  <c r="L40" i="14" s="1"/>
  <c r="N43" i="7"/>
  <c r="M40" i="14" s="1"/>
  <c r="O43" i="7"/>
  <c r="N40" i="14" s="1"/>
  <c r="P43" i="7"/>
  <c r="O40" i="14" s="1"/>
  <c r="Q43" i="7"/>
  <c r="P40" i="14" s="1"/>
  <c r="R43" i="7"/>
  <c r="Q40" i="14" s="1"/>
  <c r="E44" i="7"/>
  <c r="F44" i="7"/>
  <c r="E41" i="14" s="1"/>
  <c r="G44" i="7"/>
  <c r="F41" i="14" s="1"/>
  <c r="H44" i="7"/>
  <c r="G41" i="14" s="1"/>
  <c r="I44" i="7"/>
  <c r="H41" i="14" s="1"/>
  <c r="J44" i="7"/>
  <c r="I41" i="14" s="1"/>
  <c r="K44" i="7"/>
  <c r="J41" i="14" s="1"/>
  <c r="L44" i="7"/>
  <c r="K41" i="14" s="1"/>
  <c r="M44" i="7"/>
  <c r="L41" i="14" s="1"/>
  <c r="N44" i="7"/>
  <c r="M41" i="14" s="1"/>
  <c r="O44" i="7"/>
  <c r="N41" i="14" s="1"/>
  <c r="P44" i="7"/>
  <c r="O41" i="14" s="1"/>
  <c r="Q44" i="7"/>
  <c r="P41" i="14" s="1"/>
  <c r="R44" i="7"/>
  <c r="Q41" i="14" s="1"/>
  <c r="E45" i="7"/>
  <c r="F45" i="7"/>
  <c r="E42" i="14" s="1"/>
  <c r="G45" i="7"/>
  <c r="F42" i="14" s="1"/>
  <c r="H45" i="7"/>
  <c r="G42" i="14" s="1"/>
  <c r="I45" i="7"/>
  <c r="H42" i="14" s="1"/>
  <c r="J45" i="7"/>
  <c r="I42" i="14" s="1"/>
  <c r="K45" i="7"/>
  <c r="J42" i="14" s="1"/>
  <c r="L45" i="7"/>
  <c r="K42" i="14" s="1"/>
  <c r="M45" i="7"/>
  <c r="L42" i="14" s="1"/>
  <c r="N45" i="7"/>
  <c r="M42" i="14" s="1"/>
  <c r="O45" i="7"/>
  <c r="N42" i="14" s="1"/>
  <c r="P45" i="7"/>
  <c r="O42" i="14" s="1"/>
  <c r="Q45" i="7"/>
  <c r="P42" i="14" s="1"/>
  <c r="R45" i="7"/>
  <c r="Q42" i="14" s="1"/>
  <c r="E46" i="7"/>
  <c r="F46" i="7"/>
  <c r="E43" i="14" s="1"/>
  <c r="G46" i="7"/>
  <c r="F43" i="14" s="1"/>
  <c r="H46" i="7"/>
  <c r="G43" i="14" s="1"/>
  <c r="I46" i="7"/>
  <c r="H43" i="14" s="1"/>
  <c r="J46" i="7"/>
  <c r="I43" i="14" s="1"/>
  <c r="K46" i="7"/>
  <c r="J43" i="14" s="1"/>
  <c r="L46" i="7"/>
  <c r="K43" i="14" s="1"/>
  <c r="M46" i="7"/>
  <c r="L43" i="14" s="1"/>
  <c r="N46" i="7"/>
  <c r="M43" i="14" s="1"/>
  <c r="O46" i="7"/>
  <c r="N43" i="14" s="1"/>
  <c r="P46" i="7"/>
  <c r="O43" i="14" s="1"/>
  <c r="Q46" i="7"/>
  <c r="P43" i="14" s="1"/>
  <c r="R46" i="7"/>
  <c r="Q43" i="14" s="1"/>
  <c r="E47" i="7"/>
  <c r="F47" i="7"/>
  <c r="E44" i="14" s="1"/>
  <c r="G47" i="7"/>
  <c r="F44" i="14" s="1"/>
  <c r="H47" i="7"/>
  <c r="G44" i="14" s="1"/>
  <c r="I47" i="7"/>
  <c r="H44" i="14" s="1"/>
  <c r="J47" i="7"/>
  <c r="I44" i="14" s="1"/>
  <c r="K47" i="7"/>
  <c r="J44" i="14" s="1"/>
  <c r="L47" i="7"/>
  <c r="K44" i="14" s="1"/>
  <c r="M47" i="7"/>
  <c r="L44" i="14" s="1"/>
  <c r="N47" i="7"/>
  <c r="M44" i="14" s="1"/>
  <c r="O47" i="7"/>
  <c r="N44" i="14" s="1"/>
  <c r="P47" i="7"/>
  <c r="O44" i="14" s="1"/>
  <c r="Q47" i="7"/>
  <c r="P44" i="14" s="1"/>
  <c r="R47" i="7"/>
  <c r="Q44" i="14" s="1"/>
  <c r="E48" i="7"/>
  <c r="F48" i="7"/>
  <c r="E45" i="14" s="1"/>
  <c r="G48" i="7"/>
  <c r="F45" i="14" s="1"/>
  <c r="H48" i="7"/>
  <c r="G45" i="14" s="1"/>
  <c r="I48" i="7"/>
  <c r="H45" i="14" s="1"/>
  <c r="J48" i="7"/>
  <c r="I45" i="14" s="1"/>
  <c r="K48" i="7"/>
  <c r="J45" i="14" s="1"/>
  <c r="L48" i="7"/>
  <c r="K45" i="14" s="1"/>
  <c r="M48" i="7"/>
  <c r="L45" i="14" s="1"/>
  <c r="N48" i="7"/>
  <c r="M45" i="14" s="1"/>
  <c r="O48" i="7"/>
  <c r="N45" i="14" s="1"/>
  <c r="P48" i="7"/>
  <c r="O45" i="14" s="1"/>
  <c r="Q48" i="7"/>
  <c r="P45" i="14" s="1"/>
  <c r="R48" i="7"/>
  <c r="Q45" i="14" s="1"/>
  <c r="E49" i="7"/>
  <c r="F49" i="7"/>
  <c r="E46" i="14" s="1"/>
  <c r="G49" i="7"/>
  <c r="F46" i="14" s="1"/>
  <c r="H49" i="7"/>
  <c r="G46" i="14" s="1"/>
  <c r="I49" i="7"/>
  <c r="H46" i="14" s="1"/>
  <c r="J49" i="7"/>
  <c r="I46" i="14" s="1"/>
  <c r="K49" i="7"/>
  <c r="J46" i="14" s="1"/>
  <c r="L49" i="7"/>
  <c r="K46" i="14" s="1"/>
  <c r="M49" i="7"/>
  <c r="L46" i="14" s="1"/>
  <c r="N49" i="7"/>
  <c r="M46" i="14" s="1"/>
  <c r="O49" i="7"/>
  <c r="N46" i="14" s="1"/>
  <c r="P49" i="7"/>
  <c r="O46" i="14" s="1"/>
  <c r="Q49" i="7"/>
  <c r="P46" i="14" s="1"/>
  <c r="R49" i="7"/>
  <c r="Q46" i="14" s="1"/>
  <c r="F29" i="7"/>
  <c r="E26" i="14" s="1"/>
  <c r="G29" i="7"/>
  <c r="F26" i="14" s="1"/>
  <c r="H29" i="7"/>
  <c r="G26" i="14" s="1"/>
  <c r="I29" i="7"/>
  <c r="H26" i="14" s="1"/>
  <c r="J29" i="7"/>
  <c r="I26" i="14" s="1"/>
  <c r="K29" i="7"/>
  <c r="J26" i="14" s="1"/>
  <c r="L29" i="7"/>
  <c r="K26" i="14" s="1"/>
  <c r="M29" i="7"/>
  <c r="L26" i="14" s="1"/>
  <c r="N29" i="7"/>
  <c r="M26" i="14" s="1"/>
  <c r="O29" i="7"/>
  <c r="N26" i="14" s="1"/>
  <c r="P29" i="7"/>
  <c r="O26" i="14" s="1"/>
  <c r="Q29" i="7"/>
  <c r="P26" i="14" s="1"/>
  <c r="R29" i="7"/>
  <c r="Q26" i="14" s="1"/>
  <c r="E29" i="7"/>
  <c r="D26" i="14" s="1"/>
  <c r="S25" i="12" l="1"/>
  <c r="Y17" i="7"/>
  <c r="Y8" i="7"/>
  <c r="Y18" i="7"/>
  <c r="X18" i="7"/>
  <c r="Y22" i="7"/>
  <c r="X22" i="7"/>
  <c r="X24" i="7"/>
  <c r="BI32" i="5"/>
  <c r="X15" i="7"/>
  <c r="Y24" i="7"/>
  <c r="BI30" i="5"/>
  <c r="Y11" i="7"/>
  <c r="Y19" i="7"/>
  <c r="BI25" i="5"/>
  <c r="X11" i="7"/>
  <c r="BI14" i="5"/>
  <c r="X12" i="7"/>
  <c r="BI20" i="5"/>
  <c r="Y12" i="7"/>
  <c r="Y23" i="7"/>
  <c r="BI31" i="5"/>
  <c r="BI54" i="5"/>
  <c r="BI22" i="5"/>
  <c r="BI26" i="5"/>
  <c r="X14" i="7"/>
  <c r="X21" i="7"/>
  <c r="Y14" i="7"/>
  <c r="Y21" i="7"/>
  <c r="X25" i="7"/>
  <c r="BI17" i="5"/>
  <c r="BI23" i="5"/>
  <c r="BI19" i="5"/>
  <c r="BI18" i="5"/>
  <c r="BI28" i="5"/>
  <c r="BI29" i="5"/>
  <c r="Y25" i="7"/>
  <c r="X9" i="7"/>
  <c r="X17" i="7"/>
  <c r="BI27" i="5"/>
  <c r="BI24" i="5"/>
  <c r="BI21" i="5"/>
  <c r="BI15" i="5"/>
  <c r="BI16" i="5"/>
  <c r="BI13" i="5"/>
  <c r="BI12" i="5"/>
  <c r="U25" i="12"/>
  <c r="D31" i="14"/>
  <c r="W34" i="7"/>
  <c r="V31" i="14" s="1"/>
  <c r="D33" i="14"/>
  <c r="W36" i="7"/>
  <c r="V33" i="14" s="1"/>
  <c r="D34" i="14"/>
  <c r="W37" i="7"/>
  <c r="V34" i="14" s="1"/>
  <c r="D35" i="14"/>
  <c r="W38" i="7"/>
  <c r="V35" i="14" s="1"/>
  <c r="D36" i="14"/>
  <c r="W39" i="7"/>
  <c r="V36" i="14" s="1"/>
  <c r="R25" i="12"/>
  <c r="D30" i="14"/>
  <c r="W33" i="7"/>
  <c r="V30" i="14" s="1"/>
  <c r="X26" i="7"/>
  <c r="W29" i="7"/>
  <c r="V26" i="14" s="1"/>
  <c r="D27" i="14"/>
  <c r="W30" i="7"/>
  <c r="V27" i="14" s="1"/>
  <c r="X27" i="7"/>
  <c r="D28" i="14"/>
  <c r="W31" i="7"/>
  <c r="V28" i="14" s="1"/>
  <c r="Y15" i="7"/>
  <c r="X19" i="7"/>
  <c r="Y16" i="7"/>
  <c r="D29" i="14"/>
  <c r="W32" i="7"/>
  <c r="V29" i="14" s="1"/>
  <c r="X16" i="7"/>
  <c r="Y26" i="7"/>
  <c r="I32" i="14"/>
  <c r="W35" i="7"/>
  <c r="V32" i="14" s="1"/>
  <c r="X20" i="7"/>
  <c r="Y20" i="7"/>
  <c r="Y13" i="7"/>
  <c r="X13" i="7"/>
  <c r="Y10" i="7"/>
  <c r="X10" i="7"/>
  <c r="W52" i="7"/>
  <c r="V49" i="14" s="1"/>
  <c r="D46" i="14"/>
  <c r="W49" i="7"/>
  <c r="V46" i="14" s="1"/>
  <c r="D45" i="14"/>
  <c r="W48" i="7"/>
  <c r="V45" i="14" s="1"/>
  <c r="D44" i="14"/>
  <c r="W47" i="7"/>
  <c r="V44" i="14" s="1"/>
  <c r="D43" i="14"/>
  <c r="W46" i="7"/>
  <c r="V43" i="14" s="1"/>
  <c r="D42" i="14"/>
  <c r="W45" i="7"/>
  <c r="V42" i="14" s="1"/>
  <c r="D41" i="14"/>
  <c r="W44" i="7"/>
  <c r="V41" i="14" s="1"/>
  <c r="D40" i="14"/>
  <c r="W43" i="7"/>
  <c r="V40" i="14" s="1"/>
  <c r="D39" i="14"/>
  <c r="W42" i="7"/>
  <c r="V39" i="14" s="1"/>
  <c r="D38" i="14"/>
  <c r="W41" i="7"/>
  <c r="V38" i="14" s="1"/>
  <c r="D37" i="14"/>
  <c r="W40" i="7"/>
  <c r="V37" i="14" s="1"/>
  <c r="X8" i="7"/>
  <c r="V5" i="14"/>
  <c r="V6" i="14"/>
  <c r="M41" i="26"/>
  <c r="M37" i="26"/>
  <c r="M33" i="26"/>
  <c r="M29" i="26"/>
  <c r="M25" i="26"/>
  <c r="M21" i="26"/>
  <c r="M17" i="26"/>
  <c r="M13" i="26"/>
  <c r="M9" i="26"/>
  <c r="M40" i="26"/>
  <c r="M8" i="26"/>
  <c r="M44" i="26"/>
  <c r="M12" i="26"/>
  <c r="M32" i="26"/>
  <c r="M43" i="26"/>
  <c r="M39" i="26"/>
  <c r="M35" i="26"/>
  <c r="M31" i="26"/>
  <c r="M27" i="26"/>
  <c r="M23" i="26"/>
  <c r="M19" i="26"/>
  <c r="M15" i="26"/>
  <c r="M11" i="26"/>
  <c r="M7" i="26"/>
  <c r="M24" i="26"/>
  <c r="M36" i="26"/>
  <c r="M20" i="26"/>
  <c r="M42" i="26"/>
  <c r="M38" i="26"/>
  <c r="M34" i="26"/>
  <c r="M30" i="26"/>
  <c r="M26" i="26"/>
  <c r="M22" i="26"/>
  <c r="M18" i="26"/>
  <c r="M14" i="26"/>
  <c r="M10" i="26"/>
  <c r="M16" i="26"/>
  <c r="M28" i="26"/>
  <c r="M10" i="25"/>
  <c r="I6" i="26"/>
  <c r="M6" i="26" s="1"/>
  <c r="BC56" i="5"/>
  <c r="AP35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V16" i="22"/>
  <c r="V15" i="22"/>
  <c r="V13" i="22"/>
  <c r="V12" i="22"/>
  <c r="AT8" i="22"/>
  <c r="F46" i="12" s="1"/>
  <c r="AR8" i="22"/>
  <c r="D46" i="12" s="1"/>
  <c r="AO8" i="22"/>
  <c r="BO33" i="5" l="1"/>
  <c r="BM33" i="5"/>
  <c r="BK33" i="5"/>
  <c r="BO35" i="5"/>
  <c r="BM35" i="5"/>
  <c r="BK35" i="5"/>
  <c r="W8" i="5"/>
  <c r="P8" i="5"/>
  <c r="Q8" i="5"/>
  <c r="R8" i="5"/>
  <c r="S8" i="5"/>
  <c r="T8" i="5"/>
  <c r="U8" i="5"/>
  <c r="V8" i="5"/>
  <c r="Y8" i="5"/>
  <c r="AB8" i="5"/>
  <c r="AA8" i="5"/>
  <c r="Z8" i="5"/>
  <c r="X8" i="5"/>
  <c r="AP12" i="29"/>
  <c r="BI35" i="5" l="1"/>
  <c r="BI33" i="5"/>
  <c r="AO12" i="29"/>
  <c r="AN13" i="29"/>
  <c r="AN12" i="29"/>
  <c r="AM12" i="29"/>
  <c r="AP13" i="29"/>
  <c r="BN13" i="22"/>
  <c r="BP12" i="22"/>
  <c r="BM11" i="22"/>
  <c r="BN11" i="22"/>
  <c r="BO11" i="22"/>
  <c r="BP11" i="22"/>
  <c r="BQ11" i="22"/>
  <c r="BR11" i="22"/>
  <c r="BS11" i="22"/>
  <c r="BT11" i="22"/>
  <c r="BU11" i="22"/>
  <c r="BV11" i="22"/>
  <c r="BW11" i="22"/>
  <c r="BX11" i="22"/>
  <c r="BY11" i="22"/>
  <c r="BZ11" i="22"/>
  <c r="CA11" i="22"/>
  <c r="CB11" i="22"/>
  <c r="BM12" i="22"/>
  <c r="BN12" i="22"/>
  <c r="BO12" i="22"/>
  <c r="BQ12" i="22"/>
  <c r="BR12" i="22"/>
  <c r="BS12" i="22"/>
  <c r="BT12" i="22"/>
  <c r="BU12" i="22"/>
  <c r="BV12" i="22"/>
  <c r="BW12" i="22"/>
  <c r="BX12" i="22"/>
  <c r="BY12" i="22"/>
  <c r="BZ12" i="22"/>
  <c r="CA12" i="22"/>
  <c r="CB12" i="22"/>
  <c r="BM13" i="22"/>
  <c r="BO13" i="22"/>
  <c r="BP13" i="22"/>
  <c r="BQ13" i="22"/>
  <c r="BR13" i="22"/>
  <c r="BS13" i="22"/>
  <c r="BT13" i="22"/>
  <c r="BU13" i="22"/>
  <c r="BV13" i="22"/>
  <c r="BW13" i="22"/>
  <c r="BX13" i="22"/>
  <c r="BY13" i="22"/>
  <c r="BZ13" i="22"/>
  <c r="CA13" i="22"/>
  <c r="CB13" i="22"/>
  <c r="BM14" i="22"/>
  <c r="BN14" i="22"/>
  <c r="BO14" i="22"/>
  <c r="BP14" i="22"/>
  <c r="BQ14" i="22"/>
  <c r="BR14" i="22"/>
  <c r="BS14" i="22"/>
  <c r="BT14" i="22"/>
  <c r="BU14" i="22"/>
  <c r="BV14" i="22"/>
  <c r="BW14" i="22"/>
  <c r="BX14" i="22"/>
  <c r="BY14" i="22"/>
  <c r="BZ14" i="22"/>
  <c r="CA14" i="22"/>
  <c r="CB14" i="22"/>
  <c r="BM15" i="22"/>
  <c r="BN15" i="22"/>
  <c r="BO15" i="22"/>
  <c r="BP15" i="22"/>
  <c r="BQ15" i="22"/>
  <c r="BR15" i="22"/>
  <c r="BS15" i="22"/>
  <c r="BT15" i="22"/>
  <c r="BU15" i="22"/>
  <c r="BV15" i="22"/>
  <c r="BW15" i="22"/>
  <c r="BX15" i="22"/>
  <c r="BY15" i="22"/>
  <c r="BZ15" i="22"/>
  <c r="CA15" i="22"/>
  <c r="CB15" i="22"/>
  <c r="BM16" i="22"/>
  <c r="BN16" i="22"/>
  <c r="BO16" i="22"/>
  <c r="BP16" i="22"/>
  <c r="BQ16" i="22"/>
  <c r="BR16" i="22"/>
  <c r="BS16" i="22"/>
  <c r="BT16" i="22"/>
  <c r="BU16" i="22"/>
  <c r="BV16" i="22"/>
  <c r="BW16" i="22"/>
  <c r="BX16" i="22"/>
  <c r="BY16" i="22"/>
  <c r="BZ16" i="22"/>
  <c r="CA16" i="22"/>
  <c r="CB16" i="22"/>
  <c r="BM17" i="22"/>
  <c r="BN17" i="22"/>
  <c r="BO17" i="22"/>
  <c r="BP17" i="22"/>
  <c r="BQ17" i="22"/>
  <c r="BR17" i="22"/>
  <c r="BS17" i="22"/>
  <c r="BT17" i="22"/>
  <c r="BU17" i="22"/>
  <c r="BV17" i="22"/>
  <c r="BW17" i="22"/>
  <c r="BX17" i="22"/>
  <c r="BY17" i="22"/>
  <c r="BZ17" i="22"/>
  <c r="CA17" i="22"/>
  <c r="CB17" i="22"/>
  <c r="BA16" i="22"/>
  <c r="BB16" i="22"/>
  <c r="BC16" i="22"/>
  <c r="BD16" i="22"/>
  <c r="BE16" i="22"/>
  <c r="BF16" i="22"/>
  <c r="BG16" i="22"/>
  <c r="BH16" i="22"/>
  <c r="BK16" i="22"/>
  <c r="BJ16" i="22"/>
  <c r="BK15" i="22"/>
  <c r="BJ15" i="22"/>
  <c r="BK14" i="22"/>
  <c r="BJ14" i="22"/>
  <c r="BK13" i="22"/>
  <c r="BJ13" i="22"/>
  <c r="BK12" i="22"/>
  <c r="BJ12" i="22"/>
  <c r="BA13" i="22"/>
  <c r="BB13" i="22"/>
  <c r="BC13" i="22"/>
  <c r="BD13" i="22"/>
  <c r="BE13" i="22"/>
  <c r="BF13" i="22"/>
  <c r="BG13" i="22"/>
  <c r="BH13" i="22"/>
  <c r="BB12" i="22"/>
  <c r="BA14" i="22"/>
  <c r="BB14" i="22"/>
  <c r="BC14" i="22"/>
  <c r="BD14" i="22"/>
  <c r="BE14" i="22"/>
  <c r="BF14" i="22"/>
  <c r="BG14" i="22"/>
  <c r="BH14" i="22"/>
  <c r="BA15" i="22"/>
  <c r="BB15" i="22"/>
  <c r="BC15" i="22"/>
  <c r="BD15" i="22"/>
  <c r="BE15" i="22"/>
  <c r="BF15" i="22"/>
  <c r="BG15" i="22"/>
  <c r="BH15" i="22"/>
  <c r="BH12" i="22"/>
  <c r="BG12" i="22"/>
  <c r="BF12" i="22"/>
  <c r="BE12" i="22"/>
  <c r="BD12" i="22"/>
  <c r="BC12" i="22"/>
  <c r="BA12" i="22"/>
  <c r="C54" i="25" l="1"/>
  <c r="D54" i="25"/>
  <c r="D50" i="26" s="1"/>
  <c r="E54" i="25"/>
  <c r="E50" i="26" s="1"/>
  <c r="F54" i="25"/>
  <c r="F50" i="26" s="1"/>
  <c r="G54" i="25"/>
  <c r="G50" i="26" s="1"/>
  <c r="H54" i="25"/>
  <c r="H50" i="26" s="1"/>
  <c r="I54" i="25"/>
  <c r="I50" i="26" s="1"/>
  <c r="J54" i="25"/>
  <c r="J50" i="26" s="1"/>
  <c r="K54" i="25"/>
  <c r="K50" i="26" s="1"/>
  <c r="L54" i="25"/>
  <c r="L50" i="26" s="1"/>
  <c r="L53" i="25"/>
  <c r="L49" i="26" s="1"/>
  <c r="D53" i="25"/>
  <c r="D49" i="26" s="1"/>
  <c r="E53" i="25"/>
  <c r="E49" i="26" s="1"/>
  <c r="F53" i="25"/>
  <c r="F49" i="26" s="1"/>
  <c r="G53" i="25"/>
  <c r="G49" i="26" s="1"/>
  <c r="H53" i="25"/>
  <c r="H49" i="26" s="1"/>
  <c r="I53" i="25"/>
  <c r="I49" i="26" s="1"/>
  <c r="J53" i="25"/>
  <c r="J49" i="26" s="1"/>
  <c r="K53" i="25"/>
  <c r="K49" i="26" s="1"/>
  <c r="C53" i="25"/>
  <c r="A54" i="25"/>
  <c r="A50" i="26" s="1"/>
  <c r="A53" i="25"/>
  <c r="A49" i="26" s="1"/>
  <c r="C51" i="25"/>
  <c r="C47" i="26" s="1"/>
  <c r="D51" i="25"/>
  <c r="D47" i="26" s="1"/>
  <c r="E51" i="25"/>
  <c r="E47" i="26" s="1"/>
  <c r="F51" i="25"/>
  <c r="F47" i="26" s="1"/>
  <c r="G51" i="25"/>
  <c r="G47" i="26" s="1"/>
  <c r="H51" i="25"/>
  <c r="H47" i="26" s="1"/>
  <c r="I51" i="25"/>
  <c r="I47" i="26" s="1"/>
  <c r="J51" i="25"/>
  <c r="J47" i="26" s="1"/>
  <c r="K51" i="25"/>
  <c r="K47" i="26" s="1"/>
  <c r="L51" i="25"/>
  <c r="L47" i="26" s="1"/>
  <c r="D50" i="25"/>
  <c r="D46" i="26" s="1"/>
  <c r="E50" i="25"/>
  <c r="E46" i="26" s="1"/>
  <c r="F50" i="25"/>
  <c r="F46" i="26" s="1"/>
  <c r="G50" i="25"/>
  <c r="G46" i="26" s="1"/>
  <c r="H50" i="25"/>
  <c r="H46" i="26" s="1"/>
  <c r="I50" i="25"/>
  <c r="I46" i="26" s="1"/>
  <c r="J50" i="25"/>
  <c r="J46" i="26" s="1"/>
  <c r="K50" i="25"/>
  <c r="K46" i="26" s="1"/>
  <c r="L50" i="25"/>
  <c r="L46" i="26" s="1"/>
  <c r="C50" i="25"/>
  <c r="A51" i="25"/>
  <c r="A50" i="25"/>
  <c r="D28" i="30"/>
  <c r="E28" i="30"/>
  <c r="D24" i="31" s="1"/>
  <c r="F28" i="30"/>
  <c r="E24" i="31" s="1"/>
  <c r="G28" i="30"/>
  <c r="F24" i="31" s="1"/>
  <c r="H28" i="30"/>
  <c r="G24" i="31" s="1"/>
  <c r="I28" i="30"/>
  <c r="H24" i="31" s="1"/>
  <c r="J28" i="30"/>
  <c r="I24" i="31" s="1"/>
  <c r="K28" i="30"/>
  <c r="J24" i="31" s="1"/>
  <c r="L28" i="30"/>
  <c r="K24" i="31" s="1"/>
  <c r="M28" i="30"/>
  <c r="L24" i="31" s="1"/>
  <c r="N28" i="30"/>
  <c r="M24" i="31" s="1"/>
  <c r="O28" i="30"/>
  <c r="N24" i="31" s="1"/>
  <c r="P28" i="30"/>
  <c r="O24" i="31" s="1"/>
  <c r="Q28" i="30"/>
  <c r="P24" i="31" s="1"/>
  <c r="R28" i="30"/>
  <c r="E27" i="30"/>
  <c r="D23" i="31" s="1"/>
  <c r="F27" i="30"/>
  <c r="E23" i="31" s="1"/>
  <c r="G27" i="30"/>
  <c r="F23" i="31" s="1"/>
  <c r="H27" i="30"/>
  <c r="G23" i="31" s="1"/>
  <c r="I27" i="30"/>
  <c r="H23" i="31" s="1"/>
  <c r="J27" i="30"/>
  <c r="I23" i="31" s="1"/>
  <c r="K27" i="30"/>
  <c r="J23" i="31" s="1"/>
  <c r="L27" i="30"/>
  <c r="K23" i="31" s="1"/>
  <c r="M27" i="30"/>
  <c r="L23" i="31" s="1"/>
  <c r="N27" i="30"/>
  <c r="M23" i="31" s="1"/>
  <c r="O27" i="30"/>
  <c r="N23" i="31" s="1"/>
  <c r="P27" i="30"/>
  <c r="O23" i="31" s="1"/>
  <c r="Q27" i="30"/>
  <c r="P23" i="31" s="1"/>
  <c r="R27" i="30"/>
  <c r="D27" i="30"/>
  <c r="B28" i="30"/>
  <c r="A24" i="31" s="1"/>
  <c r="B27" i="30"/>
  <c r="A23" i="31" s="1"/>
  <c r="A28" i="30"/>
  <c r="AQ12" i="29"/>
  <c r="AR12" i="29"/>
  <c r="AS12" i="29"/>
  <c r="AT12" i="29"/>
  <c r="AU12" i="29"/>
  <c r="AV12" i="29"/>
  <c r="AW12" i="29"/>
  <c r="AX12" i="29"/>
  <c r="AY12" i="29"/>
  <c r="AZ12" i="29"/>
  <c r="AM13" i="29"/>
  <c r="AO13" i="29"/>
  <c r="AQ13" i="29"/>
  <c r="AR13" i="29"/>
  <c r="AS13" i="29"/>
  <c r="AT13" i="29"/>
  <c r="AU13" i="29"/>
  <c r="AV13" i="29"/>
  <c r="AW13" i="29"/>
  <c r="AX13" i="29"/>
  <c r="AY13" i="29"/>
  <c r="AZ13" i="29"/>
  <c r="BA13" i="29"/>
  <c r="AM14" i="29"/>
  <c r="AN14" i="29"/>
  <c r="AO14" i="29"/>
  <c r="AP14" i="29"/>
  <c r="N8" i="29" s="1"/>
  <c r="AQ14" i="29"/>
  <c r="AR14" i="29"/>
  <c r="AS14" i="29"/>
  <c r="AT14" i="29"/>
  <c r="AU14" i="29"/>
  <c r="AV14" i="29"/>
  <c r="AW14" i="29"/>
  <c r="AX14" i="29"/>
  <c r="AY14" i="29"/>
  <c r="AZ14" i="29"/>
  <c r="BA14" i="29"/>
  <c r="AF13" i="29"/>
  <c r="AF12" i="29"/>
  <c r="AD14" i="22"/>
  <c r="AE14" i="22"/>
  <c r="AF14" i="22"/>
  <c r="AG14" i="22"/>
  <c r="AH14" i="22"/>
  <c r="AI14" i="22"/>
  <c r="AJ14" i="22"/>
  <c r="AK14" i="22"/>
  <c r="AL14" i="22"/>
  <c r="AM14" i="22"/>
  <c r="AD17" i="22"/>
  <c r="AE17" i="22"/>
  <c r="AF17" i="22"/>
  <c r="AG17" i="22"/>
  <c r="AH17" i="22"/>
  <c r="AI17" i="22"/>
  <c r="AJ17" i="22"/>
  <c r="AK17" i="22"/>
  <c r="AL17" i="22"/>
  <c r="AM17" i="22"/>
  <c r="AC17" i="22"/>
  <c r="W16" i="22"/>
  <c r="W15" i="22"/>
  <c r="W13" i="22"/>
  <c r="W12" i="22"/>
  <c r="C24" i="31" l="1"/>
  <c r="W28" i="30"/>
  <c r="C23" i="31"/>
  <c r="W27" i="30"/>
  <c r="Q24" i="31"/>
  <c r="Q23" i="31"/>
  <c r="V24" i="31"/>
  <c r="V23" i="31"/>
  <c r="C49" i="26"/>
  <c r="M49" i="26" s="1"/>
  <c r="N53" i="25"/>
  <c r="C50" i="26"/>
  <c r="M50" i="26" s="1"/>
  <c r="N54" i="25"/>
  <c r="M47" i="26"/>
  <c r="N51" i="25"/>
  <c r="O51" i="25"/>
  <c r="O54" i="25"/>
  <c r="O50" i="25"/>
  <c r="N50" i="25"/>
  <c r="O53" i="25"/>
  <c r="M53" i="25"/>
  <c r="M54" i="25"/>
  <c r="X28" i="30" l="1"/>
  <c r="Y28" i="30"/>
  <c r="Y27" i="30"/>
  <c r="X27" i="30"/>
  <c r="AR15" i="29" l="1"/>
  <c r="AQ15" i="29"/>
  <c r="AX20" i="29"/>
  <c r="AO16" i="29"/>
  <c r="AO17" i="29"/>
  <c r="AO18" i="29"/>
  <c r="AO19" i="29"/>
  <c r="AO20" i="29"/>
  <c r="AO21" i="29"/>
  <c r="AO22" i="29"/>
  <c r="AO23" i="29"/>
  <c r="AO24" i="29"/>
  <c r="AO25" i="29"/>
  <c r="AO26" i="29"/>
  <c r="AO27" i="29"/>
  <c r="AO28" i="29"/>
  <c r="AO29" i="29"/>
  <c r="AO30" i="29"/>
  <c r="AO31" i="29"/>
  <c r="AO32" i="29"/>
  <c r="M8" i="29" l="1"/>
  <c r="I9" i="30"/>
  <c r="J9" i="30"/>
  <c r="K9" i="30"/>
  <c r="L9" i="30"/>
  <c r="M9" i="30"/>
  <c r="N9" i="30"/>
  <c r="O9" i="30"/>
  <c r="P9" i="30"/>
  <c r="Q9" i="30"/>
  <c r="R9" i="30"/>
  <c r="Q6" i="31" s="1"/>
  <c r="I10" i="30"/>
  <c r="J10" i="30"/>
  <c r="K10" i="30"/>
  <c r="L10" i="30"/>
  <c r="M10" i="30"/>
  <c r="N10" i="30"/>
  <c r="O10" i="30"/>
  <c r="P10" i="30"/>
  <c r="Q10" i="30"/>
  <c r="R10" i="30"/>
  <c r="Q7" i="31" s="1"/>
  <c r="I11" i="30"/>
  <c r="J11" i="30"/>
  <c r="K11" i="30"/>
  <c r="L11" i="30"/>
  <c r="M11" i="30"/>
  <c r="N11" i="30"/>
  <c r="O11" i="30"/>
  <c r="P11" i="30"/>
  <c r="Q11" i="30"/>
  <c r="R11" i="30"/>
  <c r="Q8" i="31" s="1"/>
  <c r="I12" i="30"/>
  <c r="J12" i="30"/>
  <c r="K12" i="30"/>
  <c r="L12" i="30"/>
  <c r="M12" i="30"/>
  <c r="N12" i="30"/>
  <c r="O12" i="30"/>
  <c r="P12" i="30"/>
  <c r="Q12" i="30"/>
  <c r="R12" i="30"/>
  <c r="Q9" i="31" s="1"/>
  <c r="I13" i="30"/>
  <c r="J13" i="30"/>
  <c r="K13" i="30"/>
  <c r="L13" i="30"/>
  <c r="M13" i="30"/>
  <c r="N13" i="30"/>
  <c r="O13" i="30"/>
  <c r="P13" i="30"/>
  <c r="Q13" i="30"/>
  <c r="R13" i="30"/>
  <c r="Q10" i="31" s="1"/>
  <c r="I14" i="30"/>
  <c r="J14" i="30"/>
  <c r="K14" i="30"/>
  <c r="L14" i="30"/>
  <c r="M14" i="30"/>
  <c r="N14" i="30"/>
  <c r="O14" i="30"/>
  <c r="P14" i="30"/>
  <c r="Q14" i="30"/>
  <c r="R14" i="30"/>
  <c r="Q11" i="31" s="1"/>
  <c r="I15" i="30"/>
  <c r="J15" i="30"/>
  <c r="K15" i="30"/>
  <c r="L15" i="30"/>
  <c r="M15" i="30"/>
  <c r="N15" i="30"/>
  <c r="O15" i="30"/>
  <c r="P15" i="30"/>
  <c r="Q15" i="30"/>
  <c r="R15" i="30"/>
  <c r="Q12" i="31" s="1"/>
  <c r="I16" i="30"/>
  <c r="J16" i="30"/>
  <c r="K16" i="30"/>
  <c r="L16" i="30"/>
  <c r="M16" i="30"/>
  <c r="N16" i="30"/>
  <c r="O16" i="30"/>
  <c r="P16" i="30"/>
  <c r="Q16" i="30"/>
  <c r="R16" i="30"/>
  <c r="Q13" i="31" s="1"/>
  <c r="I17" i="30"/>
  <c r="J17" i="30"/>
  <c r="K17" i="30"/>
  <c r="L17" i="30"/>
  <c r="M17" i="30"/>
  <c r="N17" i="30"/>
  <c r="O17" i="30"/>
  <c r="P17" i="30"/>
  <c r="Q17" i="30"/>
  <c r="R17" i="30"/>
  <c r="Q14" i="31" s="1"/>
  <c r="I18" i="30"/>
  <c r="J18" i="30"/>
  <c r="K18" i="30"/>
  <c r="L18" i="30"/>
  <c r="M18" i="30"/>
  <c r="N18" i="30"/>
  <c r="O18" i="30"/>
  <c r="P18" i="30"/>
  <c r="Q18" i="30"/>
  <c r="R18" i="30"/>
  <c r="Q15" i="31" s="1"/>
  <c r="I19" i="30"/>
  <c r="J19" i="30"/>
  <c r="K19" i="30"/>
  <c r="L19" i="30"/>
  <c r="M19" i="30"/>
  <c r="N19" i="30"/>
  <c r="O19" i="30"/>
  <c r="P19" i="30"/>
  <c r="Q19" i="30"/>
  <c r="R19" i="30"/>
  <c r="Q16" i="31" s="1"/>
  <c r="I20" i="30"/>
  <c r="J20" i="30"/>
  <c r="K20" i="30"/>
  <c r="L20" i="30"/>
  <c r="M20" i="30"/>
  <c r="N20" i="30"/>
  <c r="O20" i="30"/>
  <c r="P20" i="30"/>
  <c r="Q20" i="30"/>
  <c r="R20" i="30"/>
  <c r="Q17" i="31" s="1"/>
  <c r="I21" i="30"/>
  <c r="J21" i="30"/>
  <c r="K21" i="30"/>
  <c r="L21" i="30"/>
  <c r="M21" i="30"/>
  <c r="N21" i="30"/>
  <c r="O21" i="30"/>
  <c r="P21" i="30"/>
  <c r="Q21" i="30"/>
  <c r="R21" i="30"/>
  <c r="Q18" i="31" s="1"/>
  <c r="I22" i="30"/>
  <c r="J22" i="30"/>
  <c r="K22" i="30"/>
  <c r="L22" i="30"/>
  <c r="M22" i="30"/>
  <c r="N22" i="30"/>
  <c r="O22" i="30"/>
  <c r="P22" i="30"/>
  <c r="Q22" i="30"/>
  <c r="R22" i="30"/>
  <c r="Q19" i="31" s="1"/>
  <c r="I23" i="30"/>
  <c r="J23" i="30"/>
  <c r="K23" i="30"/>
  <c r="L23" i="30"/>
  <c r="M23" i="30"/>
  <c r="N23" i="30"/>
  <c r="O23" i="30"/>
  <c r="P23" i="30"/>
  <c r="Q23" i="30"/>
  <c r="R23" i="30"/>
  <c r="Q20" i="31" s="1"/>
  <c r="I24" i="30"/>
  <c r="J24" i="30"/>
  <c r="K24" i="30"/>
  <c r="L24" i="30"/>
  <c r="M24" i="30"/>
  <c r="N24" i="30"/>
  <c r="O24" i="30"/>
  <c r="P24" i="30"/>
  <c r="Q24" i="30"/>
  <c r="R24" i="30"/>
  <c r="Q21" i="31" s="1"/>
  <c r="I25" i="30"/>
  <c r="J25" i="30"/>
  <c r="K25" i="30"/>
  <c r="L25" i="30"/>
  <c r="M25" i="30"/>
  <c r="N25" i="30"/>
  <c r="O25" i="30"/>
  <c r="P25" i="30"/>
  <c r="Q25" i="30"/>
  <c r="R25" i="30"/>
  <c r="Q22" i="31" s="1"/>
  <c r="J8" i="30"/>
  <c r="K8" i="30"/>
  <c r="L8" i="30"/>
  <c r="M8" i="30"/>
  <c r="N8" i="30"/>
  <c r="O8" i="30"/>
  <c r="P8" i="30"/>
  <c r="Q8" i="30"/>
  <c r="R8" i="30"/>
  <c r="BA16" i="29"/>
  <c r="BA17" i="29"/>
  <c r="BA18" i="29"/>
  <c r="BA19" i="29"/>
  <c r="BA20" i="29"/>
  <c r="BA21" i="29"/>
  <c r="BA22" i="29"/>
  <c r="BA23" i="29"/>
  <c r="BA24" i="29"/>
  <c r="BA25" i="29"/>
  <c r="BA26" i="29"/>
  <c r="BA27" i="29"/>
  <c r="BA28" i="29"/>
  <c r="BA29" i="29"/>
  <c r="BA30" i="29"/>
  <c r="BA31" i="29"/>
  <c r="BA32" i="29"/>
  <c r="BA15" i="29"/>
  <c r="AZ16" i="29"/>
  <c r="AZ17" i="29"/>
  <c r="AZ18" i="29"/>
  <c r="AZ19" i="29"/>
  <c r="AZ20" i="29"/>
  <c r="AZ21" i="29"/>
  <c r="AZ22" i="29"/>
  <c r="AZ23" i="29"/>
  <c r="AZ24" i="29"/>
  <c r="AZ25" i="29"/>
  <c r="AZ26" i="29"/>
  <c r="AZ27" i="29"/>
  <c r="AZ28" i="29"/>
  <c r="AZ29" i="29"/>
  <c r="AZ30" i="29"/>
  <c r="AZ31" i="29"/>
  <c r="AZ32" i="29"/>
  <c r="AZ15" i="29"/>
  <c r="AY16" i="29"/>
  <c r="AY17" i="29"/>
  <c r="AY18" i="29"/>
  <c r="AY19" i="29"/>
  <c r="AY20" i="29"/>
  <c r="AY21" i="29"/>
  <c r="AY22" i="29"/>
  <c r="AY23" i="29"/>
  <c r="AY24" i="29"/>
  <c r="AY25" i="29"/>
  <c r="AY26" i="29"/>
  <c r="AY27" i="29"/>
  <c r="AY28" i="29"/>
  <c r="AY29" i="29"/>
  <c r="AY30" i="29"/>
  <c r="AY31" i="29"/>
  <c r="AY32" i="29"/>
  <c r="AY15" i="29"/>
  <c r="AX16" i="29"/>
  <c r="AX17" i="29"/>
  <c r="AX18" i="29"/>
  <c r="AX19" i="29"/>
  <c r="AX21" i="29"/>
  <c r="AX22" i="29"/>
  <c r="AX23" i="29"/>
  <c r="AX24" i="29"/>
  <c r="AX25" i="29"/>
  <c r="AX26" i="29"/>
  <c r="AX27" i="29"/>
  <c r="AX28" i="29"/>
  <c r="AX29" i="29"/>
  <c r="AX30" i="29"/>
  <c r="AX31" i="29"/>
  <c r="AX32" i="29"/>
  <c r="AX15" i="29"/>
  <c r="AW16" i="29"/>
  <c r="AW17" i="29"/>
  <c r="AW18" i="29"/>
  <c r="AW19" i="29"/>
  <c r="AW20" i="29"/>
  <c r="AW21" i="29"/>
  <c r="AW22" i="29"/>
  <c r="AW23" i="29"/>
  <c r="AW24" i="29"/>
  <c r="AW25" i="29"/>
  <c r="AW26" i="29"/>
  <c r="AW27" i="29"/>
  <c r="AW28" i="29"/>
  <c r="AW29" i="29"/>
  <c r="AW30" i="29"/>
  <c r="AW31" i="29"/>
  <c r="AW32" i="29"/>
  <c r="AW15" i="29"/>
  <c r="AV16" i="29"/>
  <c r="AV17" i="29"/>
  <c r="AV18" i="29"/>
  <c r="AV19" i="29"/>
  <c r="AV20" i="29"/>
  <c r="AV21" i="29"/>
  <c r="AV22" i="29"/>
  <c r="AV23" i="29"/>
  <c r="AV24" i="29"/>
  <c r="AV25" i="29"/>
  <c r="AV26" i="29"/>
  <c r="AV27" i="29"/>
  <c r="AV28" i="29"/>
  <c r="AV29" i="29"/>
  <c r="AV30" i="29"/>
  <c r="AV31" i="29"/>
  <c r="AV32" i="29"/>
  <c r="AV15" i="29"/>
  <c r="AU16" i="29"/>
  <c r="AU17" i="29"/>
  <c r="AU18" i="29"/>
  <c r="AU19" i="29"/>
  <c r="AU20" i="29"/>
  <c r="AU21" i="29"/>
  <c r="AU22" i="29"/>
  <c r="AU23" i="29"/>
  <c r="AU24" i="29"/>
  <c r="AU25" i="29"/>
  <c r="AU26" i="29"/>
  <c r="AU27" i="29"/>
  <c r="AU28" i="29"/>
  <c r="AU29" i="29"/>
  <c r="AU30" i="29"/>
  <c r="AU31" i="29"/>
  <c r="AU32" i="29"/>
  <c r="AU15" i="29"/>
  <c r="AT16" i="29"/>
  <c r="AT17" i="29"/>
  <c r="AT18" i="29"/>
  <c r="AT19" i="29"/>
  <c r="AT20" i="29"/>
  <c r="AT21" i="29"/>
  <c r="AT22" i="29"/>
  <c r="AT23" i="29"/>
  <c r="AT24" i="29"/>
  <c r="AT25" i="29"/>
  <c r="AT26" i="29"/>
  <c r="AT27" i="29"/>
  <c r="AT28" i="29"/>
  <c r="AT29" i="29"/>
  <c r="AT30" i="29"/>
  <c r="AT31" i="29"/>
  <c r="AT32" i="29"/>
  <c r="AT15" i="29"/>
  <c r="AS16" i="29"/>
  <c r="AS17" i="29"/>
  <c r="AS18" i="29"/>
  <c r="AS19" i="29"/>
  <c r="AS20" i="29"/>
  <c r="AS21" i="29"/>
  <c r="AS22" i="29"/>
  <c r="AS23" i="29"/>
  <c r="AS24" i="29"/>
  <c r="AS25" i="29"/>
  <c r="AS26" i="29"/>
  <c r="AS27" i="29"/>
  <c r="AS28" i="29"/>
  <c r="AS29" i="29"/>
  <c r="AS30" i="29"/>
  <c r="AS31" i="29"/>
  <c r="AS32" i="29"/>
  <c r="AS15" i="29"/>
  <c r="AR16" i="29"/>
  <c r="AR17" i="29"/>
  <c r="AR18" i="29"/>
  <c r="AR19" i="29"/>
  <c r="AR20" i="29"/>
  <c r="AR21" i="29"/>
  <c r="AR22" i="29"/>
  <c r="AR23" i="29"/>
  <c r="AR24" i="29"/>
  <c r="AR25" i="29"/>
  <c r="AR26" i="29"/>
  <c r="AR27" i="29"/>
  <c r="AR28" i="29"/>
  <c r="AR29" i="29"/>
  <c r="AR30" i="29"/>
  <c r="AR31" i="29"/>
  <c r="AR32" i="29"/>
  <c r="AQ16" i="29"/>
  <c r="AQ17" i="29"/>
  <c r="AQ18" i="29"/>
  <c r="AQ19" i="29"/>
  <c r="AQ20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N17" i="29"/>
  <c r="AN16" i="29"/>
  <c r="AM18" i="29"/>
  <c r="AM17" i="29"/>
  <c r="AM16" i="29"/>
  <c r="AN18" i="29"/>
  <c r="AM19" i="29"/>
  <c r="AN19" i="29"/>
  <c r="AM20" i="29"/>
  <c r="AN20" i="29"/>
  <c r="AM21" i="29"/>
  <c r="AN21" i="29"/>
  <c r="AM22" i="29"/>
  <c r="AN22" i="29"/>
  <c r="AM23" i="29"/>
  <c r="AN23" i="29"/>
  <c r="AM24" i="29"/>
  <c r="AN24" i="29"/>
  <c r="AM25" i="29"/>
  <c r="AN25" i="29"/>
  <c r="AM26" i="29"/>
  <c r="AN26" i="29"/>
  <c r="AM27" i="29"/>
  <c r="AN27" i="29"/>
  <c r="AM28" i="29"/>
  <c r="AN28" i="29"/>
  <c r="AM29" i="29"/>
  <c r="AN29" i="29"/>
  <c r="AM30" i="29"/>
  <c r="AN30" i="29"/>
  <c r="AM31" i="29"/>
  <c r="AN31" i="29"/>
  <c r="AM32" i="29"/>
  <c r="AN32" i="29"/>
  <c r="K8" i="29" l="1"/>
  <c r="P8" i="29"/>
  <c r="Y8" i="29"/>
  <c r="O8" i="29"/>
  <c r="V8" i="29"/>
  <c r="S8" i="29"/>
  <c r="X8" i="29"/>
  <c r="P25" i="12" s="1"/>
  <c r="U8" i="29"/>
  <c r="M25" i="12" s="1"/>
  <c r="R8" i="29"/>
  <c r="W8" i="29"/>
  <c r="Q8" i="29"/>
  <c r="L8" i="29"/>
  <c r="T8" i="29"/>
  <c r="AD8" i="29" l="1"/>
  <c r="H9" i="30"/>
  <c r="H6" i="31"/>
  <c r="I6" i="31"/>
  <c r="J6" i="31"/>
  <c r="K6" i="31"/>
  <c r="L6" i="31"/>
  <c r="M6" i="31"/>
  <c r="N6" i="31"/>
  <c r="O6" i="31"/>
  <c r="P6" i="31"/>
  <c r="H10" i="30"/>
  <c r="H7" i="31"/>
  <c r="I7" i="31"/>
  <c r="J7" i="31"/>
  <c r="K7" i="31"/>
  <c r="L7" i="31"/>
  <c r="M7" i="31"/>
  <c r="N7" i="31"/>
  <c r="O7" i="31"/>
  <c r="P7" i="31"/>
  <c r="H11" i="30"/>
  <c r="H8" i="31"/>
  <c r="I8" i="31"/>
  <c r="J8" i="31"/>
  <c r="K8" i="31"/>
  <c r="L8" i="31"/>
  <c r="M8" i="31"/>
  <c r="N8" i="31"/>
  <c r="O8" i="31"/>
  <c r="P8" i="31"/>
  <c r="H12" i="30"/>
  <c r="H9" i="31"/>
  <c r="I9" i="31"/>
  <c r="J9" i="31"/>
  <c r="K9" i="31"/>
  <c r="L9" i="31"/>
  <c r="M9" i="31"/>
  <c r="N9" i="31"/>
  <c r="O9" i="31"/>
  <c r="P9" i="31"/>
  <c r="H13" i="30"/>
  <c r="H10" i="31"/>
  <c r="I10" i="31"/>
  <c r="J10" i="31"/>
  <c r="K10" i="31"/>
  <c r="L10" i="31"/>
  <c r="M10" i="31"/>
  <c r="N10" i="31"/>
  <c r="O10" i="31"/>
  <c r="P10" i="31"/>
  <c r="H14" i="30"/>
  <c r="H11" i="31"/>
  <c r="I11" i="31"/>
  <c r="J11" i="31"/>
  <c r="K11" i="31"/>
  <c r="L11" i="31"/>
  <c r="M11" i="31"/>
  <c r="N11" i="31"/>
  <c r="O11" i="31"/>
  <c r="P11" i="31"/>
  <c r="H15" i="30"/>
  <c r="H12" i="31"/>
  <c r="I12" i="31"/>
  <c r="J12" i="31"/>
  <c r="K12" i="31"/>
  <c r="L12" i="31"/>
  <c r="M12" i="31"/>
  <c r="N12" i="31"/>
  <c r="O12" i="31"/>
  <c r="P12" i="31"/>
  <c r="H16" i="30"/>
  <c r="H13" i="31"/>
  <c r="I13" i="31"/>
  <c r="J13" i="31"/>
  <c r="K13" i="31"/>
  <c r="L13" i="31"/>
  <c r="M13" i="31"/>
  <c r="N13" i="31"/>
  <c r="O13" i="31"/>
  <c r="P13" i="31"/>
  <c r="H17" i="30"/>
  <c r="H14" i="31"/>
  <c r="I14" i="31"/>
  <c r="J14" i="31"/>
  <c r="K14" i="31"/>
  <c r="L14" i="31"/>
  <c r="M14" i="31"/>
  <c r="N14" i="31"/>
  <c r="O14" i="31"/>
  <c r="P14" i="31"/>
  <c r="H18" i="30"/>
  <c r="H15" i="31"/>
  <c r="I15" i="31"/>
  <c r="J15" i="31"/>
  <c r="K15" i="31"/>
  <c r="L15" i="31"/>
  <c r="M15" i="31"/>
  <c r="N15" i="31"/>
  <c r="O15" i="31"/>
  <c r="P15" i="31"/>
  <c r="H19" i="30"/>
  <c r="H16" i="31"/>
  <c r="I16" i="31"/>
  <c r="J16" i="31"/>
  <c r="K16" i="31"/>
  <c r="L16" i="31"/>
  <c r="M16" i="31"/>
  <c r="N16" i="31"/>
  <c r="O16" i="31"/>
  <c r="P16" i="31"/>
  <c r="H20" i="30"/>
  <c r="H17" i="31"/>
  <c r="I17" i="31"/>
  <c r="J17" i="31"/>
  <c r="K17" i="31"/>
  <c r="L17" i="31"/>
  <c r="M17" i="31"/>
  <c r="N17" i="31"/>
  <c r="O17" i="31"/>
  <c r="P17" i="31"/>
  <c r="H21" i="30"/>
  <c r="H18" i="31"/>
  <c r="I18" i="31"/>
  <c r="J18" i="31"/>
  <c r="K18" i="31"/>
  <c r="L18" i="31"/>
  <c r="M18" i="31"/>
  <c r="N18" i="31"/>
  <c r="O18" i="31"/>
  <c r="P18" i="31"/>
  <c r="H22" i="30"/>
  <c r="H19" i="31"/>
  <c r="I19" i="31"/>
  <c r="J19" i="31"/>
  <c r="K19" i="31"/>
  <c r="L19" i="31"/>
  <c r="M19" i="31"/>
  <c r="N19" i="31"/>
  <c r="O19" i="31"/>
  <c r="P19" i="31"/>
  <c r="H23" i="30"/>
  <c r="H20" i="31"/>
  <c r="I20" i="31"/>
  <c r="J20" i="31"/>
  <c r="K20" i="31"/>
  <c r="L20" i="31"/>
  <c r="M20" i="31"/>
  <c r="N20" i="31"/>
  <c r="O20" i="31"/>
  <c r="P20" i="31"/>
  <c r="H24" i="30"/>
  <c r="H21" i="31"/>
  <c r="I21" i="31"/>
  <c r="J21" i="31"/>
  <c r="K21" i="31"/>
  <c r="L21" i="31"/>
  <c r="M21" i="31"/>
  <c r="N21" i="31"/>
  <c r="O21" i="31"/>
  <c r="P21" i="31"/>
  <c r="H25" i="30"/>
  <c r="H22" i="31"/>
  <c r="I22" i="31"/>
  <c r="J22" i="31"/>
  <c r="K22" i="31"/>
  <c r="L22" i="31"/>
  <c r="M22" i="31"/>
  <c r="N22" i="31"/>
  <c r="O22" i="31"/>
  <c r="P22" i="31"/>
  <c r="I8" i="30"/>
  <c r="I5" i="31"/>
  <c r="J5" i="31"/>
  <c r="K5" i="31"/>
  <c r="L5" i="31"/>
  <c r="M5" i="31"/>
  <c r="N5" i="31"/>
  <c r="O5" i="31"/>
  <c r="P5" i="31"/>
  <c r="D9" i="30" l="1"/>
  <c r="E9" i="30"/>
  <c r="D6" i="31" s="1"/>
  <c r="F9" i="30"/>
  <c r="E6" i="31" s="1"/>
  <c r="G9" i="30"/>
  <c r="F6" i="31" s="1"/>
  <c r="G6" i="31"/>
  <c r="D10" i="30"/>
  <c r="E10" i="30"/>
  <c r="D7" i="31" s="1"/>
  <c r="F10" i="30"/>
  <c r="E7" i="31" s="1"/>
  <c r="G10" i="30"/>
  <c r="F7" i="31" s="1"/>
  <c r="G7" i="31"/>
  <c r="D11" i="30"/>
  <c r="E11" i="30"/>
  <c r="D8" i="31" s="1"/>
  <c r="F11" i="30"/>
  <c r="E8" i="31" s="1"/>
  <c r="G11" i="30"/>
  <c r="F8" i="31" s="1"/>
  <c r="G8" i="31"/>
  <c r="D12" i="30"/>
  <c r="E12" i="30"/>
  <c r="D9" i="31" s="1"/>
  <c r="F12" i="30"/>
  <c r="E9" i="31" s="1"/>
  <c r="G12" i="30"/>
  <c r="F9" i="31" s="1"/>
  <c r="G9" i="31"/>
  <c r="D13" i="30"/>
  <c r="E13" i="30"/>
  <c r="D10" i="31" s="1"/>
  <c r="F13" i="30"/>
  <c r="E10" i="31" s="1"/>
  <c r="G13" i="30"/>
  <c r="F10" i="31" s="1"/>
  <c r="G10" i="31"/>
  <c r="D14" i="30"/>
  <c r="E14" i="30"/>
  <c r="D11" i="31" s="1"/>
  <c r="F14" i="30"/>
  <c r="E11" i="31" s="1"/>
  <c r="G14" i="30"/>
  <c r="F11" i="31" s="1"/>
  <c r="G11" i="31"/>
  <c r="D15" i="30"/>
  <c r="E15" i="30"/>
  <c r="D12" i="31" s="1"/>
  <c r="F15" i="30"/>
  <c r="E12" i="31" s="1"/>
  <c r="G15" i="30"/>
  <c r="F12" i="31" s="1"/>
  <c r="G12" i="31"/>
  <c r="D16" i="30"/>
  <c r="E16" i="30"/>
  <c r="D13" i="31" s="1"/>
  <c r="F16" i="30"/>
  <c r="E13" i="31" s="1"/>
  <c r="G16" i="30"/>
  <c r="F13" i="31" s="1"/>
  <c r="G13" i="31"/>
  <c r="D17" i="30"/>
  <c r="E17" i="30"/>
  <c r="D14" i="31" s="1"/>
  <c r="F17" i="30"/>
  <c r="E14" i="31" s="1"/>
  <c r="G17" i="30"/>
  <c r="F14" i="31" s="1"/>
  <c r="G14" i="31"/>
  <c r="D18" i="30"/>
  <c r="E18" i="30"/>
  <c r="D15" i="31" s="1"/>
  <c r="F18" i="30"/>
  <c r="E15" i="31" s="1"/>
  <c r="G18" i="30"/>
  <c r="F15" i="31" s="1"/>
  <c r="G15" i="31"/>
  <c r="D19" i="30"/>
  <c r="E19" i="30"/>
  <c r="D16" i="31" s="1"/>
  <c r="F19" i="30"/>
  <c r="E16" i="31" s="1"/>
  <c r="G19" i="30"/>
  <c r="F16" i="31" s="1"/>
  <c r="G16" i="31"/>
  <c r="D20" i="30"/>
  <c r="E20" i="30"/>
  <c r="D17" i="31" s="1"/>
  <c r="F20" i="30"/>
  <c r="E17" i="31" s="1"/>
  <c r="G20" i="30"/>
  <c r="F17" i="31" s="1"/>
  <c r="G17" i="31"/>
  <c r="D21" i="30"/>
  <c r="E21" i="30"/>
  <c r="D18" i="31" s="1"/>
  <c r="F21" i="30"/>
  <c r="E18" i="31" s="1"/>
  <c r="G21" i="30"/>
  <c r="F18" i="31" s="1"/>
  <c r="G18" i="31"/>
  <c r="D22" i="30"/>
  <c r="E22" i="30"/>
  <c r="D19" i="31" s="1"/>
  <c r="F22" i="30"/>
  <c r="E19" i="31" s="1"/>
  <c r="G22" i="30"/>
  <c r="F19" i="31" s="1"/>
  <c r="G19" i="31"/>
  <c r="D23" i="30"/>
  <c r="E23" i="30"/>
  <c r="D20" i="31" s="1"/>
  <c r="F23" i="30"/>
  <c r="E20" i="31" s="1"/>
  <c r="G23" i="30"/>
  <c r="F20" i="31" s="1"/>
  <c r="G20" i="31"/>
  <c r="D24" i="30"/>
  <c r="E24" i="30"/>
  <c r="D21" i="31" s="1"/>
  <c r="F24" i="30"/>
  <c r="E21" i="31" s="1"/>
  <c r="G24" i="30"/>
  <c r="F21" i="31" s="1"/>
  <c r="G21" i="31"/>
  <c r="D25" i="30"/>
  <c r="E25" i="30"/>
  <c r="D22" i="31" s="1"/>
  <c r="F25" i="30"/>
  <c r="E22" i="31" s="1"/>
  <c r="G25" i="30"/>
  <c r="F22" i="31" s="1"/>
  <c r="G22" i="31"/>
  <c r="E8" i="30"/>
  <c r="D5" i="31" s="1"/>
  <c r="F8" i="30"/>
  <c r="E5" i="31" s="1"/>
  <c r="G8" i="30"/>
  <c r="F5" i="31" s="1"/>
  <c r="H8" i="30"/>
  <c r="G5" i="31" s="1"/>
  <c r="H5" i="31"/>
  <c r="Q5" i="31"/>
  <c r="D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8" i="30"/>
  <c r="B9" i="30"/>
  <c r="A6" i="31" s="1"/>
  <c r="B10" i="30"/>
  <c r="A7" i="31" s="1"/>
  <c r="B11" i="30"/>
  <c r="A8" i="31" s="1"/>
  <c r="B12" i="30"/>
  <c r="A9" i="31" s="1"/>
  <c r="B13" i="30"/>
  <c r="A10" i="31" s="1"/>
  <c r="B14" i="30"/>
  <c r="A11" i="31" s="1"/>
  <c r="B15" i="30"/>
  <c r="A12" i="31" s="1"/>
  <c r="B16" i="30"/>
  <c r="A13" i="31" s="1"/>
  <c r="B17" i="30"/>
  <c r="A14" i="31" s="1"/>
  <c r="B18" i="30"/>
  <c r="A15" i="31" s="1"/>
  <c r="B19" i="30"/>
  <c r="A16" i="31" s="1"/>
  <c r="B20" i="30"/>
  <c r="A17" i="31" s="1"/>
  <c r="B21" i="30"/>
  <c r="A18" i="31" s="1"/>
  <c r="B22" i="30"/>
  <c r="A19" i="31" s="1"/>
  <c r="B23" i="30"/>
  <c r="A20" i="31" s="1"/>
  <c r="B24" i="30"/>
  <c r="A21" i="31" s="1"/>
  <c r="B25" i="30"/>
  <c r="A22" i="31" s="1"/>
  <c r="B8" i="30"/>
  <c r="A5" i="31" s="1"/>
  <c r="M4" i="30"/>
  <c r="L3" i="31" s="1"/>
  <c r="B4" i="30"/>
  <c r="A3" i="26" s="1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W15" i="30" l="1"/>
  <c r="W10" i="30"/>
  <c r="W20" i="30"/>
  <c r="X20" i="30" s="1"/>
  <c r="C6" i="31"/>
  <c r="V6" i="31" s="1"/>
  <c r="W9" i="30"/>
  <c r="Y10" i="30"/>
  <c r="X10" i="30"/>
  <c r="C8" i="31"/>
  <c r="V8" i="31" s="1"/>
  <c r="W11" i="30"/>
  <c r="C9" i="31"/>
  <c r="V9" i="31" s="1"/>
  <c r="W12" i="30"/>
  <c r="C10" i="31"/>
  <c r="V10" i="31" s="1"/>
  <c r="W13" i="30"/>
  <c r="C11" i="31"/>
  <c r="V11" i="31" s="1"/>
  <c r="W14" i="30"/>
  <c r="X15" i="30"/>
  <c r="Y15" i="30"/>
  <c r="C13" i="31"/>
  <c r="V13" i="31" s="1"/>
  <c r="W16" i="30"/>
  <c r="C14" i="31"/>
  <c r="V14" i="31" s="1"/>
  <c r="W17" i="30"/>
  <c r="C15" i="31"/>
  <c r="V15" i="31" s="1"/>
  <c r="W18" i="30"/>
  <c r="C16" i="31"/>
  <c r="V16" i="31" s="1"/>
  <c r="W19" i="30"/>
  <c r="C18" i="31"/>
  <c r="V18" i="31" s="1"/>
  <c r="W21" i="30"/>
  <c r="C19" i="31"/>
  <c r="V19" i="31" s="1"/>
  <c r="W22" i="30"/>
  <c r="C20" i="31"/>
  <c r="V20" i="31" s="1"/>
  <c r="W23" i="30"/>
  <c r="C21" i="31"/>
  <c r="V21" i="31" s="1"/>
  <c r="W24" i="30"/>
  <c r="C22" i="31"/>
  <c r="V22" i="31" s="1"/>
  <c r="W25" i="30"/>
  <c r="C5" i="31"/>
  <c r="V5" i="31" s="1"/>
  <c r="W8" i="30"/>
  <c r="CC8" i="29"/>
  <c r="H34" i="12" s="1"/>
  <c r="CK8" i="29"/>
  <c r="CS8" i="29"/>
  <c r="BZ8" i="29"/>
  <c r="E34" i="12" s="1"/>
  <c r="CA8" i="29"/>
  <c r="F34" i="12" s="1"/>
  <c r="CB8" i="29"/>
  <c r="G34" i="12" s="1"/>
  <c r="CJ8" i="29"/>
  <c r="CR8" i="29"/>
  <c r="K1" i="30"/>
  <c r="CE8" i="29"/>
  <c r="J34" i="12" s="1"/>
  <c r="BX8" i="29"/>
  <c r="C34" i="12" s="1"/>
  <c r="CG8" i="29"/>
  <c r="BY8" i="29"/>
  <c r="D34" i="12" s="1"/>
  <c r="CD8" i="29"/>
  <c r="I34" i="12" s="1"/>
  <c r="CH8" i="29"/>
  <c r="CO8" i="29"/>
  <c r="CQ8" i="29"/>
  <c r="CY8" i="29"/>
  <c r="CL8" i="29"/>
  <c r="CT8" i="29"/>
  <c r="CM8" i="29"/>
  <c r="CU8" i="29"/>
  <c r="CN8" i="29"/>
  <c r="CV8" i="29"/>
  <c r="CW8" i="29"/>
  <c r="CP8" i="29"/>
  <c r="CX8" i="29"/>
  <c r="A3" i="31"/>
  <c r="I3" i="26"/>
  <c r="G18" i="12"/>
  <c r="I18" i="12"/>
  <c r="C12" i="31"/>
  <c r="V12" i="31" s="1"/>
  <c r="C7" i="31"/>
  <c r="V7" i="31" s="1"/>
  <c r="C17" i="31"/>
  <c r="V17" i="31" s="1"/>
  <c r="Y20" i="30" l="1"/>
  <c r="V3" i="31"/>
  <c r="Y9" i="30"/>
  <c r="X9" i="30"/>
  <c r="X11" i="30"/>
  <c r="Y11" i="30"/>
  <c r="X12" i="30"/>
  <c r="Y12" i="30"/>
  <c r="X13" i="30"/>
  <c r="Y13" i="30"/>
  <c r="Y14" i="30"/>
  <c r="X14" i="30"/>
  <c r="X16" i="30"/>
  <c r="Y16" i="30"/>
  <c r="Y17" i="30"/>
  <c r="X17" i="30"/>
  <c r="Y18" i="30"/>
  <c r="X18" i="30"/>
  <c r="Y19" i="30"/>
  <c r="X19" i="30"/>
  <c r="Y21" i="30"/>
  <c r="X21" i="30"/>
  <c r="X22" i="30"/>
  <c r="Y22" i="30"/>
  <c r="X23" i="30"/>
  <c r="Y23" i="30"/>
  <c r="X24" i="30"/>
  <c r="Y24" i="30"/>
  <c r="X25" i="30"/>
  <c r="Y25" i="30"/>
  <c r="W5" i="30"/>
  <c r="H1" i="30" s="1"/>
  <c r="E18" i="12"/>
  <c r="X8" i="30"/>
  <c r="Y8" i="30"/>
  <c r="Y5" i="30" l="1"/>
  <c r="X5" i="30"/>
  <c r="F18" i="12"/>
  <c r="C46" i="26" l="1"/>
  <c r="C49" i="25"/>
  <c r="C45" i="26" s="1"/>
  <c r="A47" i="26"/>
  <c r="A46" i="26"/>
  <c r="M51" i="25" l="1"/>
  <c r="M46" i="26"/>
  <c r="M50" i="25"/>
  <c r="AZ8" i="22" l="1"/>
  <c r="L46" i="12" s="1"/>
  <c r="AY8" i="22"/>
  <c r="K46" i="12" s="1"/>
  <c r="AX8" i="22"/>
  <c r="J46" i="12" s="1"/>
  <c r="AW8" i="22"/>
  <c r="I46" i="12" s="1"/>
  <c r="AV8" i="22"/>
  <c r="H46" i="12" s="1"/>
  <c r="AU8" i="22"/>
  <c r="G46" i="12" s="1"/>
  <c r="AS8" i="22"/>
  <c r="E46" i="12" s="1"/>
  <c r="AQ8" i="22"/>
  <c r="C46" i="12" s="1"/>
  <c r="AE35" i="22" l="1"/>
  <c r="AF35" i="22"/>
  <c r="AG35" i="22"/>
  <c r="AH35" i="22"/>
  <c r="AI35" i="22"/>
  <c r="AJ35" i="22"/>
  <c r="AK35" i="22"/>
  <c r="AL35" i="22"/>
  <c r="AM35" i="22"/>
  <c r="AD35" i="22"/>
  <c r="AE24" i="22" l="1"/>
  <c r="AF24" i="22"/>
  <c r="AG24" i="22"/>
  <c r="AH24" i="22"/>
  <c r="AI24" i="22"/>
  <c r="AJ24" i="22"/>
  <c r="AK24" i="22"/>
  <c r="AL24" i="22"/>
  <c r="AM24" i="22"/>
  <c r="AD24" i="22"/>
  <c r="AE25" i="22"/>
  <c r="AF25" i="22"/>
  <c r="AG25" i="22"/>
  <c r="AH25" i="22"/>
  <c r="AI25" i="22"/>
  <c r="AJ25" i="22"/>
  <c r="AK25" i="22"/>
  <c r="AL25" i="22"/>
  <c r="AM25" i="22"/>
  <c r="AE26" i="22"/>
  <c r="AF26" i="22"/>
  <c r="AG26" i="22"/>
  <c r="AH26" i="22"/>
  <c r="AI26" i="22"/>
  <c r="AJ26" i="22"/>
  <c r="AK26" i="22"/>
  <c r="AL26" i="22"/>
  <c r="AM26" i="22"/>
  <c r="AE27" i="22"/>
  <c r="AF27" i="22"/>
  <c r="AG27" i="22"/>
  <c r="AH27" i="22"/>
  <c r="AI27" i="22"/>
  <c r="AJ27" i="22"/>
  <c r="AK27" i="22"/>
  <c r="AL27" i="22"/>
  <c r="AM27" i="22"/>
  <c r="AE28" i="22"/>
  <c r="AF28" i="22"/>
  <c r="AG28" i="22"/>
  <c r="AH28" i="22"/>
  <c r="AI28" i="22"/>
  <c r="AJ28" i="22"/>
  <c r="AK28" i="22"/>
  <c r="AL28" i="22"/>
  <c r="AM28" i="22"/>
  <c r="AE29" i="22"/>
  <c r="AF29" i="22"/>
  <c r="AG29" i="22"/>
  <c r="AH29" i="22"/>
  <c r="AI29" i="22"/>
  <c r="AJ29" i="22"/>
  <c r="AK29" i="22"/>
  <c r="AL29" i="22"/>
  <c r="AM29" i="22"/>
  <c r="AE30" i="22"/>
  <c r="AF30" i="22"/>
  <c r="AG30" i="22"/>
  <c r="AH30" i="22"/>
  <c r="AI30" i="22"/>
  <c r="AJ30" i="22"/>
  <c r="AK30" i="22"/>
  <c r="AL30" i="22"/>
  <c r="AM30" i="22"/>
  <c r="AE31" i="22"/>
  <c r="AF31" i="22"/>
  <c r="AG31" i="22"/>
  <c r="AH31" i="22"/>
  <c r="AI31" i="22"/>
  <c r="AJ31" i="22"/>
  <c r="AK31" i="22"/>
  <c r="AL31" i="22"/>
  <c r="AM31" i="22"/>
  <c r="AE32" i="22"/>
  <c r="AF32" i="22"/>
  <c r="AG32" i="22"/>
  <c r="AH32" i="22"/>
  <c r="AI32" i="22"/>
  <c r="AJ32" i="22"/>
  <c r="AK32" i="22"/>
  <c r="AL32" i="22"/>
  <c r="AM32" i="22"/>
  <c r="AE33" i="22"/>
  <c r="AF33" i="22"/>
  <c r="AG33" i="22"/>
  <c r="AH33" i="22"/>
  <c r="AI33" i="22"/>
  <c r="AJ33" i="22"/>
  <c r="AK33" i="22"/>
  <c r="AL33" i="22"/>
  <c r="AM33" i="22"/>
  <c r="AE34" i="22"/>
  <c r="AF34" i="22"/>
  <c r="AG34" i="22"/>
  <c r="AH34" i="22"/>
  <c r="AI34" i="22"/>
  <c r="AJ34" i="22"/>
  <c r="AK34" i="22"/>
  <c r="AL34" i="22"/>
  <c r="AM34" i="22"/>
  <c r="AE36" i="22"/>
  <c r="AF36" i="22"/>
  <c r="AG36" i="22"/>
  <c r="AH36" i="22"/>
  <c r="AI36" i="22"/>
  <c r="AJ36" i="22"/>
  <c r="AK36" i="22"/>
  <c r="AL36" i="22"/>
  <c r="AM36" i="22"/>
  <c r="AE37" i="22"/>
  <c r="AF37" i="22"/>
  <c r="AG37" i="22"/>
  <c r="AH37" i="22"/>
  <c r="AI37" i="22"/>
  <c r="AJ37" i="22"/>
  <c r="AK37" i="22"/>
  <c r="AL37" i="22"/>
  <c r="AM37" i="22"/>
  <c r="AE38" i="22"/>
  <c r="AF38" i="22"/>
  <c r="AG38" i="22"/>
  <c r="AH38" i="22"/>
  <c r="AI38" i="22"/>
  <c r="AJ38" i="22"/>
  <c r="AK38" i="22"/>
  <c r="AL38" i="22"/>
  <c r="AM38" i="22"/>
  <c r="AE39" i="22"/>
  <c r="AF39" i="22"/>
  <c r="AG39" i="22"/>
  <c r="AH39" i="22"/>
  <c r="AI39" i="22"/>
  <c r="AJ39" i="22"/>
  <c r="AK39" i="22"/>
  <c r="AL39" i="22"/>
  <c r="AM39" i="22"/>
  <c r="AE40" i="22"/>
  <c r="AF40" i="22"/>
  <c r="AG40" i="22"/>
  <c r="AH40" i="22"/>
  <c r="AI40" i="22"/>
  <c r="AJ40" i="22"/>
  <c r="AK40" i="22"/>
  <c r="AL40" i="22"/>
  <c r="AM40" i="22"/>
  <c r="AE41" i="22"/>
  <c r="AF41" i="22"/>
  <c r="AG41" i="22"/>
  <c r="AH41" i="22"/>
  <c r="AI41" i="22"/>
  <c r="AJ41" i="22"/>
  <c r="AK41" i="22"/>
  <c r="AL41" i="22"/>
  <c r="AM41" i="22"/>
  <c r="AE42" i="22"/>
  <c r="AF42" i="22"/>
  <c r="AG42" i="22"/>
  <c r="AH42" i="22"/>
  <c r="AI42" i="22"/>
  <c r="AJ42" i="22"/>
  <c r="AK42" i="22"/>
  <c r="AL42" i="22"/>
  <c r="AM42" i="22"/>
  <c r="AE43" i="22"/>
  <c r="AF43" i="22"/>
  <c r="AG43" i="22"/>
  <c r="AH43" i="22"/>
  <c r="AI43" i="22"/>
  <c r="AJ43" i="22"/>
  <c r="AK43" i="22"/>
  <c r="AL43" i="22"/>
  <c r="AM43" i="22"/>
  <c r="AE44" i="22"/>
  <c r="AF44" i="22"/>
  <c r="AG44" i="22"/>
  <c r="AH44" i="22"/>
  <c r="AI44" i="22"/>
  <c r="AJ44" i="22"/>
  <c r="AK44" i="22"/>
  <c r="AL44" i="22"/>
  <c r="AM44" i="22"/>
  <c r="AE45" i="22"/>
  <c r="AF45" i="22"/>
  <c r="AG45" i="22"/>
  <c r="AH45" i="22"/>
  <c r="AI45" i="22"/>
  <c r="AJ45" i="22"/>
  <c r="AK45" i="22"/>
  <c r="AL45" i="22"/>
  <c r="AM45" i="22"/>
  <c r="AE46" i="22"/>
  <c r="AF46" i="22"/>
  <c r="AG46" i="22"/>
  <c r="AH46" i="22"/>
  <c r="AI46" i="22"/>
  <c r="AJ46" i="22"/>
  <c r="AK46" i="22"/>
  <c r="AL46" i="22"/>
  <c r="AM46" i="22"/>
  <c r="AE47" i="22"/>
  <c r="AF47" i="22"/>
  <c r="AG47" i="22"/>
  <c r="AH47" i="22"/>
  <c r="AI47" i="22"/>
  <c r="AJ47" i="22"/>
  <c r="AK47" i="22"/>
  <c r="AL47" i="22"/>
  <c r="AM47" i="22"/>
  <c r="AE48" i="22"/>
  <c r="AF48" i="22"/>
  <c r="AG48" i="22"/>
  <c r="AH48" i="22"/>
  <c r="AI48" i="22"/>
  <c r="AJ48" i="22"/>
  <c r="AK48" i="22"/>
  <c r="AL48" i="22"/>
  <c r="AM48" i="22"/>
  <c r="AE49" i="22"/>
  <c r="AF49" i="22"/>
  <c r="AG49" i="22"/>
  <c r="AH49" i="22"/>
  <c r="AI49" i="22"/>
  <c r="AJ49" i="22"/>
  <c r="AK49" i="22"/>
  <c r="AL49" i="22"/>
  <c r="AM49" i="22"/>
  <c r="AE50" i="22"/>
  <c r="AF50" i="22"/>
  <c r="AG50" i="22"/>
  <c r="AH50" i="22"/>
  <c r="AI50" i="22"/>
  <c r="AJ50" i="22"/>
  <c r="AK50" i="22"/>
  <c r="AL50" i="22"/>
  <c r="AM50" i="22"/>
  <c r="AE51" i="22"/>
  <c r="AF51" i="22"/>
  <c r="AG51" i="22"/>
  <c r="AH51" i="22"/>
  <c r="AI51" i="22"/>
  <c r="AJ51" i="22"/>
  <c r="AK51" i="22"/>
  <c r="AL51" i="22"/>
  <c r="AM51" i="22"/>
  <c r="AE52" i="22"/>
  <c r="AF52" i="22"/>
  <c r="AG52" i="22"/>
  <c r="AH52" i="22"/>
  <c r="AI52" i="22"/>
  <c r="AJ52" i="22"/>
  <c r="AK52" i="22"/>
  <c r="AL52" i="22"/>
  <c r="AM52" i="22"/>
  <c r="AE53" i="22"/>
  <c r="AF53" i="22"/>
  <c r="AG53" i="22"/>
  <c r="AH53" i="22"/>
  <c r="AI53" i="22"/>
  <c r="AJ53" i="22"/>
  <c r="AK53" i="22"/>
  <c r="AL53" i="22"/>
  <c r="AM53" i="22"/>
  <c r="AE54" i="22"/>
  <c r="AF54" i="22"/>
  <c r="AG54" i="22"/>
  <c r="AH54" i="22"/>
  <c r="AI54" i="22"/>
  <c r="AJ54" i="22"/>
  <c r="AK54" i="22"/>
  <c r="AL54" i="22"/>
  <c r="AM54" i="22"/>
  <c r="AE55" i="22"/>
  <c r="AF55" i="22"/>
  <c r="AG55" i="22"/>
  <c r="AH55" i="22"/>
  <c r="AI55" i="22"/>
  <c r="AJ55" i="22"/>
  <c r="AK55" i="22"/>
  <c r="AL55" i="22"/>
  <c r="AM55" i="22"/>
  <c r="AE56" i="22"/>
  <c r="AF56" i="22"/>
  <c r="AG56" i="22"/>
  <c r="AH56" i="22"/>
  <c r="AI56" i="22"/>
  <c r="AJ56" i="22"/>
  <c r="AK56" i="22"/>
  <c r="AL56" i="22"/>
  <c r="AM56" i="22"/>
  <c r="AE57" i="22"/>
  <c r="AF57" i="22"/>
  <c r="AG57" i="22"/>
  <c r="AH57" i="22"/>
  <c r="AI57" i="22"/>
  <c r="AJ57" i="22"/>
  <c r="AK57" i="22"/>
  <c r="AL57" i="22"/>
  <c r="AM57" i="22"/>
  <c r="AD57" i="22"/>
  <c r="AD56" i="22"/>
  <c r="AD55" i="22"/>
  <c r="AD54" i="22"/>
  <c r="AD53" i="22"/>
  <c r="AD52" i="22"/>
  <c r="AD51" i="22"/>
  <c r="AD50" i="22"/>
  <c r="AD49" i="22"/>
  <c r="AD48" i="22"/>
  <c r="AD47" i="22"/>
  <c r="AD46" i="22"/>
  <c r="AD45" i="22"/>
  <c r="AD44" i="22"/>
  <c r="AD43" i="22"/>
  <c r="AD42" i="22"/>
  <c r="AD41" i="22"/>
  <c r="AD40" i="22"/>
  <c r="AD39" i="22"/>
  <c r="AD38" i="22"/>
  <c r="AD37" i="22"/>
  <c r="AD36" i="22"/>
  <c r="AD34" i="22"/>
  <c r="AD33" i="22"/>
  <c r="AD32" i="22"/>
  <c r="AD31" i="22"/>
  <c r="AD30" i="22"/>
  <c r="AD29" i="22"/>
  <c r="AD28" i="22"/>
  <c r="AD27" i="22"/>
  <c r="AD26" i="22"/>
  <c r="AD25" i="22"/>
  <c r="AD20" i="22"/>
  <c r="AD19" i="22"/>
  <c r="BJ19" i="22"/>
  <c r="BK19" i="22"/>
  <c r="BJ20" i="22"/>
  <c r="BK20" i="22"/>
  <c r="BJ21" i="22"/>
  <c r="BK21" i="22"/>
  <c r="BJ22" i="22"/>
  <c r="BK22" i="22"/>
  <c r="BJ23" i="22"/>
  <c r="BK23" i="22"/>
  <c r="BJ24" i="22"/>
  <c r="BK24" i="22"/>
  <c r="BJ25" i="22"/>
  <c r="BK25" i="22"/>
  <c r="BJ26" i="22"/>
  <c r="BK26" i="22"/>
  <c r="BJ27" i="22"/>
  <c r="BK27" i="22"/>
  <c r="BJ28" i="22"/>
  <c r="BK28" i="22"/>
  <c r="BJ29" i="22"/>
  <c r="BK29" i="22"/>
  <c r="BJ30" i="22"/>
  <c r="BK30" i="22"/>
  <c r="BJ31" i="22"/>
  <c r="BK31" i="22"/>
  <c r="BJ32" i="22"/>
  <c r="BK32" i="22"/>
  <c r="BJ33" i="22"/>
  <c r="BK33" i="22"/>
  <c r="BJ34" i="22"/>
  <c r="BK34" i="22"/>
  <c r="BJ35" i="22"/>
  <c r="BK35" i="22"/>
  <c r="BJ36" i="22"/>
  <c r="BK36" i="22"/>
  <c r="BJ37" i="22"/>
  <c r="BK37" i="22"/>
  <c r="BJ38" i="22"/>
  <c r="BK38" i="22"/>
  <c r="BJ39" i="22"/>
  <c r="BK39" i="22"/>
  <c r="BJ40" i="22"/>
  <c r="BK40" i="22"/>
  <c r="BJ41" i="22"/>
  <c r="BK41" i="22"/>
  <c r="BJ42" i="22"/>
  <c r="BK42" i="22"/>
  <c r="BJ43" i="22"/>
  <c r="BK43" i="22"/>
  <c r="BJ44" i="22"/>
  <c r="BK44" i="22"/>
  <c r="BJ45" i="22"/>
  <c r="BK45" i="22"/>
  <c r="BJ46" i="22"/>
  <c r="BK46" i="22"/>
  <c r="BJ47" i="22"/>
  <c r="BK47" i="22"/>
  <c r="BJ48" i="22"/>
  <c r="BK48" i="22"/>
  <c r="BJ49" i="22"/>
  <c r="BK49" i="22"/>
  <c r="BJ50" i="22"/>
  <c r="BK50" i="22"/>
  <c r="BJ51" i="22"/>
  <c r="BK51" i="22"/>
  <c r="BJ52" i="22"/>
  <c r="BK52" i="22"/>
  <c r="BJ53" i="22"/>
  <c r="BK53" i="22"/>
  <c r="BJ54" i="22"/>
  <c r="BK54" i="22"/>
  <c r="BJ55" i="22"/>
  <c r="BK55" i="22"/>
  <c r="BJ56" i="22"/>
  <c r="BK56" i="22"/>
  <c r="BJ57" i="22"/>
  <c r="BK57" i="22"/>
  <c r="BA19" i="22"/>
  <c r="BB19" i="22"/>
  <c r="BC19" i="22"/>
  <c r="BD19" i="22"/>
  <c r="BE19" i="22"/>
  <c r="BF19" i="22"/>
  <c r="BG19" i="22"/>
  <c r="BH19" i="22"/>
  <c r="BA20" i="22"/>
  <c r="BB20" i="22"/>
  <c r="BC20" i="22"/>
  <c r="BD20" i="22"/>
  <c r="BE20" i="22"/>
  <c r="BF20" i="22"/>
  <c r="BG20" i="22"/>
  <c r="BH20" i="22"/>
  <c r="BA21" i="22"/>
  <c r="BB21" i="22"/>
  <c r="BC21" i="22"/>
  <c r="BD21" i="22"/>
  <c r="BE21" i="22"/>
  <c r="BF21" i="22"/>
  <c r="BG21" i="22"/>
  <c r="BH21" i="22"/>
  <c r="BA22" i="22"/>
  <c r="BB22" i="22"/>
  <c r="BC22" i="22"/>
  <c r="BD22" i="22"/>
  <c r="BE22" i="22"/>
  <c r="BF22" i="22"/>
  <c r="BG22" i="22"/>
  <c r="BH22" i="22"/>
  <c r="BA23" i="22"/>
  <c r="BB23" i="22"/>
  <c r="BC23" i="22"/>
  <c r="BD23" i="22"/>
  <c r="BE23" i="22"/>
  <c r="BF23" i="22"/>
  <c r="BG23" i="22"/>
  <c r="BH23" i="22"/>
  <c r="BA24" i="22"/>
  <c r="BB24" i="22"/>
  <c r="BC24" i="22"/>
  <c r="BD24" i="22"/>
  <c r="BE24" i="22"/>
  <c r="BF24" i="22"/>
  <c r="BG24" i="22"/>
  <c r="BH24" i="22"/>
  <c r="BA25" i="22"/>
  <c r="BB25" i="22"/>
  <c r="BC25" i="22"/>
  <c r="BD25" i="22"/>
  <c r="BE25" i="22"/>
  <c r="BF25" i="22"/>
  <c r="BG25" i="22"/>
  <c r="BH25" i="22"/>
  <c r="BA26" i="22"/>
  <c r="BB26" i="22"/>
  <c r="BC26" i="22"/>
  <c r="BD26" i="22"/>
  <c r="BE26" i="22"/>
  <c r="BF26" i="22"/>
  <c r="BG26" i="22"/>
  <c r="BH26" i="22"/>
  <c r="BA27" i="22"/>
  <c r="BB27" i="22"/>
  <c r="BC27" i="22"/>
  <c r="BD27" i="22"/>
  <c r="BE27" i="22"/>
  <c r="BF27" i="22"/>
  <c r="BG27" i="22"/>
  <c r="BH27" i="22"/>
  <c r="BA28" i="22"/>
  <c r="BB28" i="22"/>
  <c r="BC28" i="22"/>
  <c r="BD28" i="22"/>
  <c r="BE28" i="22"/>
  <c r="BF28" i="22"/>
  <c r="BG28" i="22"/>
  <c r="BH28" i="22"/>
  <c r="BA29" i="22"/>
  <c r="BB29" i="22"/>
  <c r="BC29" i="22"/>
  <c r="BD29" i="22"/>
  <c r="BE29" i="22"/>
  <c r="BF29" i="22"/>
  <c r="BG29" i="22"/>
  <c r="BH29" i="22"/>
  <c r="BA30" i="22"/>
  <c r="BB30" i="22"/>
  <c r="BC30" i="22"/>
  <c r="BD30" i="22"/>
  <c r="BE30" i="22"/>
  <c r="BF30" i="22"/>
  <c r="BG30" i="22"/>
  <c r="BH30" i="22"/>
  <c r="BA31" i="22"/>
  <c r="BB31" i="22"/>
  <c r="BC31" i="22"/>
  <c r="BD31" i="22"/>
  <c r="BE31" i="22"/>
  <c r="BF31" i="22"/>
  <c r="BG31" i="22"/>
  <c r="BH31" i="22"/>
  <c r="BA32" i="22"/>
  <c r="BB32" i="22"/>
  <c r="BC32" i="22"/>
  <c r="BD32" i="22"/>
  <c r="BE32" i="22"/>
  <c r="BF32" i="22"/>
  <c r="BG32" i="22"/>
  <c r="BH32" i="22"/>
  <c r="BA33" i="22"/>
  <c r="BB33" i="22"/>
  <c r="BC33" i="22"/>
  <c r="BD33" i="22"/>
  <c r="BE33" i="22"/>
  <c r="BF33" i="22"/>
  <c r="BG33" i="22"/>
  <c r="BH33" i="22"/>
  <c r="BA34" i="22"/>
  <c r="BB34" i="22"/>
  <c r="BC34" i="22"/>
  <c r="BD34" i="22"/>
  <c r="BE34" i="22"/>
  <c r="BF34" i="22"/>
  <c r="BG34" i="22"/>
  <c r="BH34" i="22"/>
  <c r="BA35" i="22"/>
  <c r="BB35" i="22"/>
  <c r="BC35" i="22"/>
  <c r="BD35" i="22"/>
  <c r="BE35" i="22"/>
  <c r="BF35" i="22"/>
  <c r="BG35" i="22"/>
  <c r="BH35" i="22"/>
  <c r="BA36" i="22"/>
  <c r="BB36" i="22"/>
  <c r="BC36" i="22"/>
  <c r="BD36" i="22"/>
  <c r="BE36" i="22"/>
  <c r="BF36" i="22"/>
  <c r="BG36" i="22"/>
  <c r="BH36" i="22"/>
  <c r="BA37" i="22"/>
  <c r="BB37" i="22"/>
  <c r="BC37" i="22"/>
  <c r="BD37" i="22"/>
  <c r="BE37" i="22"/>
  <c r="BF37" i="22"/>
  <c r="BG37" i="22"/>
  <c r="BH37" i="22"/>
  <c r="BA38" i="22"/>
  <c r="BB38" i="22"/>
  <c r="BC38" i="22"/>
  <c r="BD38" i="22"/>
  <c r="BE38" i="22"/>
  <c r="BF38" i="22"/>
  <c r="BG38" i="22"/>
  <c r="BH38" i="22"/>
  <c r="BA39" i="22"/>
  <c r="BB39" i="22"/>
  <c r="BC39" i="22"/>
  <c r="BD39" i="22"/>
  <c r="BE39" i="22"/>
  <c r="BF39" i="22"/>
  <c r="BG39" i="22"/>
  <c r="BH39" i="22"/>
  <c r="BA40" i="22"/>
  <c r="BB40" i="22"/>
  <c r="BC40" i="22"/>
  <c r="BD40" i="22"/>
  <c r="BE40" i="22"/>
  <c r="BF40" i="22"/>
  <c r="BG40" i="22"/>
  <c r="BH40" i="22"/>
  <c r="BA41" i="22"/>
  <c r="BB41" i="22"/>
  <c r="BC41" i="22"/>
  <c r="BD41" i="22"/>
  <c r="BE41" i="22"/>
  <c r="BF41" i="22"/>
  <c r="BG41" i="22"/>
  <c r="BH41" i="22"/>
  <c r="BA42" i="22"/>
  <c r="BB42" i="22"/>
  <c r="BC42" i="22"/>
  <c r="BD42" i="22"/>
  <c r="BE42" i="22"/>
  <c r="BF42" i="22"/>
  <c r="BG42" i="22"/>
  <c r="BH42" i="22"/>
  <c r="BA43" i="22"/>
  <c r="BB43" i="22"/>
  <c r="BC43" i="22"/>
  <c r="BD43" i="22"/>
  <c r="BE43" i="22"/>
  <c r="BF43" i="22"/>
  <c r="BG43" i="22"/>
  <c r="BH43" i="22"/>
  <c r="BA44" i="22"/>
  <c r="BB44" i="22"/>
  <c r="BC44" i="22"/>
  <c r="BD44" i="22"/>
  <c r="BE44" i="22"/>
  <c r="BF44" i="22"/>
  <c r="BG44" i="22"/>
  <c r="BH44" i="22"/>
  <c r="BA45" i="22"/>
  <c r="BB45" i="22"/>
  <c r="BC45" i="22"/>
  <c r="BD45" i="22"/>
  <c r="BE45" i="22"/>
  <c r="BF45" i="22"/>
  <c r="BG45" i="22"/>
  <c r="BH45" i="22"/>
  <c r="BA46" i="22"/>
  <c r="BB46" i="22"/>
  <c r="BC46" i="22"/>
  <c r="BD46" i="22"/>
  <c r="BE46" i="22"/>
  <c r="BF46" i="22"/>
  <c r="BG46" i="22"/>
  <c r="BH46" i="22"/>
  <c r="BA47" i="22"/>
  <c r="BB47" i="22"/>
  <c r="BC47" i="22"/>
  <c r="BD47" i="22"/>
  <c r="BE47" i="22"/>
  <c r="BF47" i="22"/>
  <c r="BG47" i="22"/>
  <c r="BH47" i="22"/>
  <c r="BA48" i="22"/>
  <c r="BB48" i="22"/>
  <c r="BC48" i="22"/>
  <c r="BD48" i="22"/>
  <c r="BE48" i="22"/>
  <c r="BF48" i="22"/>
  <c r="BG48" i="22"/>
  <c r="BH48" i="22"/>
  <c r="BA49" i="22"/>
  <c r="BB49" i="22"/>
  <c r="BC49" i="22"/>
  <c r="BD49" i="22"/>
  <c r="BE49" i="22"/>
  <c r="BF49" i="22"/>
  <c r="BG49" i="22"/>
  <c r="BH49" i="22"/>
  <c r="BA50" i="22"/>
  <c r="BB50" i="22"/>
  <c r="BC50" i="22"/>
  <c r="BD50" i="22"/>
  <c r="BE50" i="22"/>
  <c r="BF50" i="22"/>
  <c r="BG50" i="22"/>
  <c r="BH50" i="22"/>
  <c r="BA51" i="22"/>
  <c r="BB51" i="22"/>
  <c r="BC51" i="22"/>
  <c r="BD51" i="22"/>
  <c r="BE51" i="22"/>
  <c r="BF51" i="22"/>
  <c r="BG51" i="22"/>
  <c r="BH51" i="22"/>
  <c r="BA52" i="22"/>
  <c r="BB52" i="22"/>
  <c r="BC52" i="22"/>
  <c r="BD52" i="22"/>
  <c r="BE52" i="22"/>
  <c r="BF52" i="22"/>
  <c r="BG52" i="22"/>
  <c r="BH52" i="22"/>
  <c r="BA53" i="22"/>
  <c r="BB53" i="22"/>
  <c r="BC53" i="22"/>
  <c r="BD53" i="22"/>
  <c r="BE53" i="22"/>
  <c r="BF53" i="22"/>
  <c r="BG53" i="22"/>
  <c r="BH53" i="22"/>
  <c r="BA54" i="22"/>
  <c r="BB54" i="22"/>
  <c r="BC54" i="22"/>
  <c r="BD54" i="22"/>
  <c r="BE54" i="22"/>
  <c r="BF54" i="22"/>
  <c r="BG54" i="22"/>
  <c r="BH54" i="22"/>
  <c r="BA55" i="22"/>
  <c r="BB55" i="22"/>
  <c r="BC55" i="22"/>
  <c r="BD55" i="22"/>
  <c r="BE55" i="22"/>
  <c r="BF55" i="22"/>
  <c r="BG55" i="22"/>
  <c r="BH55" i="22"/>
  <c r="BA56" i="22"/>
  <c r="BB56" i="22"/>
  <c r="BC56" i="22"/>
  <c r="BD56" i="22"/>
  <c r="BE56" i="22"/>
  <c r="BF56" i="22"/>
  <c r="BG56" i="22"/>
  <c r="BH56" i="22"/>
  <c r="BA57" i="22"/>
  <c r="BB57" i="22"/>
  <c r="BC57" i="22"/>
  <c r="BD57" i="22"/>
  <c r="BE57" i="22"/>
  <c r="BF57" i="22"/>
  <c r="BG57" i="22"/>
  <c r="BH57" i="22"/>
  <c r="AE23" i="22" l="1"/>
  <c r="AF23" i="22"/>
  <c r="AG23" i="22"/>
  <c r="AH23" i="22"/>
  <c r="AI23" i="22"/>
  <c r="AJ23" i="22"/>
  <c r="AK23" i="22"/>
  <c r="AL23" i="22"/>
  <c r="AM23" i="22"/>
  <c r="AD23" i="22"/>
  <c r="AE22" i="22"/>
  <c r="AF22" i="22"/>
  <c r="AG22" i="22"/>
  <c r="AH22" i="22"/>
  <c r="AI22" i="22"/>
  <c r="AJ22" i="22"/>
  <c r="AK22" i="22"/>
  <c r="AL22" i="22"/>
  <c r="AM22" i="22"/>
  <c r="AD22" i="22"/>
  <c r="AE21" i="22"/>
  <c r="AF21" i="22"/>
  <c r="AG21" i="22"/>
  <c r="AH21" i="22"/>
  <c r="AI21" i="22"/>
  <c r="AJ21" i="22"/>
  <c r="AK21" i="22"/>
  <c r="AL21" i="22"/>
  <c r="AM21" i="22"/>
  <c r="AD21" i="22"/>
  <c r="K8" i="22" s="1"/>
  <c r="AE18" i="22"/>
  <c r="AF18" i="22"/>
  <c r="AG18" i="22"/>
  <c r="AH18" i="22"/>
  <c r="AI18" i="22"/>
  <c r="AJ18" i="22"/>
  <c r="AK18" i="22"/>
  <c r="AM18" i="22"/>
  <c r="AE19" i="22"/>
  <c r="AF19" i="22"/>
  <c r="AG19" i="22"/>
  <c r="AI19" i="22"/>
  <c r="AJ19" i="22"/>
  <c r="AK19" i="22"/>
  <c r="AL19" i="22"/>
  <c r="AM19" i="22"/>
  <c r="AE20" i="22"/>
  <c r="AF20" i="22"/>
  <c r="AG20" i="22"/>
  <c r="AH20" i="22"/>
  <c r="AI20" i="22"/>
  <c r="AJ20" i="22"/>
  <c r="AK20" i="22"/>
  <c r="AL20" i="22"/>
  <c r="AM20" i="22"/>
  <c r="T8" i="22" l="1"/>
  <c r="C7" i="25"/>
  <c r="S8" i="22"/>
  <c r="L8" i="22"/>
  <c r="D7" i="25" s="1"/>
  <c r="M8" i="22"/>
  <c r="E7" i="25" s="1"/>
  <c r="Q8" i="22"/>
  <c r="P8" i="22"/>
  <c r="H7" i="25" s="1"/>
  <c r="O8" i="22"/>
  <c r="G7" i="25" s="1"/>
  <c r="R8" i="22"/>
  <c r="N8" i="22"/>
  <c r="F7" i="25" s="1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45" i="25"/>
  <c r="A46" i="25"/>
  <c r="A47" i="25"/>
  <c r="A48" i="25"/>
  <c r="B43" i="25"/>
  <c r="A39" i="26" s="1"/>
  <c r="B44" i="25"/>
  <c r="A40" i="26" s="1"/>
  <c r="B45" i="25"/>
  <c r="A41" i="26" s="1"/>
  <c r="B46" i="25"/>
  <c r="A42" i="26" s="1"/>
  <c r="B47" i="25"/>
  <c r="A43" i="26" s="1"/>
  <c r="B48" i="25"/>
  <c r="A44" i="26" s="1"/>
  <c r="B32" i="25"/>
  <c r="A28" i="26" s="1"/>
  <c r="B33" i="25"/>
  <c r="A29" i="26" s="1"/>
  <c r="B34" i="25"/>
  <c r="A30" i="26" s="1"/>
  <c r="B35" i="25"/>
  <c r="A31" i="26" s="1"/>
  <c r="B36" i="25"/>
  <c r="A32" i="26" s="1"/>
  <c r="B37" i="25"/>
  <c r="A33" i="26" s="1"/>
  <c r="B38" i="25"/>
  <c r="A34" i="26" s="1"/>
  <c r="B39" i="25"/>
  <c r="A35" i="26" s="1"/>
  <c r="B40" i="25"/>
  <c r="A36" i="26" s="1"/>
  <c r="B41" i="25"/>
  <c r="A37" i="26" s="1"/>
  <c r="B42" i="25"/>
  <c r="A38" i="26" s="1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B10" i="25"/>
  <c r="A6" i="26" s="1"/>
  <c r="B11" i="25"/>
  <c r="A7" i="26" s="1"/>
  <c r="B12" i="25"/>
  <c r="A8" i="26" s="1"/>
  <c r="B13" i="25"/>
  <c r="A9" i="26" s="1"/>
  <c r="B14" i="25"/>
  <c r="A10" i="26" s="1"/>
  <c r="B15" i="25"/>
  <c r="A11" i="26" s="1"/>
  <c r="B16" i="25"/>
  <c r="A12" i="26" s="1"/>
  <c r="B17" i="25"/>
  <c r="A13" i="26" s="1"/>
  <c r="B18" i="25"/>
  <c r="A14" i="26" s="1"/>
  <c r="B19" i="25"/>
  <c r="A15" i="26" s="1"/>
  <c r="B20" i="25"/>
  <c r="A16" i="26" s="1"/>
  <c r="A17" i="26"/>
  <c r="B22" i="25"/>
  <c r="A18" i="26" s="1"/>
  <c r="B23" i="25"/>
  <c r="A19" i="26" s="1"/>
  <c r="B24" i="25"/>
  <c r="A20" i="26" s="1"/>
  <c r="B25" i="25"/>
  <c r="A21" i="26" s="1"/>
  <c r="B26" i="25"/>
  <c r="A22" i="26" s="1"/>
  <c r="B27" i="25"/>
  <c r="A23" i="26" s="1"/>
  <c r="B28" i="25"/>
  <c r="A24" i="26" s="1"/>
  <c r="B29" i="25"/>
  <c r="A25" i="26" s="1"/>
  <c r="B30" i="25"/>
  <c r="A26" i="26" s="1"/>
  <c r="B31" i="25"/>
  <c r="A27" i="26" s="1"/>
  <c r="Q25" i="12" l="1"/>
  <c r="L7" i="25"/>
  <c r="O25" i="12"/>
  <c r="K7" i="25"/>
  <c r="N25" i="12"/>
  <c r="J7" i="25"/>
  <c r="L25" i="12"/>
  <c r="I7" i="25"/>
  <c r="U8" i="22"/>
  <c r="M11" i="25"/>
  <c r="M18" i="25"/>
  <c r="N18" i="25" s="1"/>
  <c r="M48" i="25"/>
  <c r="N48" i="25" s="1"/>
  <c r="M23" i="25"/>
  <c r="N23" i="25" s="1"/>
  <c r="M45" i="25"/>
  <c r="O45" i="25" s="1"/>
  <c r="M22" i="25"/>
  <c r="O22" i="25" s="1"/>
  <c r="M34" i="25"/>
  <c r="O34" i="25" s="1"/>
  <c r="M47" i="25"/>
  <c r="N47" i="25" s="1"/>
  <c r="M35" i="25"/>
  <c r="N35" i="25" s="1"/>
  <c r="M39" i="25"/>
  <c r="N39" i="25" s="1"/>
  <c r="M46" i="25"/>
  <c r="O46" i="25" s="1"/>
  <c r="M32" i="25"/>
  <c r="O32" i="25" s="1"/>
  <c r="M26" i="25"/>
  <c r="O26" i="25" s="1"/>
  <c r="M40" i="25"/>
  <c r="N40" i="25" s="1"/>
  <c r="M19" i="25"/>
  <c r="O19" i="25" s="1"/>
  <c r="M33" i="25"/>
  <c r="N33" i="25" s="1"/>
  <c r="M27" i="25"/>
  <c r="N27" i="25" s="1"/>
  <c r="M41" i="25"/>
  <c r="O41" i="25" s="1"/>
  <c r="M20" i="25"/>
  <c r="O20" i="25" s="1"/>
  <c r="M42" i="25"/>
  <c r="O42" i="25" s="1"/>
  <c r="M24" i="25"/>
  <c r="O24" i="25" s="1"/>
  <c r="M21" i="25"/>
  <c r="N21" i="25" s="1"/>
  <c r="M15" i="25"/>
  <c r="O15" i="25" s="1"/>
  <c r="M37" i="25"/>
  <c r="N37" i="25" s="1"/>
  <c r="M43" i="25"/>
  <c r="N43" i="25" s="1"/>
  <c r="M16" i="25"/>
  <c r="N16" i="25" s="1"/>
  <c r="M13" i="25"/>
  <c r="O13" i="25" s="1"/>
  <c r="M29" i="25"/>
  <c r="O29" i="25" s="1"/>
  <c r="M30" i="25"/>
  <c r="N30" i="25" s="1"/>
  <c r="M14" i="25"/>
  <c r="N14" i="25" s="1"/>
  <c r="M44" i="25"/>
  <c r="O44" i="25" s="1"/>
  <c r="M38" i="25"/>
  <c r="N38" i="25" s="1"/>
  <c r="M25" i="25"/>
  <c r="N25" i="25" s="1"/>
  <c r="M17" i="25"/>
  <c r="N17" i="25" s="1"/>
  <c r="M12" i="25"/>
  <c r="N12" i="25" s="1"/>
  <c r="M36" i="25"/>
  <c r="N36" i="25" s="1"/>
  <c r="M28" i="25"/>
  <c r="O28" i="25" s="1"/>
  <c r="M31" i="25"/>
  <c r="O31" i="25" s="1"/>
  <c r="N11" i="25" l="1"/>
  <c r="N22" i="25"/>
  <c r="N31" i="25"/>
  <c r="O40" i="25"/>
  <c r="N34" i="25"/>
  <c r="O47" i="25"/>
  <c r="N29" i="25"/>
  <c r="O35" i="25"/>
  <c r="O11" i="25"/>
  <c r="N26" i="25"/>
  <c r="N28" i="25"/>
  <c r="N46" i="25"/>
  <c r="O18" i="25"/>
  <c r="O12" i="25"/>
  <c r="O39" i="25"/>
  <c r="N15" i="25"/>
  <c r="O21" i="25"/>
  <c r="O38" i="25"/>
  <c r="N45" i="25"/>
  <c r="O17" i="25"/>
  <c r="O25" i="25"/>
  <c r="O23" i="25"/>
  <c r="N19" i="25"/>
  <c r="O48" i="25"/>
  <c r="N24" i="25"/>
  <c r="N32" i="25"/>
  <c r="O37" i="25"/>
  <c r="N13" i="25"/>
  <c r="O10" i="25"/>
  <c r="N10" i="25"/>
  <c r="N20" i="25"/>
  <c r="N44" i="25"/>
  <c r="O14" i="25"/>
  <c r="N41" i="25"/>
  <c r="O30" i="25"/>
  <c r="O27" i="25"/>
  <c r="O16" i="25"/>
  <c r="O33" i="25"/>
  <c r="O43" i="25"/>
  <c r="N42" i="25"/>
  <c r="O36" i="25"/>
  <c r="CB57" i="22" l="1"/>
  <c r="CA57" i="22"/>
  <c r="BZ57" i="22"/>
  <c r="BY57" i="22"/>
  <c r="BX57" i="22"/>
  <c r="BW57" i="22"/>
  <c r="BV57" i="22"/>
  <c r="BU57" i="22"/>
  <c r="BT57" i="22"/>
  <c r="BS57" i="22"/>
  <c r="BR57" i="22"/>
  <c r="BQ57" i="22"/>
  <c r="BP57" i="22"/>
  <c r="BO57" i="22"/>
  <c r="BN57" i="22"/>
  <c r="BM57" i="22"/>
  <c r="W57" i="22"/>
  <c r="V57" i="22"/>
  <c r="CB56" i="22"/>
  <c r="CA56" i="22"/>
  <c r="BZ56" i="22"/>
  <c r="BY56" i="22"/>
  <c r="BX56" i="22"/>
  <c r="BW56" i="22"/>
  <c r="BV56" i="22"/>
  <c r="BU56" i="22"/>
  <c r="BT56" i="22"/>
  <c r="BS56" i="22"/>
  <c r="BR56" i="22"/>
  <c r="BQ56" i="22"/>
  <c r="BP56" i="22"/>
  <c r="BO56" i="22"/>
  <c r="BN56" i="22"/>
  <c r="BM56" i="22"/>
  <c r="AC56" i="22"/>
  <c r="Z56" i="22"/>
  <c r="W56" i="22"/>
  <c r="V56" i="22"/>
  <c r="U56" i="22"/>
  <c r="CB55" i="22"/>
  <c r="CA55" i="22"/>
  <c r="BZ55" i="22"/>
  <c r="BY55" i="22"/>
  <c r="BX55" i="22"/>
  <c r="BW55" i="22"/>
  <c r="BV55" i="22"/>
  <c r="BU55" i="22"/>
  <c r="BT55" i="22"/>
  <c r="BS55" i="22"/>
  <c r="BR55" i="22"/>
  <c r="BQ55" i="22"/>
  <c r="BP55" i="22"/>
  <c r="BO55" i="22"/>
  <c r="BN55" i="22"/>
  <c r="BM55" i="22"/>
  <c r="AC55" i="22"/>
  <c r="Z55" i="22"/>
  <c r="W55" i="22"/>
  <c r="V55" i="22"/>
  <c r="U55" i="22"/>
  <c r="CB54" i="22"/>
  <c r="CA54" i="22"/>
  <c r="BZ54" i="22"/>
  <c r="BY54" i="22"/>
  <c r="BX54" i="22"/>
  <c r="BW54" i="22"/>
  <c r="BV54" i="22"/>
  <c r="BU54" i="22"/>
  <c r="BT54" i="22"/>
  <c r="BS54" i="22"/>
  <c r="BR54" i="22"/>
  <c r="BQ54" i="22"/>
  <c r="BP54" i="22"/>
  <c r="BO54" i="22"/>
  <c r="BN54" i="22"/>
  <c r="BM54" i="22"/>
  <c r="AC54" i="22"/>
  <c r="Z54" i="22"/>
  <c r="W54" i="22"/>
  <c r="V54" i="22"/>
  <c r="U54" i="22"/>
  <c r="CB53" i="22"/>
  <c r="CA53" i="22"/>
  <c r="BZ53" i="22"/>
  <c r="BY53" i="22"/>
  <c r="BX53" i="22"/>
  <c r="BW53" i="22"/>
  <c r="BV53" i="22"/>
  <c r="BU53" i="22"/>
  <c r="BT53" i="22"/>
  <c r="BS53" i="22"/>
  <c r="BR53" i="22"/>
  <c r="BQ53" i="22"/>
  <c r="BP53" i="22"/>
  <c r="BO53" i="22"/>
  <c r="BN53" i="22"/>
  <c r="BM53" i="22"/>
  <c r="AC53" i="22"/>
  <c r="Z53" i="22"/>
  <c r="W53" i="22"/>
  <c r="V53" i="22"/>
  <c r="U53" i="22"/>
  <c r="CB52" i="22"/>
  <c r="CA52" i="22"/>
  <c r="BZ52" i="22"/>
  <c r="BY52" i="22"/>
  <c r="BX52" i="22"/>
  <c r="BW52" i="22"/>
  <c r="BV52" i="22"/>
  <c r="BU52" i="22"/>
  <c r="BT52" i="22"/>
  <c r="BS52" i="22"/>
  <c r="BR52" i="22"/>
  <c r="BQ52" i="22"/>
  <c r="BP52" i="22"/>
  <c r="BO52" i="22"/>
  <c r="BN52" i="22"/>
  <c r="BM52" i="22"/>
  <c r="AC52" i="22"/>
  <c r="Z52" i="22"/>
  <c r="W52" i="22"/>
  <c r="V52" i="22"/>
  <c r="U52" i="22"/>
  <c r="CB51" i="22"/>
  <c r="CA51" i="22"/>
  <c r="BZ51" i="22"/>
  <c r="BY51" i="22"/>
  <c r="BX51" i="22"/>
  <c r="BW51" i="22"/>
  <c r="BV51" i="22"/>
  <c r="BU51" i="22"/>
  <c r="BT51" i="22"/>
  <c r="BS51" i="22"/>
  <c r="BR51" i="22"/>
  <c r="BQ51" i="22"/>
  <c r="BP51" i="22"/>
  <c r="BO51" i="22"/>
  <c r="BN51" i="22"/>
  <c r="BM51" i="22"/>
  <c r="AC51" i="22"/>
  <c r="Z51" i="22"/>
  <c r="W51" i="22"/>
  <c r="V51" i="22"/>
  <c r="U51" i="22"/>
  <c r="CB50" i="22"/>
  <c r="CA50" i="22"/>
  <c r="BZ50" i="22"/>
  <c r="BY50" i="22"/>
  <c r="BX50" i="22"/>
  <c r="BW50" i="22"/>
  <c r="BV50" i="22"/>
  <c r="BU50" i="22"/>
  <c r="BT50" i="22"/>
  <c r="BS50" i="22"/>
  <c r="BR50" i="22"/>
  <c r="BQ50" i="22"/>
  <c r="BP50" i="22"/>
  <c r="BO50" i="22"/>
  <c r="BN50" i="22"/>
  <c r="BM50" i="22"/>
  <c r="AC50" i="22"/>
  <c r="Z50" i="22"/>
  <c r="W50" i="22"/>
  <c r="V50" i="22"/>
  <c r="U50" i="22"/>
  <c r="Z19" i="22"/>
  <c r="Z20" i="22"/>
  <c r="Z21" i="22"/>
  <c r="Z22" i="22"/>
  <c r="Z23" i="22"/>
  <c r="Z24" i="22"/>
  <c r="Z25" i="22"/>
  <c r="Z26" i="22"/>
  <c r="Z27" i="22"/>
  <c r="Z28" i="22"/>
  <c r="Z29" i="22"/>
  <c r="Z30" i="22"/>
  <c r="Z31" i="22"/>
  <c r="Z32" i="22"/>
  <c r="Z33" i="22"/>
  <c r="Z34" i="22"/>
  <c r="Z35" i="22"/>
  <c r="Z36" i="22"/>
  <c r="Z37" i="22"/>
  <c r="Z38" i="22"/>
  <c r="Z39" i="22"/>
  <c r="Z40" i="22"/>
  <c r="Z41" i="22"/>
  <c r="Z42" i="22"/>
  <c r="Z43" i="22"/>
  <c r="Z44" i="22"/>
  <c r="Z45" i="22"/>
  <c r="Z46" i="22"/>
  <c r="Z47" i="22"/>
  <c r="Z48" i="22"/>
  <c r="Z49" i="22"/>
  <c r="CB38" i="22"/>
  <c r="CA38" i="22"/>
  <c r="BZ38" i="22"/>
  <c r="BY38" i="22"/>
  <c r="BX38" i="22"/>
  <c r="BW38" i="22"/>
  <c r="BV38" i="22"/>
  <c r="BU38" i="22"/>
  <c r="BT38" i="22"/>
  <c r="BS38" i="22"/>
  <c r="BR38" i="22"/>
  <c r="BQ38" i="22"/>
  <c r="BP38" i="22"/>
  <c r="BO38" i="22"/>
  <c r="BN38" i="22"/>
  <c r="BM38" i="22"/>
  <c r="AC38" i="22"/>
  <c r="W38" i="22"/>
  <c r="V38" i="22"/>
  <c r="CB49" i="22"/>
  <c r="CA49" i="22"/>
  <c r="BZ49" i="22"/>
  <c r="BY49" i="22"/>
  <c r="BX49" i="22"/>
  <c r="BW49" i="22"/>
  <c r="BV49" i="22"/>
  <c r="BU49" i="22"/>
  <c r="BT49" i="22"/>
  <c r="BS49" i="22"/>
  <c r="BR49" i="22"/>
  <c r="BQ49" i="22"/>
  <c r="BP49" i="22"/>
  <c r="BO49" i="22"/>
  <c r="BN49" i="22"/>
  <c r="BM49" i="22"/>
  <c r="AC49" i="22"/>
  <c r="W49" i="22"/>
  <c r="V49" i="22"/>
  <c r="U49" i="22"/>
  <c r="CB48" i="22"/>
  <c r="CA48" i="22"/>
  <c r="BZ48" i="22"/>
  <c r="BY48" i="22"/>
  <c r="BX48" i="22"/>
  <c r="BW48" i="22"/>
  <c r="BV48" i="22"/>
  <c r="BU48" i="22"/>
  <c r="BT48" i="22"/>
  <c r="BS48" i="22"/>
  <c r="BR48" i="22"/>
  <c r="BQ48" i="22"/>
  <c r="BP48" i="22"/>
  <c r="BO48" i="22"/>
  <c r="BN48" i="22"/>
  <c r="BM48" i="22"/>
  <c r="AC48" i="22"/>
  <c r="W48" i="22"/>
  <c r="V48" i="22"/>
  <c r="U48" i="22"/>
  <c r="CB47" i="22"/>
  <c r="CA47" i="22"/>
  <c r="BZ47" i="22"/>
  <c r="BY47" i="22"/>
  <c r="BX47" i="22"/>
  <c r="BW47" i="22"/>
  <c r="BV47" i="22"/>
  <c r="BU47" i="22"/>
  <c r="BT47" i="22"/>
  <c r="BS47" i="22"/>
  <c r="BR47" i="22"/>
  <c r="BQ47" i="22"/>
  <c r="BP47" i="22"/>
  <c r="BO47" i="22"/>
  <c r="BN47" i="22"/>
  <c r="BM47" i="22"/>
  <c r="AC47" i="22"/>
  <c r="W47" i="22"/>
  <c r="V47" i="22"/>
  <c r="U47" i="22"/>
  <c r="CB46" i="22"/>
  <c r="CA46" i="22"/>
  <c r="BZ46" i="22"/>
  <c r="BY46" i="22"/>
  <c r="BX46" i="22"/>
  <c r="BW46" i="22"/>
  <c r="BV46" i="22"/>
  <c r="BU46" i="22"/>
  <c r="BT46" i="22"/>
  <c r="BS46" i="22"/>
  <c r="BR46" i="22"/>
  <c r="BQ46" i="22"/>
  <c r="BP46" i="22"/>
  <c r="BO46" i="22"/>
  <c r="BN46" i="22"/>
  <c r="BM46" i="22"/>
  <c r="AC46" i="22"/>
  <c r="W46" i="22"/>
  <c r="V46" i="22"/>
  <c r="U46" i="22"/>
  <c r="CB45" i="22"/>
  <c r="CA45" i="22"/>
  <c r="BZ45" i="22"/>
  <c r="BY45" i="22"/>
  <c r="BX45" i="22"/>
  <c r="BW45" i="22"/>
  <c r="BV45" i="22"/>
  <c r="BU45" i="22"/>
  <c r="BT45" i="22"/>
  <c r="BS45" i="22"/>
  <c r="BR45" i="22"/>
  <c r="BQ45" i="22"/>
  <c r="BP45" i="22"/>
  <c r="BO45" i="22"/>
  <c r="BN45" i="22"/>
  <c r="BM45" i="22"/>
  <c r="AC45" i="22"/>
  <c r="W45" i="22"/>
  <c r="V45" i="22"/>
  <c r="U45" i="22"/>
  <c r="CB44" i="22"/>
  <c r="CA44" i="22"/>
  <c r="BZ44" i="22"/>
  <c r="BY44" i="22"/>
  <c r="BX44" i="22"/>
  <c r="BW44" i="22"/>
  <c r="BV44" i="22"/>
  <c r="BU44" i="22"/>
  <c r="BT44" i="22"/>
  <c r="BS44" i="22"/>
  <c r="BR44" i="22"/>
  <c r="BQ44" i="22"/>
  <c r="BP44" i="22"/>
  <c r="BO44" i="22"/>
  <c r="BN44" i="22"/>
  <c r="BM44" i="22"/>
  <c r="AC44" i="22"/>
  <c r="W44" i="22"/>
  <c r="V44" i="22"/>
  <c r="U44" i="22"/>
  <c r="CB43" i="22"/>
  <c r="CA43" i="22"/>
  <c r="BZ43" i="22"/>
  <c r="BY43" i="22"/>
  <c r="BX43" i="22"/>
  <c r="BW43" i="22"/>
  <c r="BV43" i="22"/>
  <c r="BU43" i="22"/>
  <c r="BT43" i="22"/>
  <c r="BS43" i="22"/>
  <c r="BR43" i="22"/>
  <c r="BQ43" i="22"/>
  <c r="BP43" i="22"/>
  <c r="BO43" i="22"/>
  <c r="BN43" i="22"/>
  <c r="BM43" i="22"/>
  <c r="AC43" i="22"/>
  <c r="W43" i="22"/>
  <c r="V43" i="22"/>
  <c r="U43" i="22"/>
  <c r="CB42" i="22"/>
  <c r="CA42" i="22"/>
  <c r="BZ42" i="22"/>
  <c r="BY42" i="22"/>
  <c r="BX42" i="22"/>
  <c r="BW42" i="22"/>
  <c r="BV42" i="22"/>
  <c r="BU42" i="22"/>
  <c r="BT42" i="22"/>
  <c r="BS42" i="22"/>
  <c r="BR42" i="22"/>
  <c r="BQ42" i="22"/>
  <c r="BP42" i="22"/>
  <c r="BO42" i="22"/>
  <c r="BN42" i="22"/>
  <c r="BM42" i="22"/>
  <c r="AC42" i="22"/>
  <c r="W42" i="22"/>
  <c r="V42" i="22"/>
  <c r="U42" i="22"/>
  <c r="CB41" i="22"/>
  <c r="CA41" i="22"/>
  <c r="BZ41" i="22"/>
  <c r="BY41" i="22"/>
  <c r="BX41" i="22"/>
  <c r="BW41" i="22"/>
  <c r="BV41" i="22"/>
  <c r="BU41" i="22"/>
  <c r="BT41" i="22"/>
  <c r="BS41" i="22"/>
  <c r="BR41" i="22"/>
  <c r="BQ41" i="22"/>
  <c r="BP41" i="22"/>
  <c r="BO41" i="22"/>
  <c r="BN41" i="22"/>
  <c r="BM41" i="22"/>
  <c r="AC41" i="22"/>
  <c r="W41" i="22"/>
  <c r="V41" i="22"/>
  <c r="CB40" i="22"/>
  <c r="CA40" i="22"/>
  <c r="BZ40" i="22"/>
  <c r="BY40" i="22"/>
  <c r="BX40" i="22"/>
  <c r="BW40" i="22"/>
  <c r="BV40" i="22"/>
  <c r="BU40" i="22"/>
  <c r="BT40" i="22"/>
  <c r="BS40" i="22"/>
  <c r="BR40" i="22"/>
  <c r="BQ40" i="22"/>
  <c r="BP40" i="22"/>
  <c r="BO40" i="22"/>
  <c r="BN40" i="22"/>
  <c r="BM40" i="22"/>
  <c r="AC40" i="22"/>
  <c r="W40" i="22"/>
  <c r="V40" i="22"/>
  <c r="CB39" i="22"/>
  <c r="CA39" i="22"/>
  <c r="BZ39" i="22"/>
  <c r="BY39" i="22"/>
  <c r="BX39" i="22"/>
  <c r="BW39" i="22"/>
  <c r="BV39" i="22"/>
  <c r="BU39" i="22"/>
  <c r="BT39" i="22"/>
  <c r="BS39" i="22"/>
  <c r="BR39" i="22"/>
  <c r="BQ39" i="22"/>
  <c r="BP39" i="22"/>
  <c r="BO39" i="22"/>
  <c r="BN39" i="22"/>
  <c r="BM39" i="22"/>
  <c r="AC39" i="22"/>
  <c r="W39" i="22"/>
  <c r="V39" i="22"/>
  <c r="CB37" i="22"/>
  <c r="CA37" i="22"/>
  <c r="BZ37" i="22"/>
  <c r="BY37" i="22"/>
  <c r="BX37" i="22"/>
  <c r="BW37" i="22"/>
  <c r="BV37" i="22"/>
  <c r="BU37" i="22"/>
  <c r="BT37" i="22"/>
  <c r="BS37" i="22"/>
  <c r="BR37" i="22"/>
  <c r="BQ37" i="22"/>
  <c r="BP37" i="22"/>
  <c r="BO37" i="22"/>
  <c r="BN37" i="22"/>
  <c r="BM37" i="22"/>
  <c r="AC37" i="22"/>
  <c r="W37" i="22"/>
  <c r="V37" i="22"/>
  <c r="CB36" i="22"/>
  <c r="CA36" i="22"/>
  <c r="BZ36" i="22"/>
  <c r="BY36" i="22"/>
  <c r="BX36" i="22"/>
  <c r="BW36" i="22"/>
  <c r="BV36" i="22"/>
  <c r="BU36" i="22"/>
  <c r="BT36" i="22"/>
  <c r="BS36" i="22"/>
  <c r="BR36" i="22"/>
  <c r="BQ36" i="22"/>
  <c r="BP36" i="22"/>
  <c r="BO36" i="22"/>
  <c r="BN36" i="22"/>
  <c r="BM36" i="22"/>
  <c r="AC36" i="22"/>
  <c r="W36" i="22"/>
  <c r="V36" i="22"/>
  <c r="CB35" i="22"/>
  <c r="CA35" i="22"/>
  <c r="BZ35" i="22"/>
  <c r="BY35" i="22"/>
  <c r="BX35" i="22"/>
  <c r="BW35" i="22"/>
  <c r="BV35" i="22"/>
  <c r="BU35" i="22"/>
  <c r="BT35" i="22"/>
  <c r="BS35" i="22"/>
  <c r="BR35" i="22"/>
  <c r="BQ35" i="22"/>
  <c r="BP35" i="22"/>
  <c r="BO35" i="22"/>
  <c r="BN35" i="22"/>
  <c r="BM35" i="22"/>
  <c r="AC35" i="22"/>
  <c r="W35" i="22"/>
  <c r="V35" i="22"/>
  <c r="CB34" i="22"/>
  <c r="CA34" i="22"/>
  <c r="BZ34" i="22"/>
  <c r="BY34" i="22"/>
  <c r="BX34" i="22"/>
  <c r="BW34" i="22"/>
  <c r="BV34" i="22"/>
  <c r="BU34" i="22"/>
  <c r="BT34" i="22"/>
  <c r="BS34" i="22"/>
  <c r="BR34" i="22"/>
  <c r="BQ34" i="22"/>
  <c r="BP34" i="22"/>
  <c r="BO34" i="22"/>
  <c r="BN34" i="22"/>
  <c r="BM34" i="22"/>
  <c r="AC34" i="22"/>
  <c r="W34" i="22"/>
  <c r="V34" i="22"/>
  <c r="CB33" i="22"/>
  <c r="CA33" i="22"/>
  <c r="BZ33" i="22"/>
  <c r="BY33" i="22"/>
  <c r="BX33" i="22"/>
  <c r="BW33" i="22"/>
  <c r="BV33" i="22"/>
  <c r="BU33" i="22"/>
  <c r="BT33" i="22"/>
  <c r="BS33" i="22"/>
  <c r="BR33" i="22"/>
  <c r="BQ33" i="22"/>
  <c r="BP33" i="22"/>
  <c r="BO33" i="22"/>
  <c r="BN33" i="22"/>
  <c r="BM33" i="22"/>
  <c r="AC33" i="22"/>
  <c r="W33" i="22"/>
  <c r="V33" i="22"/>
  <c r="CB32" i="22"/>
  <c r="CA32" i="22"/>
  <c r="BZ32" i="22"/>
  <c r="BY32" i="22"/>
  <c r="BX32" i="22"/>
  <c r="BW32" i="22"/>
  <c r="BV32" i="22"/>
  <c r="BU32" i="22"/>
  <c r="BT32" i="22"/>
  <c r="BS32" i="22"/>
  <c r="BR32" i="22"/>
  <c r="BQ32" i="22"/>
  <c r="BP32" i="22"/>
  <c r="BO32" i="22"/>
  <c r="BN32" i="22"/>
  <c r="BM32" i="22"/>
  <c r="AC32" i="22"/>
  <c r="W32" i="22"/>
  <c r="V32" i="22"/>
  <c r="CB31" i="22"/>
  <c r="CA31" i="22"/>
  <c r="BZ31" i="22"/>
  <c r="BY31" i="22"/>
  <c r="BX31" i="22"/>
  <c r="BW31" i="22"/>
  <c r="BV31" i="22"/>
  <c r="BU31" i="22"/>
  <c r="BT31" i="22"/>
  <c r="BS31" i="22"/>
  <c r="BR31" i="22"/>
  <c r="BQ31" i="22"/>
  <c r="BP31" i="22"/>
  <c r="BO31" i="22"/>
  <c r="BN31" i="22"/>
  <c r="BM31" i="22"/>
  <c r="AC31" i="22"/>
  <c r="W31" i="22"/>
  <c r="V31" i="22"/>
  <c r="CB30" i="22"/>
  <c r="CA30" i="22"/>
  <c r="BZ30" i="22"/>
  <c r="BY30" i="22"/>
  <c r="BX30" i="22"/>
  <c r="BW30" i="22"/>
  <c r="BV30" i="22"/>
  <c r="BU30" i="22"/>
  <c r="BT30" i="22"/>
  <c r="BS30" i="22"/>
  <c r="BR30" i="22"/>
  <c r="BQ30" i="22"/>
  <c r="BP30" i="22"/>
  <c r="BO30" i="22"/>
  <c r="BN30" i="22"/>
  <c r="BM30" i="22"/>
  <c r="AC30" i="22"/>
  <c r="W30" i="22"/>
  <c r="V30" i="22"/>
  <c r="CB25" i="22"/>
  <c r="CA25" i="22"/>
  <c r="BZ25" i="22"/>
  <c r="BY25" i="22"/>
  <c r="BX25" i="22"/>
  <c r="BW25" i="22"/>
  <c r="BV25" i="22"/>
  <c r="BU25" i="22"/>
  <c r="BT25" i="22"/>
  <c r="BS25" i="22"/>
  <c r="BR25" i="22"/>
  <c r="BQ25" i="22"/>
  <c r="BP25" i="22"/>
  <c r="BO25" i="22"/>
  <c r="BN25" i="22"/>
  <c r="BM25" i="22"/>
  <c r="AC25" i="22"/>
  <c r="W25" i="22"/>
  <c r="V25" i="22"/>
  <c r="CB24" i="22"/>
  <c r="CA24" i="22"/>
  <c r="BZ24" i="22"/>
  <c r="BY24" i="22"/>
  <c r="BX24" i="22"/>
  <c r="BW24" i="22"/>
  <c r="BV24" i="22"/>
  <c r="BU24" i="22"/>
  <c r="BT24" i="22"/>
  <c r="BS24" i="22"/>
  <c r="BR24" i="22"/>
  <c r="BQ24" i="22"/>
  <c r="BP24" i="22"/>
  <c r="BO24" i="22"/>
  <c r="BN24" i="22"/>
  <c r="BM24" i="22"/>
  <c r="AC24" i="22"/>
  <c r="W24" i="22"/>
  <c r="V24" i="22"/>
  <c r="CB23" i="22"/>
  <c r="CA23" i="22"/>
  <c r="BZ23" i="22"/>
  <c r="BY23" i="22"/>
  <c r="BX23" i="22"/>
  <c r="BW23" i="22"/>
  <c r="BV23" i="22"/>
  <c r="BU23" i="22"/>
  <c r="BT23" i="22"/>
  <c r="BS23" i="22"/>
  <c r="BR23" i="22"/>
  <c r="BQ23" i="22"/>
  <c r="BP23" i="22"/>
  <c r="BO23" i="22"/>
  <c r="BN23" i="22"/>
  <c r="BM23" i="22"/>
  <c r="AC23" i="22"/>
  <c r="W23" i="22"/>
  <c r="V23" i="22"/>
  <c r="CB28" i="22"/>
  <c r="CA28" i="22"/>
  <c r="BZ28" i="22"/>
  <c r="BY28" i="22"/>
  <c r="BX28" i="22"/>
  <c r="BW28" i="22"/>
  <c r="BV28" i="22"/>
  <c r="BU28" i="22"/>
  <c r="BT28" i="22"/>
  <c r="BS28" i="22"/>
  <c r="BR28" i="22"/>
  <c r="BQ28" i="22"/>
  <c r="BP28" i="22"/>
  <c r="BO28" i="22"/>
  <c r="BN28" i="22"/>
  <c r="BM28" i="22"/>
  <c r="AC28" i="22"/>
  <c r="W28" i="22"/>
  <c r="V28" i="22"/>
  <c r="CB27" i="22"/>
  <c r="CA27" i="22"/>
  <c r="BZ27" i="22"/>
  <c r="BY27" i="22"/>
  <c r="BX27" i="22"/>
  <c r="BW27" i="22"/>
  <c r="BV27" i="22"/>
  <c r="BU27" i="22"/>
  <c r="BT27" i="22"/>
  <c r="BS27" i="22"/>
  <c r="BR27" i="22"/>
  <c r="BQ27" i="22"/>
  <c r="BP27" i="22"/>
  <c r="BO27" i="22"/>
  <c r="BN27" i="22"/>
  <c r="BM27" i="22"/>
  <c r="AC27" i="22"/>
  <c r="W27" i="22"/>
  <c r="V27" i="22"/>
  <c r="CB26" i="22"/>
  <c r="CA26" i="22"/>
  <c r="BZ26" i="22"/>
  <c r="BY26" i="22"/>
  <c r="BX26" i="22"/>
  <c r="BW26" i="22"/>
  <c r="BV26" i="22"/>
  <c r="BU26" i="22"/>
  <c r="BT26" i="22"/>
  <c r="BS26" i="22"/>
  <c r="BR26" i="22"/>
  <c r="BQ26" i="22"/>
  <c r="BP26" i="22"/>
  <c r="BO26" i="22"/>
  <c r="BN26" i="22"/>
  <c r="BM26" i="22"/>
  <c r="AC26" i="22"/>
  <c r="W26" i="22"/>
  <c r="V26" i="22"/>
  <c r="CB29" i="22"/>
  <c r="CA29" i="22"/>
  <c r="BZ29" i="22"/>
  <c r="BY29" i="22"/>
  <c r="BX29" i="22"/>
  <c r="BW29" i="22"/>
  <c r="BV29" i="22"/>
  <c r="BU29" i="22"/>
  <c r="BT29" i="22"/>
  <c r="BS29" i="22"/>
  <c r="BR29" i="22"/>
  <c r="BQ29" i="22"/>
  <c r="BP29" i="22"/>
  <c r="BO29" i="22"/>
  <c r="BN29" i="22"/>
  <c r="BM29" i="22"/>
  <c r="AC29" i="22"/>
  <c r="W29" i="22"/>
  <c r="V29" i="22"/>
  <c r="CB22" i="22"/>
  <c r="CA22" i="22"/>
  <c r="BZ22" i="22"/>
  <c r="BY22" i="22"/>
  <c r="BX22" i="22"/>
  <c r="BW22" i="22"/>
  <c r="BV22" i="22"/>
  <c r="BU22" i="22"/>
  <c r="BT22" i="22"/>
  <c r="BS22" i="22"/>
  <c r="BR22" i="22"/>
  <c r="BQ22" i="22"/>
  <c r="BP22" i="22"/>
  <c r="BO22" i="22"/>
  <c r="BN22" i="22"/>
  <c r="BM22" i="22"/>
  <c r="AC22" i="22"/>
  <c r="W22" i="22"/>
  <c r="V22" i="22"/>
  <c r="CB21" i="22"/>
  <c r="CA21" i="22"/>
  <c r="BZ21" i="22"/>
  <c r="BY21" i="22"/>
  <c r="BX21" i="22"/>
  <c r="BW21" i="22"/>
  <c r="BV21" i="22"/>
  <c r="BU21" i="22"/>
  <c r="BT21" i="22"/>
  <c r="BS21" i="22"/>
  <c r="BR21" i="22"/>
  <c r="BQ21" i="22"/>
  <c r="BP21" i="22"/>
  <c r="BO21" i="22"/>
  <c r="BN21" i="22"/>
  <c r="BM21" i="22"/>
  <c r="AC21" i="22"/>
  <c r="W21" i="22"/>
  <c r="V21" i="22"/>
  <c r="CB20" i="22"/>
  <c r="CA20" i="22"/>
  <c r="BZ20" i="22"/>
  <c r="BY20" i="22"/>
  <c r="BX20" i="22"/>
  <c r="BW20" i="22"/>
  <c r="BV20" i="22"/>
  <c r="BU20" i="22"/>
  <c r="BT20" i="22"/>
  <c r="BS20" i="22"/>
  <c r="BR20" i="22"/>
  <c r="BQ20" i="22"/>
  <c r="BP20" i="22"/>
  <c r="BO20" i="22"/>
  <c r="BN20" i="22"/>
  <c r="BM20" i="22"/>
  <c r="AC20" i="22"/>
  <c r="W20" i="22"/>
  <c r="V20" i="22"/>
  <c r="CB19" i="22"/>
  <c r="CA19" i="22"/>
  <c r="BZ19" i="22"/>
  <c r="BY19" i="22"/>
  <c r="BX19" i="22"/>
  <c r="BW19" i="22"/>
  <c r="BV19" i="22"/>
  <c r="BU19" i="22"/>
  <c r="BT19" i="22"/>
  <c r="BS19" i="22"/>
  <c r="BR19" i="22"/>
  <c r="BQ19" i="22"/>
  <c r="BP19" i="22"/>
  <c r="BO19" i="22"/>
  <c r="BN19" i="22"/>
  <c r="BM19" i="22"/>
  <c r="AC19" i="22"/>
  <c r="W19" i="22"/>
  <c r="V19" i="22"/>
  <c r="I4" i="25"/>
  <c r="AC8" i="22" l="1"/>
  <c r="K3" i="22" s="1"/>
  <c r="K1" i="22"/>
  <c r="Z8" i="22"/>
  <c r="W2" i="22"/>
  <c r="I1" i="25"/>
  <c r="CB18" i="22"/>
  <c r="CB8" i="22" s="1"/>
  <c r="CA18" i="22"/>
  <c r="CA8" i="22" s="1"/>
  <c r="BZ18" i="22"/>
  <c r="BZ8" i="22" s="1"/>
  <c r="BY18" i="22"/>
  <c r="BY8" i="22" s="1"/>
  <c r="BX18" i="22"/>
  <c r="BX8" i="22" s="1"/>
  <c r="BW18" i="22"/>
  <c r="BW8" i="22" s="1"/>
  <c r="BV18" i="22"/>
  <c r="BV8" i="22" s="1"/>
  <c r="BU18" i="22"/>
  <c r="BU8" i="22" s="1"/>
  <c r="BT18" i="22"/>
  <c r="BT8" i="22" s="1"/>
  <c r="BS18" i="22"/>
  <c r="BS8" i="22" s="1"/>
  <c r="BR18" i="22"/>
  <c r="BR8" i="22" s="1"/>
  <c r="BQ18" i="22"/>
  <c r="BQ8" i="22" s="1"/>
  <c r="BP18" i="22"/>
  <c r="BP8" i="22" s="1"/>
  <c r="BO18" i="22"/>
  <c r="BO8" i="22" s="1"/>
  <c r="BN18" i="22"/>
  <c r="BN8" i="22" s="1"/>
  <c r="BM18" i="22"/>
  <c r="BM8" i="22" s="1"/>
  <c r="BH18" i="22"/>
  <c r="BH8" i="22" s="1"/>
  <c r="J31" i="12" s="1"/>
  <c r="BG18" i="22"/>
  <c r="BG8" i="22" s="1"/>
  <c r="I31" i="12" s="1"/>
  <c r="BF18" i="22"/>
  <c r="BF8" i="22" s="1"/>
  <c r="H31" i="12" s="1"/>
  <c r="BE18" i="22"/>
  <c r="BE8" i="22" s="1"/>
  <c r="G31" i="12" s="1"/>
  <c r="BD18" i="22"/>
  <c r="BD8" i="22" s="1"/>
  <c r="F31" i="12" s="1"/>
  <c r="BC18" i="22"/>
  <c r="BC8" i="22" s="1"/>
  <c r="E31" i="12" s="1"/>
  <c r="BB18" i="22"/>
  <c r="BA18" i="22"/>
  <c r="BA8" i="22" s="1"/>
  <c r="BK18" i="22"/>
  <c r="BK8" i="22" s="1"/>
  <c r="BJ18" i="22"/>
  <c r="BJ8" i="22" s="1"/>
  <c r="G16" i="12" l="1"/>
  <c r="BB8" i="22"/>
  <c r="D31" i="12" s="1"/>
  <c r="C31" i="12"/>
  <c r="I25" i="12"/>
  <c r="Q40" i="12"/>
  <c r="P40" i="12"/>
  <c r="O40" i="12"/>
  <c r="M40" i="12"/>
  <c r="L40" i="12"/>
  <c r="K40" i="12"/>
  <c r="J40" i="12"/>
  <c r="H40" i="12"/>
  <c r="G40" i="12"/>
  <c r="F40" i="12"/>
  <c r="E40" i="12"/>
  <c r="D40" i="12"/>
  <c r="C40" i="12"/>
  <c r="N40" i="12"/>
  <c r="I40" i="12"/>
  <c r="AP34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5" i="5"/>
  <c r="AP56" i="5"/>
  <c r="AN56" i="5"/>
  <c r="O8" i="5" l="1"/>
  <c r="BO38" i="5"/>
  <c r="BM38" i="5"/>
  <c r="BK38" i="5"/>
  <c r="BO39" i="5"/>
  <c r="BM39" i="5"/>
  <c r="BK39" i="5"/>
  <c r="BO40" i="5"/>
  <c r="BM40" i="5"/>
  <c r="BK40" i="5"/>
  <c r="BO41" i="5"/>
  <c r="BM41" i="5"/>
  <c r="BK41" i="5"/>
  <c r="BO42" i="5"/>
  <c r="BM42" i="5"/>
  <c r="BK42" i="5"/>
  <c r="BO43" i="5"/>
  <c r="BM43" i="5"/>
  <c r="BK43" i="5"/>
  <c r="BO34" i="5"/>
  <c r="BM34" i="5"/>
  <c r="BK34" i="5"/>
  <c r="BO37" i="5"/>
  <c r="BM37" i="5"/>
  <c r="BK37" i="5"/>
  <c r="BO36" i="5"/>
  <c r="BM36" i="5"/>
  <c r="BK36" i="5"/>
  <c r="BO56" i="5"/>
  <c r="BK56" i="5"/>
  <c r="BM56" i="5"/>
  <c r="BM55" i="5"/>
  <c r="BO55" i="5"/>
  <c r="BK55" i="5"/>
  <c r="BO53" i="5"/>
  <c r="BM53" i="5"/>
  <c r="BK53" i="5"/>
  <c r="BO52" i="5"/>
  <c r="BM52" i="5"/>
  <c r="BK52" i="5"/>
  <c r="BM51" i="5"/>
  <c r="BK51" i="5"/>
  <c r="BO51" i="5"/>
  <c r="BO50" i="5"/>
  <c r="BM50" i="5"/>
  <c r="BK50" i="5"/>
  <c r="BO49" i="5"/>
  <c r="BK49" i="5"/>
  <c r="BM49" i="5"/>
  <c r="BM48" i="5"/>
  <c r="BO48" i="5"/>
  <c r="BK48" i="5"/>
  <c r="BK47" i="5"/>
  <c r="BM47" i="5"/>
  <c r="BO47" i="5"/>
  <c r="BO46" i="5"/>
  <c r="BM46" i="5"/>
  <c r="BK46" i="5"/>
  <c r="BO45" i="5"/>
  <c r="BM45" i="5"/>
  <c r="BK45" i="5"/>
  <c r="BO44" i="5"/>
  <c r="BM44" i="5"/>
  <c r="BK44" i="5"/>
  <c r="AG8" i="5"/>
  <c r="AI2" i="5"/>
  <c r="I16" i="12" s="1"/>
  <c r="C28" i="12"/>
  <c r="G37" i="12"/>
  <c r="I37" i="12"/>
  <c r="D28" i="12"/>
  <c r="C37" i="12"/>
  <c r="J37" i="12"/>
  <c r="F37" i="12"/>
  <c r="E37" i="12"/>
  <c r="H37" i="12"/>
  <c r="D37" i="12"/>
  <c r="H25" i="12"/>
  <c r="D25" i="12"/>
  <c r="G25" i="12"/>
  <c r="E25" i="12"/>
  <c r="F25" i="12"/>
  <c r="K25" i="12"/>
  <c r="J25" i="12"/>
  <c r="BI39" i="5" l="1"/>
  <c r="BI55" i="5"/>
  <c r="BI44" i="5"/>
  <c r="BI49" i="5"/>
  <c r="BI52" i="5"/>
  <c r="BI42" i="5"/>
  <c r="BI48" i="5"/>
  <c r="BI36" i="5"/>
  <c r="BI38" i="5"/>
  <c r="BI43" i="5"/>
  <c r="BI37" i="5"/>
  <c r="BI50" i="5"/>
  <c r="BI45" i="5"/>
  <c r="BI47" i="5"/>
  <c r="BI41" i="5"/>
  <c r="BI46" i="5"/>
  <c r="BI51" i="5"/>
  <c r="BI40" i="5"/>
  <c r="BI34" i="5"/>
  <c r="BI53" i="5"/>
  <c r="BI56" i="5"/>
  <c r="BM9" i="5"/>
  <c r="D43" i="12" s="1"/>
  <c r="BO9" i="5"/>
  <c r="BK9" i="5"/>
  <c r="C43" i="12" s="1"/>
  <c r="C25" i="12"/>
  <c r="BI11" i="5" l="1"/>
  <c r="AI55" i="5"/>
  <c r="AI56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33" i="5"/>
  <c r="W18" i="22"/>
  <c r="L1" i="14" l="1"/>
  <c r="G17" i="12" l="1"/>
  <c r="G19" i="12" s="1"/>
  <c r="C51" i="7" l="1"/>
  <c r="D51" i="7"/>
  <c r="C52" i="7"/>
  <c r="D52" i="7"/>
  <c r="B4" i="25" l="1"/>
  <c r="C9" i="25"/>
  <c r="B9" i="25"/>
  <c r="A5" i="26" s="1"/>
  <c r="A9" i="25"/>
  <c r="C5" i="26" l="1"/>
  <c r="M5" i="26" s="1"/>
  <c r="M3" i="26" s="1"/>
  <c r="M9" i="25"/>
  <c r="F17" i="12"/>
  <c r="M5" i="25" l="1"/>
  <c r="G1" i="25" s="1"/>
  <c r="O9" i="25"/>
  <c r="O5" i="25" s="1"/>
  <c r="N9" i="25"/>
  <c r="N5" i="25" s="1"/>
  <c r="I17" i="12" l="1"/>
  <c r="I19" i="12" s="1"/>
  <c r="K17" i="12"/>
  <c r="V18" i="22"/>
  <c r="C30" i="7" l="1"/>
  <c r="B27" i="14" s="1"/>
  <c r="D30" i="7"/>
  <c r="C31" i="7"/>
  <c r="B28" i="14" s="1"/>
  <c r="D31" i="7"/>
  <c r="C32" i="7"/>
  <c r="B29" i="14" s="1"/>
  <c r="D32" i="7"/>
  <c r="C33" i="7"/>
  <c r="B30" i="14" s="1"/>
  <c r="D33" i="7"/>
  <c r="D29" i="7"/>
  <c r="B26" i="14"/>
  <c r="B2" i="14"/>
  <c r="E51" i="7"/>
  <c r="B49" i="14"/>
  <c r="B48" i="14"/>
  <c r="C49" i="7"/>
  <c r="B46" i="14" s="1"/>
  <c r="C48" i="7"/>
  <c r="B45" i="14" s="1"/>
  <c r="C47" i="7"/>
  <c r="B44" i="14" s="1"/>
  <c r="C46" i="7"/>
  <c r="B43" i="14" s="1"/>
  <c r="C45" i="7"/>
  <c r="B42" i="14" s="1"/>
  <c r="C44" i="7"/>
  <c r="B41" i="14" s="1"/>
  <c r="C43" i="7"/>
  <c r="B40" i="14" s="1"/>
  <c r="C42" i="7"/>
  <c r="B39" i="14" s="1"/>
  <c r="C41" i="7"/>
  <c r="B38" i="14" s="1"/>
  <c r="C40" i="7"/>
  <c r="B37" i="14" s="1"/>
  <c r="C39" i="7"/>
  <c r="B36" i="14" s="1"/>
  <c r="C38" i="7"/>
  <c r="B35" i="14" s="1"/>
  <c r="C37" i="7"/>
  <c r="B34" i="14" s="1"/>
  <c r="C36" i="7"/>
  <c r="B33" i="14" s="1"/>
  <c r="C35" i="7"/>
  <c r="B32" i="14" s="1"/>
  <c r="C34" i="7"/>
  <c r="B31" i="14" s="1"/>
  <c r="D40" i="7"/>
  <c r="D35" i="7"/>
  <c r="D36" i="7"/>
  <c r="D37" i="7"/>
  <c r="D38" i="7"/>
  <c r="D39" i="7"/>
  <c r="D34" i="7"/>
  <c r="D41" i="7"/>
  <c r="D42" i="7"/>
  <c r="D43" i="7"/>
  <c r="D44" i="7"/>
  <c r="D45" i="7"/>
  <c r="D46" i="7"/>
  <c r="D47" i="7"/>
  <c r="D48" i="7"/>
  <c r="D49" i="7"/>
  <c r="A46" i="14"/>
  <c r="A45" i="14"/>
  <c r="A44" i="14"/>
  <c r="A43" i="14"/>
  <c r="A42" i="14"/>
  <c r="A41" i="14"/>
  <c r="A40" i="14"/>
  <c r="A39" i="14"/>
  <c r="A38" i="14"/>
  <c r="A37" i="14"/>
  <c r="D20" i="12"/>
  <c r="D48" i="14" l="1"/>
  <c r="W51" i="7"/>
  <c r="W5" i="7" s="1"/>
  <c r="K16" i="12"/>
  <c r="E17" i="12"/>
  <c r="Y49" i="7"/>
  <c r="Y32" i="7"/>
  <c r="Y30" i="7"/>
  <c r="W43" i="14"/>
  <c r="W41" i="14"/>
  <c r="W38" i="14"/>
  <c r="Y43" i="7"/>
  <c r="W40" i="14"/>
  <c r="Y38" i="7"/>
  <c r="Y37" i="7"/>
  <c r="W45" i="14"/>
  <c r="W37" i="14"/>
  <c r="W44" i="14"/>
  <c r="Y47" i="7"/>
  <c r="Y35" i="7"/>
  <c r="W46" i="14"/>
  <c r="W39" i="14"/>
  <c r="W42" i="14"/>
  <c r="Y36" i="7"/>
  <c r="Y44" i="7"/>
  <c r="Y48" i="7"/>
  <c r="V48" i="14" l="1"/>
  <c r="V3" i="14" s="1"/>
  <c r="Y51" i="7"/>
  <c r="Y39" i="7"/>
  <c r="Y46" i="7"/>
  <c r="X52" i="7"/>
  <c r="Y52" i="7"/>
  <c r="Y45" i="7"/>
  <c r="Y40" i="7"/>
  <c r="Y41" i="7"/>
  <c r="Y42" i="7"/>
  <c r="Y33" i="7"/>
  <c r="Y31" i="7"/>
  <c r="Y29" i="7"/>
  <c r="Y34" i="7"/>
  <c r="X43" i="7"/>
  <c r="X49" i="7"/>
  <c r="X44" i="7"/>
  <c r="X48" i="7"/>
  <c r="X47" i="7"/>
  <c r="X37" i="7"/>
  <c r="X36" i="7"/>
  <c r="X30" i="7"/>
  <c r="X35" i="7"/>
  <c r="E16" i="12"/>
  <c r="E19" i="12" s="1"/>
  <c r="X38" i="7"/>
  <c r="X33" i="7"/>
  <c r="X32" i="7"/>
  <c r="X31" i="7"/>
  <c r="X29" i="7"/>
  <c r="X39" i="7"/>
  <c r="X42" i="7"/>
  <c r="X34" i="7"/>
  <c r="X45" i="7"/>
  <c r="X46" i="7"/>
  <c r="X51" i="7"/>
  <c r="F16" i="12"/>
  <c r="F19" i="12" s="1"/>
  <c r="M1" i="7"/>
  <c r="X41" i="7"/>
  <c r="X40" i="7"/>
  <c r="X5" i="7" l="1"/>
  <c r="I1" i="7" s="1"/>
  <c r="Y5" i="7"/>
  <c r="G20" i="12"/>
  <c r="G21" i="12" s="1"/>
</calcChain>
</file>

<file path=xl/sharedStrings.xml><?xml version="1.0" encoding="utf-8"?>
<sst xmlns="http://schemas.openxmlformats.org/spreadsheetml/2006/main" count="1079" uniqueCount="395">
  <si>
    <t>Price without VAT</t>
  </si>
  <si>
    <t>black</t>
  </si>
  <si>
    <t>blue</t>
  </si>
  <si>
    <t>kg</t>
  </si>
  <si>
    <t>sum kg</t>
  </si>
  <si>
    <t>Sum Price without VAT</t>
  </si>
  <si>
    <t>EUR</t>
  </si>
  <si>
    <t>red</t>
  </si>
  <si>
    <t>yellow</t>
  </si>
  <si>
    <t>SUM</t>
  </si>
  <si>
    <t>ordered</t>
  </si>
  <si>
    <t>Sum SETS</t>
  </si>
  <si>
    <t>green</t>
  </si>
  <si>
    <t>greenn</t>
  </si>
  <si>
    <t>CUSTOMER</t>
  </si>
  <si>
    <t>izdelek</t>
  </si>
  <si>
    <t>Sum pieces</t>
  </si>
  <si>
    <t>DISCOUNT</t>
  </si>
  <si>
    <t xml:space="preserve">SUM </t>
  </si>
  <si>
    <t>%</t>
  </si>
  <si>
    <t>Delivery address:</t>
  </si>
  <si>
    <t>Dual Tex.</t>
  </si>
  <si>
    <t>Sum kg</t>
  </si>
  <si>
    <t>sum kos</t>
  </si>
  <si>
    <t>grey</t>
  </si>
  <si>
    <t xml:space="preserve">360LINE D.O.O.                   BAČ 49A                              6235 KNEŽAK              SLOVENIA                             VAT: SI32177330 </t>
  </si>
  <si>
    <t>Name:</t>
  </si>
  <si>
    <t>Dimensions:</t>
  </si>
  <si>
    <t>Date:</t>
  </si>
  <si>
    <t>Signature:</t>
  </si>
  <si>
    <t>NAME</t>
  </si>
  <si>
    <t>L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</si>
  <si>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</si>
  <si>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</si>
  <si>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</si>
  <si>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</si>
  <si>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</si>
  <si>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</si>
  <si>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</si>
  <si>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</si>
  <si>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</si>
  <si>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</si>
  <si>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Name</t>
  </si>
  <si>
    <t xml:space="preserve"> PACKING LIST -  READY holds</t>
  </si>
  <si>
    <t>SI56 3300 0001 0251 921</t>
  </si>
  <si>
    <t>SWIFT: SI56 3300 0001 0251 921</t>
  </si>
  <si>
    <t>Bic: HAABSI22</t>
  </si>
  <si>
    <t>Addiko Bank d.d.</t>
  </si>
  <si>
    <t>Address: Dunajska cesta 117, 1000 Ljubljana</t>
  </si>
  <si>
    <t>št.naročila</t>
  </si>
  <si>
    <t>white</t>
  </si>
  <si>
    <t>R11</t>
  </si>
  <si>
    <t>R12</t>
  </si>
  <si>
    <t>#</t>
  </si>
  <si>
    <t>kos GRP</t>
  </si>
  <si>
    <t>DT</t>
  </si>
  <si>
    <t>Dual. Tex.</t>
  </si>
  <si>
    <t>mint</t>
  </si>
  <si>
    <t>deep rose</t>
  </si>
  <si>
    <t>new</t>
  </si>
  <si>
    <t>95x72x20 cm</t>
  </si>
  <si>
    <t>33,5x22x11 cm</t>
  </si>
  <si>
    <t>33,5x23,5x11 cm</t>
  </si>
  <si>
    <t>56,5x36x16,5 cm</t>
  </si>
  <si>
    <t>55,5x34x15 cm</t>
  </si>
  <si>
    <t>61,5x44x12 cm</t>
  </si>
  <si>
    <t>62,5x43x24 cm</t>
  </si>
  <si>
    <t>orange</t>
  </si>
  <si>
    <t>pink</t>
  </si>
  <si>
    <t>purple</t>
  </si>
  <si>
    <t>R13</t>
  </si>
  <si>
    <t>R14</t>
  </si>
  <si>
    <t>R15</t>
  </si>
  <si>
    <t>R16</t>
  </si>
  <si>
    <t>R17</t>
  </si>
  <si>
    <t>R18</t>
  </si>
  <si>
    <t>R19</t>
  </si>
  <si>
    <t>R20</t>
  </si>
  <si>
    <t>73x47x25 cm</t>
  </si>
  <si>
    <t>73x49x33 cm</t>
  </si>
  <si>
    <t>62x35x20 cm</t>
  </si>
  <si>
    <t>XL</t>
  </si>
  <si>
    <t>norma</t>
  </si>
  <si>
    <t>SUM:</t>
  </si>
  <si>
    <t>Production quota pet set</t>
  </si>
  <si>
    <t xml:space="preserve">Ordered production quota </t>
  </si>
  <si>
    <t>deep orange</t>
  </si>
  <si>
    <t>sum set</t>
  </si>
  <si>
    <t>READY GRP CITY LINE</t>
  </si>
  <si>
    <t>READY GRP BASES</t>
  </si>
  <si>
    <t>sum kos norma</t>
  </si>
  <si>
    <t>NEW</t>
  </si>
  <si>
    <t>2XL</t>
  </si>
  <si>
    <t>R21</t>
  </si>
  <si>
    <t>R22</t>
  </si>
  <si>
    <t>sloper</t>
  </si>
  <si>
    <t>jug</t>
  </si>
  <si>
    <t>pinch</t>
  </si>
  <si>
    <t>crimp</t>
  </si>
  <si>
    <t>edge</t>
  </si>
  <si>
    <t>71x52,5x29 cm</t>
  </si>
  <si>
    <t>34,5x23,5x8 cm</t>
  </si>
  <si>
    <t>35x24,5x12 cm</t>
  </si>
  <si>
    <t>72x53,5x11,5 cm</t>
  </si>
  <si>
    <t>52x35x17 cm</t>
  </si>
  <si>
    <t>screws 
50 mm</t>
  </si>
  <si>
    <t>screws
70 mm</t>
  </si>
  <si>
    <t>screws
longer mm</t>
  </si>
  <si>
    <t>CITY LINE</t>
  </si>
  <si>
    <t>BASES</t>
  </si>
  <si>
    <t>M</t>
  </si>
  <si>
    <t>DIMENSIONS</t>
  </si>
  <si>
    <t>TYPE</t>
  </si>
  <si>
    <t>T-NUTS</t>
  </si>
  <si>
    <t>FIXING</t>
  </si>
  <si>
    <t>PRICE WITHOUT VAT</t>
  </si>
  <si>
    <t>SIZE</t>
  </si>
  <si>
    <t>PCS. IN SET</t>
  </si>
  <si>
    <t>10cm CUBE symbol for sizing is representing GRP material</t>
  </si>
  <si>
    <t>SUM of pcs.</t>
  </si>
  <si>
    <t xml:space="preserve">Sum pcs. by colour: </t>
  </si>
  <si>
    <t>50mm</t>
  </si>
  <si>
    <t>70mm</t>
  </si>
  <si>
    <t>30mm</t>
  </si>
  <si>
    <t>40mm</t>
  </si>
  <si>
    <t>120mm</t>
  </si>
  <si>
    <t>160mm</t>
  </si>
  <si>
    <t>bolt 30</t>
  </si>
  <si>
    <t>bolt 40</t>
  </si>
  <si>
    <t>bolt 50</t>
  </si>
  <si>
    <t>bolt 70</t>
  </si>
  <si>
    <t>bolt 90</t>
  </si>
  <si>
    <t>01</t>
  </si>
  <si>
    <t>03</t>
  </si>
  <si>
    <t>05</t>
  </si>
  <si>
    <t>04</t>
  </si>
  <si>
    <t>06</t>
  </si>
  <si>
    <t>02</t>
  </si>
  <si>
    <t>09</t>
  </si>
  <si>
    <t>07</t>
  </si>
  <si>
    <t>08</t>
  </si>
  <si>
    <t>RE-CAIRO-DT</t>
  </si>
  <si>
    <t>RE-HAVANA-DT</t>
  </si>
  <si>
    <t>RE-JAKARTA-DT</t>
  </si>
  <si>
    <t>RE-LONDON-DT</t>
  </si>
  <si>
    <t>RE-MUMBAI-DT</t>
  </si>
  <si>
    <t>RE-L.A.-DT</t>
  </si>
  <si>
    <t>RE-TOKYO-DT</t>
  </si>
  <si>
    <t>RE-CHONGQING-DT</t>
  </si>
  <si>
    <t>RE-CAPE TOWN-DT</t>
  </si>
  <si>
    <t>RE-RIO-DT</t>
  </si>
  <si>
    <t>RE-BARCELONA-DT</t>
  </si>
  <si>
    <t>RE-SYDNEY-DT</t>
  </si>
  <si>
    <t>RE-NYC-DT</t>
  </si>
  <si>
    <t>RE-PARIS-DT</t>
  </si>
  <si>
    <t>RE-LIMA-DT</t>
  </si>
  <si>
    <t>RE-PHOENIX-DT</t>
  </si>
  <si>
    <t>RE-BERLIN-DT</t>
  </si>
  <si>
    <t>RE-SEOUL-DT</t>
  </si>
  <si>
    <t>RE-VENICE-DT</t>
  </si>
  <si>
    <t>RE-LA PAZ-DT</t>
  </si>
  <si>
    <t>RE-MONTREAL-DT</t>
  </si>
  <si>
    <t>RE-BASE1-WI</t>
  </si>
  <si>
    <t>RE-BASE2-WI</t>
  </si>
  <si>
    <t>NOTES</t>
  </si>
  <si>
    <t>12</t>
  </si>
  <si>
    <t>11</t>
  </si>
  <si>
    <t>13</t>
  </si>
  <si>
    <t>RE-1PU</t>
  </si>
  <si>
    <t>54x37x5 cm</t>
  </si>
  <si>
    <t>55x33,5x13 cm</t>
  </si>
  <si>
    <t>62x43,5x17 cm</t>
  </si>
  <si>
    <t>61x40,5x18 cm</t>
  </si>
  <si>
    <t>61x41,5x23 cm</t>
  </si>
  <si>
    <t>62x43x20 cm</t>
  </si>
  <si>
    <t>53x32,5x21 cm</t>
  </si>
  <si>
    <t>set PU</t>
  </si>
  <si>
    <t>MINT   
RAL 6027</t>
  </si>
  <si>
    <t>BROWN
RAL 8003</t>
  </si>
  <si>
    <t>brown</t>
  </si>
  <si>
    <t>ID</t>
  </si>
  <si>
    <t>14</t>
  </si>
  <si>
    <t>10</t>
  </si>
  <si>
    <t>R23</t>
  </si>
  <si>
    <t>KALUP</t>
  </si>
  <si>
    <t>WHITE</t>
  </si>
  <si>
    <t>YELLW</t>
  </si>
  <si>
    <t>BLUE</t>
  </si>
  <si>
    <t>deeporange</t>
  </si>
  <si>
    <t>BLACK
RAL 9005</t>
  </si>
  <si>
    <t xml:space="preserve">RED
RAL 3000 </t>
  </si>
  <si>
    <t xml:space="preserve">YELLOW
RAL 1018 </t>
  </si>
  <si>
    <t>BLUE
RAL 5015</t>
  </si>
  <si>
    <t>DEEP ORANGE          
RAL 2011</t>
  </si>
  <si>
    <t>PINK
RAL 4003</t>
  </si>
  <si>
    <t>GREY  
RAL 7001</t>
  </si>
  <si>
    <t>PURPLE
S4050-R60B/M</t>
  </si>
  <si>
    <t>DEEP ROSE 
RAL 4008</t>
  </si>
  <si>
    <t>BLACK              RAL 9005</t>
  </si>
  <si>
    <t xml:space="preserve">RED                
RAL 3000 </t>
  </si>
  <si>
    <t xml:space="preserve">YELLOW       
RAL 1018 </t>
  </si>
  <si>
    <t>BLUE             
RAL 5015</t>
  </si>
  <si>
    <t>PINK             
RAL 4003</t>
  </si>
  <si>
    <t>PURPLE   nS4050-R60B/M</t>
  </si>
  <si>
    <t>COMPANY NAME: 360LINE D.O.O.</t>
  </si>
  <si>
    <t>ADDRESS: Bač 49 A, 6253 Knežak, Slovenia (EU)</t>
  </si>
  <si>
    <r>
      <t xml:space="preserve">No. of pcs. by </t>
    </r>
    <r>
      <rPr>
        <b/>
        <sz val="12"/>
        <color theme="1"/>
        <rFont val="Calibri"/>
        <family val="2"/>
        <scheme val="minor"/>
      </rPr>
      <t>COLOR</t>
    </r>
  </si>
  <si>
    <r>
      <t xml:space="preserve">No. of pcs. by </t>
    </r>
    <r>
      <rPr>
        <b/>
        <sz val="12"/>
        <color theme="1"/>
        <rFont val="Calibri"/>
        <family val="2"/>
        <scheme val="minor"/>
      </rPr>
      <t>TEXTURE</t>
    </r>
  </si>
  <si>
    <t>all texture</t>
  </si>
  <si>
    <t>dual texture</t>
  </si>
  <si>
    <r>
      <t xml:space="preserve">No. of pcs. by 
</t>
    </r>
    <r>
      <rPr>
        <b/>
        <sz val="12"/>
        <color theme="1"/>
        <rFont val="Calibri"/>
        <family val="2"/>
        <scheme val="minor"/>
      </rPr>
      <t>TYPE</t>
    </r>
  </si>
  <si>
    <t>screws</t>
  </si>
  <si>
    <t>Prod. Quota</t>
  </si>
  <si>
    <t>GRP macros</t>
  </si>
  <si>
    <t>PU holds</t>
  </si>
  <si>
    <t>SUM (price without VAT)</t>
  </si>
  <si>
    <r>
      <t xml:space="preserve">No. of </t>
    </r>
    <r>
      <rPr>
        <b/>
        <sz val="11"/>
        <color theme="1"/>
        <rFont val="Calibri"/>
        <family val="2"/>
        <scheme val="minor"/>
      </rPr>
      <t>PU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</si>
  <si>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XS</t>
  </si>
  <si>
    <t>S</t>
  </si>
  <si>
    <t>3XL</t>
  </si>
  <si>
    <t>various</t>
  </si>
  <si>
    <r>
      <t xml:space="preserve">No. of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pcs. by </t>
    </r>
    <r>
      <rPr>
        <b/>
        <sz val="11"/>
        <color theme="1"/>
        <rFont val="Calibri"/>
        <family val="2"/>
        <scheme val="minor"/>
      </rPr>
      <t>SIZE</t>
    </r>
  </si>
  <si>
    <t>footholds</t>
  </si>
  <si>
    <t>micros</t>
  </si>
  <si>
    <t>ledge</t>
  </si>
  <si>
    <t>incut</t>
  </si>
  <si>
    <t>dish</t>
  </si>
  <si>
    <t>pocket</t>
  </si>
  <si>
    <t>insert</t>
  </si>
  <si>
    <t>feature</t>
  </si>
  <si>
    <t>scoop</t>
  </si>
  <si>
    <r>
      <t>No. of</t>
    </r>
    <r>
      <rPr>
        <b/>
        <sz val="12"/>
        <color theme="1"/>
        <rFont val="Calibri"/>
        <family val="2"/>
        <scheme val="minor"/>
      </rPr>
      <t xml:space="preserve"> SCREWS</t>
    </r>
    <r>
      <rPr>
        <sz val="12"/>
        <color theme="1"/>
        <rFont val="Calibri"/>
        <family val="2"/>
        <scheme val="minor"/>
      </rPr>
      <t xml:space="preserve"> needed </t>
    </r>
  </si>
  <si>
    <t>90mm</t>
  </si>
  <si>
    <r>
      <t>No. of</t>
    </r>
    <r>
      <rPr>
        <b/>
        <sz val="12"/>
        <color theme="1"/>
        <rFont val="Calibri"/>
        <family val="2"/>
        <scheme val="minor"/>
      </rPr>
      <t xml:space="preserve"> BOLTS</t>
    </r>
    <r>
      <rPr>
        <sz val="12"/>
        <color theme="1"/>
        <rFont val="Calibri"/>
        <family val="2"/>
        <scheme val="minor"/>
      </rPr>
      <t xml:space="preserve"> needed </t>
    </r>
  </si>
  <si>
    <t>100mm</t>
  </si>
  <si>
    <t>140mm</t>
  </si>
  <si>
    <t>180mm</t>
  </si>
  <si>
    <t>positive</t>
  </si>
  <si>
    <t xml:space="preserve"> TEXTURE</t>
  </si>
  <si>
    <t>Dual tex.</t>
  </si>
  <si>
    <t>10cm BALL symbol for 
sizing is representing 
PU material</t>
  </si>
  <si>
    <t>wood insert</t>
  </si>
  <si>
    <t>PURE GREEN  RAL6037</t>
  </si>
  <si>
    <t>pure green</t>
  </si>
  <si>
    <t>15</t>
  </si>
  <si>
    <t>BRIGHT GREEN
RAL 6018</t>
  </si>
  <si>
    <t>APRICOT
ORANGE 
RAL 1033</t>
  </si>
  <si>
    <t>BRIGHT
GREEN          
RAL 6018</t>
  </si>
  <si>
    <t>bright green</t>
  </si>
  <si>
    <t>apricot orange</t>
  </si>
  <si>
    <t>RE-2PU</t>
  </si>
  <si>
    <t>RE-3PU</t>
  </si>
  <si>
    <t>RE-4PU</t>
  </si>
  <si>
    <t>RE-5PU</t>
  </si>
  <si>
    <t>RE-6PU</t>
  </si>
  <si>
    <t>RE-7PU</t>
  </si>
  <si>
    <t>RE-8PU</t>
  </si>
  <si>
    <t>RE-9PU</t>
  </si>
  <si>
    <t>RE-10PU</t>
  </si>
  <si>
    <t>RE-11PU</t>
  </si>
  <si>
    <t>RE-12PU</t>
  </si>
  <si>
    <t>RE-13PU</t>
  </si>
  <si>
    <t>RE-14PU</t>
  </si>
  <si>
    <t>RE-15PU</t>
  </si>
  <si>
    <t>RE-16PU</t>
  </si>
  <si>
    <t>RE-17PU</t>
  </si>
  <si>
    <t>RE-18PU</t>
  </si>
  <si>
    <t>RE-19PU</t>
  </si>
  <si>
    <t>RE-20PU</t>
  </si>
  <si>
    <t>RE-21PU</t>
  </si>
  <si>
    <t>RE-22PU</t>
  </si>
  <si>
    <t>RE-23PU</t>
  </si>
  <si>
    <t>RE-24PU</t>
  </si>
  <si>
    <t>RE-25PU</t>
  </si>
  <si>
    <t>RE-26PU</t>
  </si>
  <si>
    <t>RE-27PU</t>
  </si>
  <si>
    <t>RE-28PU</t>
  </si>
  <si>
    <t>RE-29PU</t>
  </si>
  <si>
    <t>RE-30PU</t>
  </si>
  <si>
    <t>RE-31PU</t>
  </si>
  <si>
    <t>RE-32PU</t>
  </si>
  <si>
    <t>RE-33PU</t>
  </si>
  <si>
    <t>RE-34PU</t>
  </si>
  <si>
    <t>RE-35PU</t>
  </si>
  <si>
    <t>RE-36PU</t>
  </si>
  <si>
    <t>RE-37PU</t>
  </si>
  <si>
    <t>RE-38PU</t>
  </si>
  <si>
    <t>RE-39PU</t>
  </si>
  <si>
    <t>RE-40PU</t>
  </si>
  <si>
    <t>RE-2PE</t>
  </si>
  <si>
    <t>RE-3PE</t>
  </si>
  <si>
    <t>RE-4PE</t>
  </si>
  <si>
    <t>RE-5PE</t>
  </si>
  <si>
    <t>RE-6PE</t>
  </si>
  <si>
    <t>RE-15PE</t>
  </si>
  <si>
    <t>RE-16PE</t>
  </si>
  <si>
    <t>RE-17PE</t>
  </si>
  <si>
    <t>RE-18PE</t>
  </si>
  <si>
    <t>RE-19PE</t>
  </si>
  <si>
    <t>RE-20PE</t>
  </si>
  <si>
    <t>RE-22PE</t>
  </si>
  <si>
    <t>RE-25PE</t>
  </si>
  <si>
    <t>RE-26PE</t>
  </si>
  <si>
    <t>RE-35PE</t>
  </si>
  <si>
    <t>RE-36PE</t>
  </si>
  <si>
    <t>RE-38PE</t>
  </si>
  <si>
    <t>PU CITY LINE</t>
  </si>
  <si>
    <t>bolt 100</t>
  </si>
  <si>
    <t>Customer:</t>
  </si>
  <si>
    <t>bolt 120</t>
  </si>
  <si>
    <t>bolt 180</t>
  </si>
  <si>
    <t>bolt 140</t>
  </si>
  <si>
    <t>bolt 160</t>
  </si>
  <si>
    <t>GRP</t>
  </si>
  <si>
    <t xml:space="preserve">RED                RAL 3000 </t>
  </si>
  <si>
    <t xml:space="preserve">YELLOW       RAL 1018 </t>
  </si>
  <si>
    <t>BLUE             RAL 5015</t>
  </si>
  <si>
    <t>BRIGHT
GREEN          RAL 6018</t>
  </si>
  <si>
    <t>PINK             RAL 4003</t>
  </si>
  <si>
    <r>
      <t xml:space="preserve">PURPLE   </t>
    </r>
    <r>
      <rPr>
        <sz val="11"/>
        <color theme="0"/>
        <rFont val="Calibri"/>
        <family val="2"/>
        <scheme val="minor"/>
      </rPr>
      <t>nS4050-R60B/M</t>
    </r>
  </si>
  <si>
    <t xml:space="preserve">screws </t>
  </si>
  <si>
    <t>REDUCTOR-30PU</t>
  </si>
  <si>
    <t>REDUCTOR-100PU</t>
  </si>
  <si>
    <t>reductor</t>
  </si>
  <si>
    <t>REDUCTOR</t>
  </si>
  <si>
    <t>PE holds</t>
  </si>
  <si>
    <r>
      <t xml:space="preserve">No. of </t>
    </r>
    <r>
      <rPr>
        <b/>
        <sz val="11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</si>
  <si>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10cm CYLINDER symbol for 
sizing is representing 
PE material</t>
  </si>
  <si>
    <t>RE-27PE</t>
  </si>
  <si>
    <t>set PE</t>
  </si>
  <si>
    <t>PE CITY LINE</t>
  </si>
  <si>
    <t>PURE 
GREEN
RAL 6037</t>
  </si>
  <si>
    <t>DOWN CLIMBING JUG/FOOT</t>
  </si>
  <si>
    <t>DCJ-PU</t>
  </si>
  <si>
    <t>DCF-PU</t>
  </si>
  <si>
    <t>DCJ-PE</t>
  </si>
  <si>
    <t>DCF-PE</t>
  </si>
  <si>
    <t>dt</t>
  </si>
  <si>
    <t>DOWN CLIMBING JUGS/FOOT</t>
  </si>
  <si>
    <t>SUM production quota:</t>
  </si>
  <si>
    <t>SUM production qouta:</t>
  </si>
  <si>
    <t>RE-101-GRP</t>
  </si>
  <si>
    <t>RE-101DT-GRP</t>
  </si>
  <si>
    <t>RE-102-GRP</t>
  </si>
  <si>
    <t>RE-102DT-GRP</t>
  </si>
  <si>
    <t>RE-103-GRP</t>
  </si>
  <si>
    <t>RE-103DT-GRP</t>
  </si>
  <si>
    <t>RE-104-GRP</t>
  </si>
  <si>
    <t>RE-104DT-GRP</t>
  </si>
  <si>
    <t>RE-105-GRP</t>
  </si>
  <si>
    <t>RE-105DT-GRP</t>
  </si>
  <si>
    <t>RE-106-GRP</t>
  </si>
  <si>
    <t>RE-106DT-GRP</t>
  </si>
  <si>
    <t>RE-107-GRP</t>
  </si>
  <si>
    <t>RE-107DT-GRP</t>
  </si>
  <si>
    <t>RE-108-GRP</t>
  </si>
  <si>
    <t>RE-108DT-GRP</t>
  </si>
  <si>
    <t>RE-109-GRP</t>
  </si>
  <si>
    <t>RE-109DT-GRP</t>
  </si>
  <si>
    <t>RE-110-GRP</t>
  </si>
  <si>
    <t>RE-110DT-GRP</t>
  </si>
  <si>
    <t>65,5x18x4,5 cm</t>
  </si>
  <si>
    <t>64x17x7 cm</t>
  </si>
  <si>
    <t>61,5x16x7,5 cm</t>
  </si>
  <si>
    <t>62x17x10 cm</t>
  </si>
  <si>
    <t>64x17x10,5 cm</t>
  </si>
  <si>
    <t>74x23x6,5 cm</t>
  </si>
  <si>
    <t>74x23x10,5 cm</t>
  </si>
  <si>
    <t>77x26x10 cm</t>
  </si>
  <si>
    <t>81x25x12 cm</t>
  </si>
  <si>
    <t>78x27x12 cm</t>
  </si>
  <si>
    <t>SNATCH - GRP</t>
  </si>
  <si>
    <t>FLUORO PINK</t>
  </si>
  <si>
    <t>FLUORO ORANGE</t>
  </si>
  <si>
    <t>FLUORO YELLOW</t>
  </si>
  <si>
    <t>FLUORO GREEN</t>
  </si>
  <si>
    <t xml:space="preserve">no.of fix points </t>
  </si>
  <si>
    <t>Sum pcs. by colour:</t>
  </si>
  <si>
    <t>READY SNATCH GRP</t>
  </si>
  <si>
    <t>CITY LINE PE</t>
  </si>
  <si>
    <t>no.of pcs in set</t>
  </si>
  <si>
    <t>19</t>
  </si>
  <si>
    <t>34</t>
  </si>
  <si>
    <t>36</t>
  </si>
  <si>
    <t>35</t>
  </si>
  <si>
    <t>order no.</t>
  </si>
  <si>
    <t>bolt-on</t>
  </si>
  <si>
    <t>WI</t>
  </si>
  <si>
    <t>ORDER COMPLETED</t>
  </si>
  <si>
    <t>NO. OF PALETTES</t>
  </si>
  <si>
    <t>no of pcs in set</t>
  </si>
  <si>
    <t>sum by color</t>
  </si>
  <si>
    <t>NO. OF BOXES</t>
  </si>
  <si>
    <t>ORDER NO.:</t>
  </si>
  <si>
    <t>order list: feb.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</si>
</sst>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_ ;\-#,##0.00\ "/>
    <numFmt numFmtId="165" formatCode="_-[$€-2]\ * #,##0.00_-;\-[$€-2]\ * #,##0.00_-;_-[$€-2]\ * &quot;-&quot;??_-;_-@_-"/>
    <numFmt numFmtId="166" formatCode="#,##0_ ;\-#,##0\ "/>
    <numFmt numFmtId="167" formatCode="_-* #,##0.00\ [$€-424]_-;\-* #,##0.00\ [$€-424]_-;_-* &quot;-&quot;??\ [$€-424]_-;_-@_-"/>
    <numFmt numFmtId="168" formatCode="#,##0.00\ &quot;€&quot;"/>
    <numFmt numFmtId="169" formatCode="0.0"/>
  </numFmts>
  <fonts count="115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 Techni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AR Techni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sz val="12"/>
      <color theme="1"/>
      <name val="Al Nile"/>
      <charset val="178"/>
    </font>
    <font>
      <b/>
      <sz val="11"/>
      <color theme="1"/>
      <name val="Al Nile"/>
      <charset val="178"/>
    </font>
    <font>
      <b/>
      <sz val="12"/>
      <color theme="1"/>
      <name val="Al Nile"/>
      <charset val="178"/>
    </font>
    <font>
      <b/>
      <sz val="12"/>
      <name val="Al Nile"/>
      <charset val="178"/>
    </font>
    <font>
      <sz val="12"/>
      <name val="Al Nile"/>
      <charset val="178"/>
    </font>
    <font>
      <b/>
      <sz val="14"/>
      <color theme="1"/>
      <name val="Al Nile"/>
      <charset val="178"/>
    </font>
    <font>
      <sz val="9"/>
      <color theme="1"/>
      <name val="Al Nile"/>
      <charset val="178"/>
    </font>
    <font>
      <sz val="16"/>
      <color theme="1"/>
      <name val="Al Nile"/>
      <charset val="178"/>
    </font>
    <font>
      <b/>
      <sz val="16"/>
      <color theme="1"/>
      <name val="Al Nile"/>
      <charset val="178"/>
    </font>
    <font>
      <sz val="12"/>
      <color theme="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l Nile"/>
      <charset val="178"/>
    </font>
    <font>
      <sz val="10"/>
      <name val="Al Nile"/>
      <charset val="178"/>
    </font>
    <font>
      <sz val="12"/>
      <color theme="1"/>
      <name val="Al Nile"/>
      <charset val="178"/>
    </font>
    <font>
      <sz val="12"/>
      <name val="Al Nile"/>
      <charset val="178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l Nile"/>
      <charset val="178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2"/>
      <name val="Al Nile"/>
      <charset val="178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Al Nile"/>
      <charset val="178"/>
    </font>
    <font>
      <b/>
      <sz val="11"/>
      <color rgb="FFFF0000"/>
      <name val="Al Nile"/>
      <charset val="178"/>
    </font>
    <font>
      <b/>
      <sz val="12"/>
      <color theme="1"/>
      <name val="Al Nile"/>
      <charset val="178"/>
    </font>
    <font>
      <sz val="14"/>
      <color theme="1"/>
      <name val="Al Nile"/>
      <charset val="178"/>
    </font>
    <font>
      <b/>
      <sz val="16"/>
      <color theme="1"/>
      <name val="Al Nile"/>
      <charset val="178"/>
    </font>
    <font>
      <b/>
      <sz val="9"/>
      <color theme="1"/>
      <name val="Al Nile"/>
      <charset val="178"/>
    </font>
    <font>
      <b/>
      <sz val="14"/>
      <color theme="1"/>
      <name val="Calibri"/>
      <family val="2"/>
      <scheme val="minor"/>
    </font>
    <font>
      <b/>
      <sz val="12"/>
      <color theme="1"/>
      <name val="AR Techni"/>
      <charset val="238"/>
    </font>
    <font>
      <sz val="11"/>
      <color rgb="FFFF0000"/>
      <name val="Al Nile"/>
      <charset val="178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0"/>
      <name val="Al Nile"/>
      <charset val="178"/>
    </font>
    <font>
      <sz val="14"/>
      <color theme="0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Al Nile"/>
      <charset val="178"/>
    </font>
    <font>
      <sz val="12"/>
      <color rgb="FFFF0000"/>
      <name val="Al Nile"/>
      <charset val="178"/>
    </font>
    <font>
      <b/>
      <sz val="14"/>
      <color theme="0"/>
      <name val="Calibri"/>
      <family val="2"/>
      <scheme val="minor"/>
    </font>
    <font>
      <sz val="9"/>
      <color theme="0"/>
      <name val="Al Nile"/>
      <charset val="178"/>
    </font>
    <font>
      <sz val="20"/>
      <color theme="1"/>
      <name val="Al Nile"/>
      <charset val="178"/>
    </font>
    <font>
      <sz val="14"/>
      <color theme="9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 Techni"/>
      <charset val="238"/>
    </font>
    <font>
      <b/>
      <sz val="2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FF3399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0" tint="-0.1499984740745262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3"/>
      <color theme="0" tint="-4.9989318521683403E-2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theme="1"/>
      <name val="Al Nile"/>
      <charset val="178"/>
    </font>
    <font>
      <b/>
      <sz val="12"/>
      <color rgb="FFFF0000"/>
      <name val="Al Nile"/>
      <charset val="178"/>
    </font>
    <font>
      <sz val="11"/>
      <color theme="1"/>
      <name val="Al Nile"/>
      <charset val="178"/>
    </font>
    <font>
      <b/>
      <sz val="12"/>
      <color theme="1"/>
      <name val="Arial"/>
      <family val="2"/>
    </font>
    <font>
      <sz val="9"/>
      <color theme="0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8"/>
      <color theme="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BD9"/>
        <bgColor indexed="64"/>
      </patternFill>
    </fill>
    <fill>
      <patternFill patternType="solid">
        <fgColor rgb="FFC21AA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6E0E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4531"/>
        <bgColor indexed="64"/>
      </patternFill>
    </fill>
    <fill>
      <patternFill patternType="solid">
        <fgColor rgb="FFF6E726"/>
        <bgColor indexed="64"/>
      </patternFill>
    </fill>
    <fill>
      <patternFill patternType="solid">
        <fgColor rgb="FF0887DE"/>
        <bgColor indexed="64"/>
      </patternFill>
    </fill>
    <fill>
      <patternFill patternType="solid">
        <fgColor rgb="FF57BC2E"/>
        <bgColor indexed="64"/>
      </patternFill>
    </fill>
    <fill>
      <patternFill patternType="solid">
        <fgColor rgb="FFF99A1C"/>
        <bgColor indexed="64"/>
      </patternFill>
    </fill>
    <fill>
      <patternFill patternType="solid">
        <fgColor rgb="FFFF61B4"/>
        <bgColor indexed="64"/>
      </patternFill>
    </fill>
    <fill>
      <patternFill patternType="solid">
        <fgColor rgb="FF825A3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F5"/>
        <bgColor indexed="64"/>
      </patternFill>
    </fill>
    <fill>
      <patternFill patternType="solid">
        <fgColor rgb="FFFF8E00"/>
        <bgColor indexed="64"/>
      </patternFill>
    </fill>
    <fill>
      <patternFill patternType="solid">
        <fgColor rgb="FFE4FF00"/>
        <bgColor indexed="64"/>
      </patternFill>
    </fill>
    <fill>
      <patternFill patternType="solid">
        <fgColor rgb="FFC5FF00"/>
        <bgColor indexed="64"/>
      </patternFill>
    </fill>
    <fill>
      <patternFill patternType="solid">
        <fgColor rgb="FFC21A8C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auto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medium">
        <color theme="1"/>
      </bottom>
      <diagonal/>
    </border>
    <border>
      <left style="double">
        <color theme="1"/>
      </left>
      <right style="thin">
        <color theme="1"/>
      </right>
      <top style="medium">
        <color theme="1"/>
      </top>
      <bottom style="thin">
        <color auto="1"/>
      </bottom>
      <diagonal/>
    </border>
    <border>
      <left style="double">
        <color theme="1"/>
      </left>
      <right style="thin">
        <color theme="1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70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7" fontId="10" fillId="0" borderId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/>
    <xf numFmtId="167" fontId="9" fillId="0" borderId="0"/>
    <xf numFmtId="0" fontId="59" fillId="15" borderId="0" applyNumberFormat="0" applyBorder="0" applyAlignment="0" applyProtection="0"/>
    <xf numFmtId="0" fontId="9" fillId="0" borderId="0"/>
  </cellStyleXfs>
  <cellXfs count="10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317" applyNumberFormat="1" applyFont="1" applyAlignment="1">
      <alignment horizontal="center" vertical="center"/>
    </xf>
    <xf numFmtId="0" fontId="19" fillId="0" borderId="0" xfId="317" applyNumberFormat="1" applyFont="1" applyAlignment="1">
      <alignment horizontal="left" vertical="center"/>
    </xf>
    <xf numFmtId="0" fontId="21" fillId="0" borderId="4" xfId="317" applyNumberFormat="1" applyFont="1" applyBorder="1" applyAlignment="1">
      <alignment horizontal="center" vertical="center"/>
    </xf>
    <xf numFmtId="0" fontId="29" fillId="0" borderId="0" xfId="317" applyNumberFormat="1" applyFont="1" applyAlignment="1">
      <alignment horizontal="center" vertical="center"/>
    </xf>
    <xf numFmtId="0" fontId="26" fillId="0" borderId="0" xfId="317" applyNumberFormat="1" applyFont="1" applyAlignment="1">
      <alignment vertical="center"/>
    </xf>
    <xf numFmtId="0" fontId="25" fillId="0" borderId="4" xfId="317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0" fillId="0" borderId="11" xfId="317" applyNumberFormat="1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14" fontId="24" fillId="0" borderId="8" xfId="317" applyNumberFormat="1" applyFont="1" applyBorder="1" applyAlignment="1">
      <alignment horizontal="center" vertical="center"/>
    </xf>
    <xf numFmtId="0" fontId="9" fillId="0" borderId="8" xfId="317" applyNumberFormat="1" applyFont="1" applyBorder="1" applyAlignment="1">
      <alignment horizontal="left" vertical="center"/>
    </xf>
    <xf numFmtId="0" fontId="9" fillId="0" borderId="4" xfId="317" applyNumberFormat="1" applyFont="1" applyBorder="1" applyAlignment="1">
      <alignment horizontal="center" vertical="center"/>
    </xf>
    <xf numFmtId="0" fontId="25" fillId="0" borderId="4" xfId="317" applyNumberFormat="1" applyFont="1" applyBorder="1" applyAlignment="1">
      <alignment horizontal="center" vertical="center"/>
    </xf>
    <xf numFmtId="0" fontId="27" fillId="0" borderId="4" xfId="317" applyNumberFormat="1" applyFont="1" applyBorder="1" applyAlignment="1">
      <alignment horizontal="center" vertical="center" wrapText="1"/>
    </xf>
    <xf numFmtId="0" fontId="9" fillId="0" borderId="0" xfId="317" applyNumberFormat="1" applyFont="1" applyAlignment="1">
      <alignment horizontal="center" vertical="center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9" xfId="0" applyFont="1" applyBorder="1" applyAlignment="1" applyProtection="1">
      <alignment horizontal="center" vertical="center"/>
      <protection locked="0"/>
    </xf>
    <xf numFmtId="0" fontId="34" fillId="5" borderId="1" xfId="0" applyFont="1" applyFill="1" applyBorder="1" applyAlignment="1" applyProtection="1">
      <alignment horizontal="center" vertical="center"/>
      <protection locked="0"/>
    </xf>
    <xf numFmtId="0" fontId="34" fillId="5" borderId="9" xfId="0" applyFont="1" applyFill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/>
      <protection locked="0"/>
    </xf>
    <xf numFmtId="0" fontId="34" fillId="5" borderId="14" xfId="0" applyFont="1" applyFill="1" applyBorder="1" applyAlignment="1" applyProtection="1">
      <alignment horizontal="center" vertical="center"/>
      <protection locked="0"/>
    </xf>
    <xf numFmtId="0" fontId="0" fillId="0" borderId="8" xfId="317" applyNumberFormat="1" applyFont="1" applyBorder="1" applyAlignment="1">
      <alignment horizontal="center" vertical="center"/>
    </xf>
    <xf numFmtId="0" fontId="0" fillId="0" borderId="20" xfId="317" applyNumberFormat="1" applyFont="1" applyBorder="1" applyAlignment="1">
      <alignment horizontal="center" vertical="center"/>
    </xf>
    <xf numFmtId="0" fontId="9" fillId="0" borderId="0" xfId="317" applyNumberFormat="1" applyFont="1" applyAlignment="1">
      <alignment horizontal="left" vertical="center"/>
    </xf>
    <xf numFmtId="0" fontId="28" fillId="0" borderId="20" xfId="317" applyNumberFormat="1" applyFont="1" applyBorder="1" applyAlignment="1">
      <alignment horizontal="center" vertical="center" wrapText="1"/>
    </xf>
    <xf numFmtId="0" fontId="28" fillId="0" borderId="24" xfId="317" applyNumberFormat="1" applyFont="1" applyBorder="1" applyAlignment="1">
      <alignment horizontal="center" vertical="center" wrapText="1"/>
    </xf>
    <xf numFmtId="0" fontId="32" fillId="0" borderId="0" xfId="317" applyNumberFormat="1" applyFont="1" applyAlignment="1">
      <alignment horizontal="right" vertical="center" wrapText="1"/>
    </xf>
    <xf numFmtId="0" fontId="0" fillId="5" borderId="0" xfId="0" applyFill="1" applyAlignment="1">
      <alignment horizontal="center" vertical="center"/>
    </xf>
    <xf numFmtId="0" fontId="17" fillId="0" borderId="0" xfId="0" applyFont="1"/>
    <xf numFmtId="0" fontId="24" fillId="0" borderId="0" xfId="0" applyFont="1"/>
    <xf numFmtId="0" fontId="39" fillId="0" borderId="0" xfId="0" applyFont="1"/>
    <xf numFmtId="0" fontId="3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2" fontId="3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4" fillId="0" borderId="0" xfId="0" applyFont="1"/>
    <xf numFmtId="0" fontId="35" fillId="0" borderId="0" xfId="0" applyFont="1"/>
    <xf numFmtId="0" fontId="37" fillId="0" borderId="0" xfId="0" applyFont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5" fontId="34" fillId="5" borderId="0" xfId="0" applyNumberFormat="1" applyFont="1" applyFill="1" applyAlignment="1">
      <alignment horizontal="center" vertical="center"/>
    </xf>
    <xf numFmtId="165" fontId="38" fillId="5" borderId="0" xfId="0" applyNumberFormat="1" applyFont="1" applyFill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8" fillId="0" borderId="0" xfId="0" applyFont="1" applyAlignment="1">
      <alignment wrapText="1"/>
    </xf>
    <xf numFmtId="0" fontId="25" fillId="0" borderId="0" xfId="0" applyFont="1"/>
    <xf numFmtId="0" fontId="0" fillId="0" borderId="0" xfId="0" applyAlignment="1">
      <alignment horizontal="right"/>
    </xf>
    <xf numFmtId="9" fontId="0" fillId="0" borderId="0" xfId="692" applyFont="1" applyProtection="1"/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9" fillId="0" borderId="0" xfId="317" applyNumberFormat="1" applyFont="1" applyAlignment="1">
      <alignment horizontal="center" vertical="center"/>
    </xf>
    <xf numFmtId="0" fontId="15" fillId="0" borderId="0" xfId="317" applyNumberFormat="1" applyFont="1" applyAlignment="1">
      <alignment horizontal="right" vertical="center"/>
    </xf>
    <xf numFmtId="0" fontId="15" fillId="0" borderId="0" xfId="317" applyNumberFormat="1" applyFont="1" applyAlignment="1">
      <alignment vertical="center"/>
    </xf>
    <xf numFmtId="0" fontId="0" fillId="0" borderId="0" xfId="317" applyNumberFormat="1" applyFont="1" applyAlignment="1">
      <alignment vertical="center"/>
    </xf>
    <xf numFmtId="0" fontId="50" fillId="0" borderId="22" xfId="0" applyFont="1" applyBorder="1" applyAlignment="1">
      <alignment horizontal="center" vertical="center"/>
    </xf>
    <xf numFmtId="165" fontId="49" fillId="5" borderId="0" xfId="0" applyNumberFormat="1" applyFont="1" applyFill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165" fontId="51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0" borderId="0" xfId="317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11" borderId="11" xfId="0" applyFont="1" applyFill="1" applyBorder="1" applyAlignment="1">
      <alignment horizontal="center" vertical="center" wrapText="1"/>
    </xf>
    <xf numFmtId="165" fontId="48" fillId="5" borderId="0" xfId="0" applyNumberFormat="1" applyFont="1" applyFill="1" applyAlignment="1">
      <alignment horizontal="center" vertical="center"/>
    </xf>
    <xf numFmtId="0" fontId="21" fillId="0" borderId="23" xfId="317" applyNumberFormat="1" applyFont="1" applyBorder="1" applyAlignment="1">
      <alignment horizontal="center" vertical="center"/>
    </xf>
    <xf numFmtId="1" fontId="0" fillId="0" borderId="0" xfId="317" applyNumberFormat="1" applyFont="1" applyAlignment="1">
      <alignment horizontal="center" vertical="center"/>
    </xf>
    <xf numFmtId="0" fontId="0" fillId="0" borderId="0" xfId="317" applyNumberFormat="1" applyFont="1" applyAlignment="1">
      <alignment horizontal="right" vertical="center"/>
    </xf>
    <xf numFmtId="0" fontId="46" fillId="0" borderId="3" xfId="317" applyNumberFormat="1" applyFont="1" applyBorder="1" applyAlignment="1">
      <alignment vertical="center"/>
    </xf>
    <xf numFmtId="1" fontId="22" fillId="0" borderId="0" xfId="317" applyNumberFormat="1" applyFont="1" applyAlignment="1">
      <alignment horizontal="center" vertical="center" wrapText="1"/>
    </xf>
    <xf numFmtId="0" fontId="28" fillId="0" borderId="0" xfId="317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704" applyNumberFormat="1" applyFont="1" applyAlignment="1">
      <alignment horizontal="left" vertical="center"/>
    </xf>
    <xf numFmtId="0" fontId="0" fillId="0" borderId="0" xfId="704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45" fillId="0" borderId="0" xfId="317" applyNumberFormat="1" applyFont="1" applyAlignment="1">
      <alignment vertical="center"/>
    </xf>
    <xf numFmtId="0" fontId="44" fillId="0" borderId="0" xfId="317" applyNumberFormat="1" applyFont="1" applyAlignment="1">
      <alignment vertical="center"/>
    </xf>
    <xf numFmtId="0" fontId="28" fillId="0" borderId="19" xfId="704" applyNumberFormat="1" applyFont="1" applyBorder="1" applyAlignment="1">
      <alignment horizontal="center" vertical="center" wrapText="1"/>
    </xf>
    <xf numFmtId="0" fontId="15" fillId="0" borderId="19" xfId="317" applyNumberFormat="1" applyFont="1" applyBorder="1" applyAlignment="1">
      <alignment horizontal="center" vertical="center"/>
    </xf>
    <xf numFmtId="0" fontId="45" fillId="0" borderId="2" xfId="317" applyNumberFormat="1" applyFont="1" applyBorder="1" applyAlignment="1">
      <alignment horizontal="center" vertical="center"/>
    </xf>
    <xf numFmtId="0" fontId="40" fillId="4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7" fillId="12" borderId="4" xfId="0" applyFont="1" applyFill="1" applyBorder="1" applyAlignment="1">
      <alignment horizontal="center" vertical="center" wrapText="1"/>
    </xf>
    <xf numFmtId="0" fontId="22" fillId="0" borderId="0" xfId="317" applyNumberFormat="1" applyFont="1" applyAlignment="1">
      <alignment horizontal="center" vertical="center" wrapText="1"/>
    </xf>
    <xf numFmtId="0" fontId="8" fillId="0" borderId="32" xfId="317" applyNumberFormat="1" applyFont="1" applyBorder="1" applyAlignment="1">
      <alignment horizontal="center" vertical="center"/>
    </xf>
    <xf numFmtId="1" fontId="26" fillId="0" borderId="0" xfId="317" applyNumberFormat="1" applyFont="1" applyAlignment="1">
      <alignment vertical="center"/>
    </xf>
    <xf numFmtId="0" fontId="0" fillId="0" borderId="0" xfId="317" applyNumberFormat="1" applyFont="1" applyAlignment="1">
      <alignment horizontal="left" vertical="center"/>
    </xf>
    <xf numFmtId="1" fontId="0" fillId="0" borderId="4" xfId="317" applyNumberFormat="1" applyFont="1" applyBorder="1" applyAlignment="1">
      <alignment vertical="center"/>
    </xf>
    <xf numFmtId="1" fontId="23" fillId="0" borderId="0" xfId="317" applyNumberFormat="1" applyFont="1" applyAlignment="1">
      <alignment horizontal="center" vertical="center" wrapText="1"/>
    </xf>
    <xf numFmtId="0" fontId="23" fillId="0" borderId="0" xfId="317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4" fillId="0" borderId="0" xfId="0" applyFont="1" applyAlignment="1">
      <alignment wrapText="1"/>
    </xf>
    <xf numFmtId="0" fontId="62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 wrapText="1"/>
    </xf>
    <xf numFmtId="0" fontId="15" fillId="5" borderId="0" xfId="0" applyFont="1" applyFill="1" applyAlignment="1">
      <alignment horizontal="left" vertical="center"/>
    </xf>
    <xf numFmtId="0" fontId="43" fillId="16" borderId="0" xfId="0" applyFont="1" applyFill="1" applyAlignment="1">
      <alignment horizontal="center" vertical="center"/>
    </xf>
    <xf numFmtId="0" fontId="40" fillId="16" borderId="0" xfId="0" applyFont="1" applyFill="1" applyAlignment="1">
      <alignment horizontal="center" vertical="center" wrapText="1"/>
    </xf>
    <xf numFmtId="0" fontId="34" fillId="12" borderId="1" xfId="0" applyFont="1" applyFill="1" applyBorder="1" applyAlignment="1" applyProtection="1">
      <alignment horizontal="center" vertical="center"/>
      <protection locked="0"/>
    </xf>
    <xf numFmtId="165" fontId="49" fillId="12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67" fillId="0" borderId="0" xfId="0" applyFont="1" applyAlignment="1">
      <alignment horizontal="right" vertical="center"/>
    </xf>
    <xf numFmtId="0" fontId="68" fillId="0" borderId="0" xfId="0" applyFont="1" applyAlignment="1">
      <alignment horizontal="left" vertical="center"/>
    </xf>
    <xf numFmtId="0" fontId="68" fillId="0" borderId="0" xfId="0" applyFont="1"/>
    <xf numFmtId="2" fontId="68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right"/>
    </xf>
    <xf numFmtId="0" fontId="70" fillId="0" borderId="0" xfId="0" applyFont="1" applyAlignment="1">
      <alignment horizontal="center" vertical="center" wrapText="1"/>
    </xf>
    <xf numFmtId="0" fontId="71" fillId="5" borderId="0" xfId="0" applyFont="1" applyFill="1" applyAlignment="1">
      <alignment horizontal="center" vertical="center"/>
    </xf>
    <xf numFmtId="0" fontId="15" fillId="0" borderId="0" xfId="317" applyNumberFormat="1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43" fillId="17" borderId="0" xfId="0" applyFont="1" applyFill="1" applyAlignment="1">
      <alignment horizontal="center" vertical="center"/>
    </xf>
    <xf numFmtId="0" fontId="40" fillId="17" borderId="0" xfId="0" applyFont="1" applyFill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73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 shrinkToFit="1"/>
    </xf>
    <xf numFmtId="0" fontId="51" fillId="5" borderId="4" xfId="0" quotePrefix="1" applyFont="1" applyFill="1" applyBorder="1" applyAlignment="1">
      <alignment horizontal="center" vertical="center" wrapText="1"/>
    </xf>
    <xf numFmtId="0" fontId="50" fillId="5" borderId="4" xfId="0" quotePrefix="1" applyFont="1" applyFill="1" applyBorder="1" applyAlignment="1">
      <alignment horizontal="center" vertical="center" wrapText="1"/>
    </xf>
    <xf numFmtId="0" fontId="64" fillId="5" borderId="4" xfId="0" quotePrefix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/>
    </xf>
    <xf numFmtId="165" fontId="38" fillId="5" borderId="8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1" fillId="5" borderId="8" xfId="0" applyFont="1" applyFill="1" applyBorder="1" applyAlignment="1">
      <alignment horizontal="center" vertical="center"/>
    </xf>
    <xf numFmtId="2" fontId="63" fillId="5" borderId="8" xfId="0" applyNumberFormat="1" applyFont="1" applyFill="1" applyBorder="1" applyAlignment="1">
      <alignment horizontal="center" vertical="center"/>
    </xf>
    <xf numFmtId="2" fontId="0" fillId="0" borderId="0" xfId="317" applyNumberFormat="1" applyFont="1" applyAlignment="1">
      <alignment vertical="center"/>
    </xf>
    <xf numFmtId="2" fontId="0" fillId="0" borderId="35" xfId="317" applyNumberFormat="1" applyFont="1" applyBorder="1" applyAlignment="1">
      <alignment vertical="center"/>
    </xf>
    <xf numFmtId="0" fontId="46" fillId="0" borderId="0" xfId="317" applyNumberFormat="1" applyFont="1" applyAlignment="1">
      <alignment vertical="center"/>
    </xf>
    <xf numFmtId="0" fontId="21" fillId="0" borderId="36" xfId="317" applyNumberFormat="1" applyFont="1" applyBorder="1" applyAlignment="1">
      <alignment horizontal="center" vertical="center"/>
    </xf>
    <xf numFmtId="0" fontId="9" fillId="0" borderId="14" xfId="317" applyNumberFormat="1" applyFont="1" applyBorder="1" applyAlignment="1">
      <alignment horizontal="center" vertical="center"/>
    </xf>
    <xf numFmtId="0" fontId="75" fillId="5" borderId="4" xfId="317" applyNumberFormat="1" applyFont="1" applyFill="1" applyBorder="1" applyAlignment="1">
      <alignment horizontal="center" vertical="center"/>
    </xf>
    <xf numFmtId="0" fontId="28" fillId="0" borderId="0" xfId="317" applyNumberFormat="1" applyFont="1" applyAlignment="1">
      <alignment horizontal="left"/>
    </xf>
    <xf numFmtId="1" fontId="18" fillId="5" borderId="4" xfId="317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4" fillId="5" borderId="0" xfId="0" applyFont="1" applyFill="1" applyAlignment="1">
      <alignment vertical="center"/>
    </xf>
    <xf numFmtId="0" fontId="34" fillId="12" borderId="14" xfId="0" applyFont="1" applyFill="1" applyBorder="1" applyAlignment="1" applyProtection="1">
      <alignment horizontal="center" vertical="center"/>
      <protection locked="0"/>
    </xf>
    <xf numFmtId="1" fontId="0" fillId="0" borderId="4" xfId="317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51" fillId="5" borderId="14" xfId="0" quotePrefix="1" applyFont="1" applyFill="1" applyBorder="1" applyAlignment="1">
      <alignment horizontal="center" vertical="center" wrapText="1"/>
    </xf>
    <xf numFmtId="0" fontId="18" fillId="5" borderId="14" xfId="0" quotePrefix="1" applyFont="1" applyFill="1" applyBorder="1" applyAlignment="1">
      <alignment horizontal="center" vertical="center" wrapText="1"/>
    </xf>
    <xf numFmtId="0" fontId="18" fillId="5" borderId="15" xfId="0" quotePrefix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50" fillId="12" borderId="22" xfId="0" applyFont="1" applyFill="1" applyBorder="1" applyAlignment="1">
      <alignment horizontal="center" vertical="center"/>
    </xf>
    <xf numFmtId="0" fontId="50" fillId="12" borderId="21" xfId="0" applyFont="1" applyFill="1" applyBorder="1" applyAlignment="1">
      <alignment horizontal="center" vertical="center"/>
    </xf>
    <xf numFmtId="0" fontId="50" fillId="12" borderId="23" xfId="0" applyFont="1" applyFill="1" applyBorder="1" applyAlignment="1">
      <alignment horizontal="center" vertical="center"/>
    </xf>
    <xf numFmtId="0" fontId="71" fillId="12" borderId="8" xfId="0" applyFont="1" applyFill="1" applyBorder="1" applyAlignment="1">
      <alignment horizontal="center" vertical="center"/>
    </xf>
    <xf numFmtId="0" fontId="34" fillId="12" borderId="16" xfId="0" applyFont="1" applyFill="1" applyBorder="1" applyAlignment="1" applyProtection="1">
      <alignment horizontal="center" vertical="center"/>
      <protection locked="0"/>
    </xf>
    <xf numFmtId="165" fontId="76" fillId="12" borderId="8" xfId="0" applyNumberFormat="1" applyFont="1" applyFill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71" fillId="12" borderId="0" xfId="0" applyFont="1" applyFill="1" applyAlignment="1">
      <alignment horizontal="center" vertical="center"/>
    </xf>
    <xf numFmtId="165" fontId="49" fillId="5" borderId="10" xfId="0" applyNumberFormat="1" applyFont="1" applyFill="1" applyBorder="1" applyAlignment="1">
      <alignment horizontal="center" vertical="center"/>
    </xf>
    <xf numFmtId="165" fontId="49" fillId="12" borderId="8" xfId="0" applyNumberFormat="1" applyFont="1" applyFill="1" applyBorder="1" applyAlignment="1">
      <alignment horizontal="center" vertical="center"/>
    </xf>
    <xf numFmtId="165" fontId="48" fillId="12" borderId="0" xfId="0" applyNumberFormat="1" applyFont="1" applyFill="1" applyAlignment="1">
      <alignment horizontal="center" vertical="center"/>
    </xf>
    <xf numFmtId="0" fontId="28" fillId="0" borderId="7" xfId="704" applyNumberFormat="1" applyFont="1" applyBorder="1" applyAlignment="1">
      <alignment horizontal="center" vertical="center" wrapText="1"/>
    </xf>
    <xf numFmtId="0" fontId="18" fillId="5" borderId="4" xfId="0" quotePrefix="1" applyFont="1" applyFill="1" applyBorder="1" applyAlignment="1">
      <alignment horizontal="center" vertical="center" wrapText="1"/>
    </xf>
    <xf numFmtId="0" fontId="9" fillId="0" borderId="0" xfId="317" applyNumberFormat="1" applyFont="1" applyAlignment="1">
      <alignment horizontal="left"/>
    </xf>
    <xf numFmtId="0" fontId="0" fillId="0" borderId="0" xfId="317" applyNumberFormat="1" applyFont="1" applyAlignment="1">
      <alignment horizontal="left"/>
    </xf>
    <xf numFmtId="0" fontId="46" fillId="0" borderId="2" xfId="317" applyNumberFormat="1" applyFont="1" applyBorder="1" applyAlignment="1">
      <alignment vertical="center"/>
    </xf>
    <xf numFmtId="0" fontId="56" fillId="0" borderId="12" xfId="317" applyNumberFormat="1" applyFont="1" applyBorder="1" applyAlignment="1">
      <alignment horizontal="center" vertical="center"/>
    </xf>
    <xf numFmtId="0" fontId="0" fillId="0" borderId="12" xfId="317" applyNumberFormat="1" applyFont="1" applyBorder="1" applyAlignment="1">
      <alignment horizontal="center" vertical="center"/>
    </xf>
    <xf numFmtId="0" fontId="0" fillId="0" borderId="12" xfId="317" applyNumberFormat="1" applyFont="1" applyBorder="1" applyAlignment="1">
      <alignment horizontal="right" vertical="center"/>
    </xf>
    <xf numFmtId="0" fontId="56" fillId="0" borderId="7" xfId="317" applyNumberFormat="1" applyFont="1" applyBorder="1" applyAlignment="1">
      <alignment horizontal="center" vertical="center" wrapText="1"/>
    </xf>
    <xf numFmtId="0" fontId="56" fillId="0" borderId="6" xfId="317" applyNumberFormat="1" applyFont="1" applyBorder="1" applyAlignment="1">
      <alignment horizontal="center" vertical="center"/>
    </xf>
    <xf numFmtId="0" fontId="46" fillId="0" borderId="2" xfId="317" applyNumberFormat="1" applyFont="1" applyBorder="1" applyAlignment="1">
      <alignment horizontal="left" vertical="center"/>
    </xf>
    <xf numFmtId="0" fontId="36" fillId="0" borderId="13" xfId="0" applyFont="1" applyBorder="1" applyAlignment="1">
      <alignment horizontal="center" vertical="center"/>
    </xf>
    <xf numFmtId="0" fontId="34" fillId="12" borderId="21" xfId="0" applyFont="1" applyFill="1" applyBorder="1" applyAlignment="1" applyProtection="1">
      <alignment horizontal="center" vertical="center"/>
      <protection locked="0"/>
    </xf>
    <xf numFmtId="0" fontId="34" fillId="5" borderId="21" xfId="0" applyFont="1" applyFill="1" applyBorder="1" applyAlignment="1" applyProtection="1">
      <alignment horizontal="center" vertical="center"/>
      <protection locked="0"/>
    </xf>
    <xf numFmtId="0" fontId="18" fillId="6" borderId="11" xfId="0" applyFont="1" applyFill="1" applyBorder="1" applyAlignment="1">
      <alignment horizontal="center" vertical="center"/>
    </xf>
    <xf numFmtId="0" fontId="18" fillId="17" borderId="11" xfId="705" applyFont="1" applyFill="1" applyBorder="1" applyAlignment="1" applyProtection="1">
      <alignment horizontal="center" vertical="center"/>
    </xf>
    <xf numFmtId="0" fontId="18" fillId="16" borderId="11" xfId="705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0" fillId="0" borderId="8" xfId="317" applyNumberFormat="1" applyFont="1" applyBorder="1" applyAlignment="1">
      <alignment horizontal="right" vertical="center"/>
    </xf>
    <xf numFmtId="0" fontId="74" fillId="12" borderId="0" xfId="0" applyFont="1" applyFill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74" fillId="12" borderId="0" xfId="705" applyFont="1" applyFill="1" applyBorder="1" applyAlignment="1" applyProtection="1">
      <alignment horizontal="center" vertical="center"/>
    </xf>
    <xf numFmtId="0" fontId="74" fillId="12" borderId="0" xfId="705" applyFont="1" applyFill="1" applyBorder="1" applyAlignment="1" applyProtection="1">
      <alignment horizontal="center" vertical="center" wrapText="1"/>
    </xf>
    <xf numFmtId="0" fontId="17" fillId="12" borderId="0" xfId="705" applyFont="1" applyFill="1" applyBorder="1" applyAlignment="1" applyProtection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74" fillId="5" borderId="0" xfId="705" applyFont="1" applyFill="1" applyBorder="1" applyAlignment="1" applyProtection="1">
      <alignment horizontal="center" vertical="center"/>
    </xf>
    <xf numFmtId="0" fontId="74" fillId="5" borderId="0" xfId="705" applyFont="1" applyFill="1" applyBorder="1" applyAlignment="1" applyProtection="1">
      <alignment horizontal="center" vertical="center" wrapText="1"/>
    </xf>
    <xf numFmtId="0" fontId="17" fillId="5" borderId="0" xfId="705" applyFont="1" applyFill="1" applyBorder="1" applyAlignment="1" applyProtection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12" borderId="0" xfId="0" applyFont="1" applyFill="1" applyAlignment="1">
      <alignment horizontal="center" vertical="center" wrapText="1"/>
    </xf>
    <xf numFmtId="0" fontId="17" fillId="1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74" fillId="12" borderId="8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168" fontId="74" fillId="12" borderId="22" xfId="0" applyNumberFormat="1" applyFont="1" applyFill="1" applyBorder="1" applyAlignment="1">
      <alignment horizontal="center" vertical="center"/>
    </xf>
    <xf numFmtId="168" fontId="74" fillId="5" borderId="21" xfId="0" applyNumberFormat="1" applyFont="1" applyFill="1" applyBorder="1" applyAlignment="1">
      <alignment horizontal="center" vertical="center"/>
    </xf>
    <xf numFmtId="168" fontId="74" fillId="12" borderId="21" xfId="0" applyNumberFormat="1" applyFont="1" applyFill="1" applyBorder="1" applyAlignment="1">
      <alignment horizontal="center" vertical="center"/>
    </xf>
    <xf numFmtId="168" fontId="74" fillId="5" borderId="22" xfId="0" applyNumberFormat="1" applyFont="1" applyFill="1" applyBorder="1" applyAlignment="1">
      <alignment horizontal="center" vertical="center"/>
    </xf>
    <xf numFmtId="168" fontId="74" fillId="12" borderId="23" xfId="0" applyNumberFormat="1" applyFont="1" applyFill="1" applyBorder="1" applyAlignment="1">
      <alignment horizontal="center" vertical="center"/>
    </xf>
    <xf numFmtId="0" fontId="71" fillId="0" borderId="11" xfId="0" applyFont="1" applyBorder="1" applyAlignment="1">
      <alignment horizontal="center" vertical="center" wrapText="1"/>
    </xf>
    <xf numFmtId="0" fontId="17" fillId="16" borderId="11" xfId="0" applyFont="1" applyFill="1" applyBorder="1" applyAlignment="1">
      <alignment horizontal="center" vertical="center" wrapText="1"/>
    </xf>
    <xf numFmtId="0" fontId="17" fillId="17" borderId="11" xfId="0" applyFont="1" applyFill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 wrapText="1" shrinkToFit="1"/>
    </xf>
    <xf numFmtId="0" fontId="71" fillId="0" borderId="20" xfId="0" applyFont="1" applyBorder="1" applyAlignment="1">
      <alignment horizontal="center" vertical="center" wrapText="1" shrinkToFit="1"/>
    </xf>
    <xf numFmtId="0" fontId="78" fillId="14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19" borderId="8" xfId="0" applyFont="1" applyFill="1" applyBorder="1" applyAlignment="1">
      <alignment horizontal="center" vertical="center" wrapText="1"/>
    </xf>
    <xf numFmtId="0" fontId="17" fillId="20" borderId="8" xfId="0" applyFont="1" applyFill="1" applyBorder="1" applyAlignment="1">
      <alignment horizontal="center" vertical="center" wrapText="1"/>
    </xf>
    <xf numFmtId="0" fontId="77" fillId="21" borderId="8" xfId="0" applyFont="1" applyFill="1" applyBorder="1" applyAlignment="1">
      <alignment horizontal="center" vertical="center" wrapText="1"/>
    </xf>
    <xf numFmtId="0" fontId="17" fillId="22" borderId="8" xfId="0" applyFont="1" applyFill="1" applyBorder="1" applyAlignment="1">
      <alignment horizontal="center" vertical="center" wrapText="1"/>
    </xf>
    <xf numFmtId="0" fontId="74" fillId="24" borderId="8" xfId="0" applyFont="1" applyFill="1" applyBorder="1" applyAlignment="1">
      <alignment horizontal="center" vertical="center" wrapText="1"/>
    </xf>
    <xf numFmtId="0" fontId="77" fillId="11" borderId="8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77" fillId="25" borderId="2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46" fillId="0" borderId="0" xfId="0" applyFont="1" applyAlignment="1">
      <alignment horizontal="right" vertical="center"/>
    </xf>
    <xf numFmtId="0" fontId="46" fillId="0" borderId="0" xfId="0" applyFont="1" applyAlignment="1">
      <alignment horizontal="right"/>
    </xf>
    <xf numFmtId="0" fontId="69" fillId="0" borderId="0" xfId="0" applyFont="1" applyAlignment="1">
      <alignment horizontal="left" vertical="center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vertical="center"/>
    </xf>
    <xf numFmtId="166" fontId="47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55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 textRotation="90" wrapText="1"/>
    </xf>
    <xf numFmtId="0" fontId="71" fillId="0" borderId="13" xfId="0" applyFont="1" applyBorder="1" applyAlignment="1">
      <alignment horizontal="center" vertical="center" textRotation="90" wrapText="1"/>
    </xf>
    <xf numFmtId="0" fontId="0" fillId="5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26" borderId="13" xfId="0" applyFont="1" applyFill="1" applyBorder="1" applyAlignment="1">
      <alignment horizontal="center" vertical="center"/>
    </xf>
    <xf numFmtId="0" fontId="15" fillId="26" borderId="11" xfId="0" applyFont="1" applyFill="1" applyBorder="1" applyAlignment="1">
      <alignment horizontal="center" vertical="center"/>
    </xf>
    <xf numFmtId="1" fontId="0" fillId="26" borderId="4" xfId="692" applyNumberFormat="1" applyFont="1" applyFill="1" applyBorder="1" applyProtection="1">
      <protection locked="0"/>
    </xf>
    <xf numFmtId="0" fontId="50" fillId="5" borderId="11" xfId="0" applyFont="1" applyFill="1" applyBorder="1" applyAlignment="1">
      <alignment horizontal="center" vertical="center"/>
    </xf>
    <xf numFmtId="0" fontId="50" fillId="5" borderId="21" xfId="0" applyFont="1" applyFill="1" applyBorder="1" applyAlignment="1">
      <alignment horizontal="center" vertical="center"/>
    </xf>
    <xf numFmtId="0" fontId="0" fillId="27" borderId="0" xfId="0" applyFill="1"/>
    <xf numFmtId="0" fontId="28" fillId="27" borderId="0" xfId="0" applyFont="1" applyFill="1" applyAlignment="1">
      <alignment wrapText="1"/>
    </xf>
    <xf numFmtId="0" fontId="72" fillId="27" borderId="11" xfId="0" applyFont="1" applyFill="1" applyBorder="1" applyAlignment="1">
      <alignment horizontal="center" vertical="center"/>
    </xf>
    <xf numFmtId="0" fontId="72" fillId="27" borderId="10" xfId="0" applyFont="1" applyFill="1" applyBorder="1" applyAlignment="1">
      <alignment horizontal="center" vertical="center"/>
    </xf>
    <xf numFmtId="0" fontId="14" fillId="27" borderId="8" xfId="0" applyFont="1" applyFill="1" applyBorder="1" applyAlignment="1">
      <alignment horizontal="center" vertical="center"/>
    </xf>
    <xf numFmtId="0" fontId="14" fillId="27" borderId="10" xfId="0" applyFont="1" applyFill="1" applyBorder="1" applyAlignment="1">
      <alignment horizontal="center" vertical="center"/>
    </xf>
    <xf numFmtId="0" fontId="30" fillId="27" borderId="0" xfId="0" applyFont="1" applyFill="1" applyAlignment="1">
      <alignment horizontal="center" vertical="center"/>
    </xf>
    <xf numFmtId="0" fontId="14" fillId="27" borderId="0" xfId="0" applyFont="1" applyFill="1" applyAlignment="1">
      <alignment horizontal="center" vertical="center"/>
    </xf>
    <xf numFmtId="0" fontId="30" fillId="27" borderId="8" xfId="0" applyFont="1" applyFill="1" applyBorder="1" applyAlignment="1">
      <alignment horizontal="center" vertical="center"/>
    </xf>
    <xf numFmtId="0" fontId="30" fillId="27" borderId="10" xfId="0" applyFont="1" applyFill="1" applyBorder="1" applyAlignment="1">
      <alignment horizontal="center" vertical="center"/>
    </xf>
    <xf numFmtId="0" fontId="15" fillId="26" borderId="11" xfId="0" applyFont="1" applyFill="1" applyBorder="1" applyAlignment="1">
      <alignment horizontal="right"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right" vertical="center"/>
    </xf>
    <xf numFmtId="44" fontId="15" fillId="5" borderId="0" xfId="0" applyNumberFormat="1" applyFont="1" applyFill="1" applyAlignment="1">
      <alignment horizontal="right" vertical="center"/>
    </xf>
    <xf numFmtId="0" fontId="79" fillId="2" borderId="13" xfId="0" applyFont="1" applyFill="1" applyBorder="1" applyAlignment="1">
      <alignment horizontal="center" vertical="center" wrapText="1"/>
    </xf>
    <xf numFmtId="0" fontId="0" fillId="19" borderId="11" xfId="0" applyFill="1" applyBorder="1" applyAlignment="1">
      <alignment horizontal="center" vertical="center" wrapText="1"/>
    </xf>
    <xf numFmtId="0" fontId="0" fillId="20" borderId="11" xfId="0" applyFill="1" applyBorder="1" applyAlignment="1">
      <alignment horizontal="center" vertical="center" wrapText="1"/>
    </xf>
    <xf numFmtId="0" fontId="16" fillId="21" borderId="11" xfId="0" applyFont="1" applyFill="1" applyBorder="1" applyAlignment="1">
      <alignment horizontal="center" vertical="center" wrapText="1"/>
    </xf>
    <xf numFmtId="0" fontId="0" fillId="22" borderId="11" xfId="0" applyFill="1" applyBorder="1" applyAlignment="1">
      <alignment horizontal="center" vertical="center" wrapText="1"/>
    </xf>
    <xf numFmtId="0" fontId="18" fillId="23" borderId="11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/>
    </xf>
    <xf numFmtId="0" fontId="18" fillId="24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2" fillId="0" borderId="20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5" borderId="0" xfId="0" applyFill="1"/>
    <xf numFmtId="0" fontId="21" fillId="5" borderId="0" xfId="0" applyFont="1" applyFill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16" fillId="28" borderId="0" xfId="0" applyFont="1" applyFill="1" applyAlignment="1">
      <alignment horizontal="center" vertical="center"/>
    </xf>
    <xf numFmtId="0" fontId="83" fillId="28" borderId="11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71" fillId="3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40" fillId="29" borderId="0" xfId="0" applyFont="1" applyFill="1" applyAlignment="1">
      <alignment horizontal="center" vertical="center" wrapText="1"/>
    </xf>
    <xf numFmtId="0" fontId="71" fillId="29" borderId="11" xfId="0" applyFont="1" applyFill="1" applyBorder="1" applyAlignment="1">
      <alignment horizontal="center" vertical="center" wrapText="1"/>
    </xf>
    <xf numFmtId="0" fontId="15" fillId="29" borderId="10" xfId="0" applyFont="1" applyFill="1" applyBorder="1" applyAlignment="1">
      <alignment horizontal="center" vertical="center" wrapText="1"/>
    </xf>
    <xf numFmtId="0" fontId="18" fillId="29" borderId="8" xfId="0" applyFont="1" applyFill="1" applyBorder="1" applyAlignment="1">
      <alignment horizontal="center" vertical="center"/>
    </xf>
    <xf numFmtId="0" fontId="18" fillId="29" borderId="0" xfId="0" applyFont="1" applyFill="1" applyAlignment="1">
      <alignment horizontal="center" vertical="center"/>
    </xf>
    <xf numFmtId="0" fontId="40" fillId="18" borderId="0" xfId="0" applyFont="1" applyFill="1" applyAlignment="1">
      <alignment horizontal="center" vertical="center" wrapText="1"/>
    </xf>
    <xf numFmtId="0" fontId="71" fillId="18" borderId="11" xfId="0" applyFont="1" applyFill="1" applyBorder="1" applyAlignment="1">
      <alignment horizontal="center" vertical="center" wrapText="1"/>
    </xf>
    <xf numFmtId="0" fontId="15" fillId="18" borderId="10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/>
    </xf>
    <xf numFmtId="0" fontId="18" fillId="18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71" fillId="24" borderId="11" xfId="0" applyFont="1" applyFill="1" applyBorder="1" applyAlignment="1">
      <alignment horizontal="center" vertical="center" wrapText="1"/>
    </xf>
    <xf numFmtId="0" fontId="15" fillId="24" borderId="10" xfId="0" applyFont="1" applyFill="1" applyBorder="1" applyAlignment="1">
      <alignment horizontal="center" vertical="center" wrapText="1"/>
    </xf>
    <xf numFmtId="0" fontId="0" fillId="24" borderId="8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40" fillId="30" borderId="0" xfId="0" applyFont="1" applyFill="1" applyAlignment="1">
      <alignment horizontal="center" vertical="center" wrapText="1"/>
    </xf>
    <xf numFmtId="0" fontId="71" fillId="30" borderId="11" xfId="0" applyFont="1" applyFill="1" applyBorder="1" applyAlignment="1">
      <alignment horizontal="center" vertical="center" wrapText="1"/>
    </xf>
    <xf numFmtId="0" fontId="15" fillId="30" borderId="10" xfId="0" applyFont="1" applyFill="1" applyBorder="1" applyAlignment="1">
      <alignment horizontal="center" vertical="center" wrapText="1"/>
    </xf>
    <xf numFmtId="0" fontId="0" fillId="30" borderId="8" xfId="0" applyFill="1" applyBorder="1" applyAlignment="1">
      <alignment horizontal="center" vertical="center"/>
    </xf>
    <xf numFmtId="0" fontId="0" fillId="30" borderId="0" xfId="0" applyFill="1" applyAlignment="1">
      <alignment horizontal="center" vertical="center"/>
    </xf>
    <xf numFmtId="0" fontId="71" fillId="4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40" fillId="31" borderId="0" xfId="0" applyFont="1" applyFill="1" applyAlignment="1">
      <alignment horizontal="center" vertical="center" wrapText="1"/>
    </xf>
    <xf numFmtId="0" fontId="71" fillId="31" borderId="11" xfId="0" applyFont="1" applyFill="1" applyBorder="1" applyAlignment="1">
      <alignment horizontal="center" vertical="center" wrapText="1"/>
    </xf>
    <xf numFmtId="0" fontId="15" fillId="31" borderId="10" xfId="0" applyFont="1" applyFill="1" applyBorder="1" applyAlignment="1">
      <alignment horizontal="center" vertical="center" wrapText="1"/>
    </xf>
    <xf numFmtId="0" fontId="0" fillId="31" borderId="8" xfId="0" applyFill="1" applyBorder="1" applyAlignment="1">
      <alignment horizontal="center" vertical="center"/>
    </xf>
    <xf numFmtId="0" fontId="74" fillId="31" borderId="0" xfId="705" applyFont="1" applyFill="1" applyBorder="1" applyAlignment="1" applyProtection="1">
      <alignment horizontal="center" vertical="center"/>
    </xf>
    <xf numFmtId="0" fontId="74" fillId="31" borderId="0" xfId="0" applyFont="1" applyFill="1" applyAlignment="1">
      <alignment horizontal="center" vertical="center"/>
    </xf>
    <xf numFmtId="0" fontId="17" fillId="31" borderId="0" xfId="0" applyFont="1" applyFill="1" applyAlignment="1">
      <alignment horizontal="center" vertical="center"/>
    </xf>
    <xf numFmtId="0" fontId="17" fillId="31" borderId="8" xfId="0" applyFont="1" applyFill="1" applyBorder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74" fillId="31" borderId="10" xfId="0" applyFont="1" applyFill="1" applyBorder="1" applyAlignment="1">
      <alignment horizontal="center" vertical="center"/>
    </xf>
    <xf numFmtId="0" fontId="74" fillId="31" borderId="8" xfId="0" applyFont="1" applyFill="1" applyBorder="1" applyAlignment="1">
      <alignment horizontal="center" vertical="center"/>
    </xf>
    <xf numFmtId="0" fontId="71" fillId="17" borderId="11" xfId="0" applyFont="1" applyFill="1" applyBorder="1" applyAlignment="1">
      <alignment horizontal="center" vertical="center" wrapText="1"/>
    </xf>
    <xf numFmtId="0" fontId="15" fillId="17" borderId="10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0" fontId="40" fillId="12" borderId="0" xfId="0" applyFont="1" applyFill="1" applyAlignment="1">
      <alignment horizontal="center" vertical="center" wrapText="1"/>
    </xf>
    <xf numFmtId="0" fontId="71" fillId="12" borderId="11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40" fillId="32" borderId="0" xfId="0" applyFont="1" applyFill="1" applyAlignment="1">
      <alignment horizontal="center" vertical="center" wrapText="1"/>
    </xf>
    <xf numFmtId="0" fontId="71" fillId="32" borderId="11" xfId="0" applyFont="1" applyFill="1" applyBorder="1" applyAlignment="1">
      <alignment horizontal="center" vertical="center" wrapText="1"/>
    </xf>
    <xf numFmtId="0" fontId="15" fillId="32" borderId="10" xfId="0" applyFont="1" applyFill="1" applyBorder="1" applyAlignment="1">
      <alignment horizontal="center" vertical="center" wrapText="1"/>
    </xf>
    <xf numFmtId="0" fontId="0" fillId="32" borderId="8" xfId="0" applyFill="1" applyBorder="1" applyAlignment="1">
      <alignment horizontal="center" vertical="center"/>
    </xf>
    <xf numFmtId="0" fontId="0" fillId="32" borderId="0" xfId="0" applyFill="1" applyAlignment="1">
      <alignment horizontal="center" vertical="center"/>
    </xf>
    <xf numFmtId="0" fontId="43" fillId="12" borderId="0" xfId="0" applyFont="1" applyFill="1" applyAlignment="1">
      <alignment horizontal="center" vertical="center"/>
    </xf>
    <xf numFmtId="0" fontId="40" fillId="33" borderId="0" xfId="0" applyFont="1" applyFill="1" applyAlignment="1">
      <alignment horizontal="center" vertical="center" wrapText="1"/>
    </xf>
    <xf numFmtId="0" fontId="71" fillId="33" borderId="11" xfId="0" applyFont="1" applyFill="1" applyBorder="1" applyAlignment="1">
      <alignment horizontal="center" vertical="center" wrapText="1"/>
    </xf>
    <xf numFmtId="0" fontId="15" fillId="33" borderId="10" xfId="0" applyFont="1" applyFill="1" applyBorder="1" applyAlignment="1">
      <alignment horizontal="center" vertical="center" wrapText="1"/>
    </xf>
    <xf numFmtId="0" fontId="0" fillId="33" borderId="8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40" fillId="34" borderId="0" xfId="0" applyFont="1" applyFill="1" applyAlignment="1">
      <alignment horizontal="center" vertical="center" wrapText="1"/>
    </xf>
    <xf numFmtId="0" fontId="71" fillId="34" borderId="11" xfId="0" applyFont="1" applyFill="1" applyBorder="1" applyAlignment="1">
      <alignment horizontal="center" vertical="center" wrapText="1"/>
    </xf>
    <xf numFmtId="0" fontId="15" fillId="34" borderId="10" xfId="0" applyFont="1" applyFill="1" applyBorder="1" applyAlignment="1">
      <alignment horizontal="center" vertical="center" wrapText="1"/>
    </xf>
    <xf numFmtId="0" fontId="43" fillId="34" borderId="8" xfId="0" applyFont="1" applyFill="1" applyBorder="1" applyAlignment="1">
      <alignment horizontal="center" vertical="center"/>
    </xf>
    <xf numFmtId="0" fontId="43" fillId="34" borderId="0" xfId="0" applyFont="1" applyFill="1" applyAlignment="1">
      <alignment horizontal="center" vertical="center"/>
    </xf>
    <xf numFmtId="0" fontId="84" fillId="28" borderId="0" xfId="0" applyFont="1" applyFill="1" applyAlignment="1">
      <alignment horizontal="center" vertical="center" wrapText="1"/>
    </xf>
    <xf numFmtId="0" fontId="52" fillId="28" borderId="10" xfId="0" applyFont="1" applyFill="1" applyBorder="1" applyAlignment="1">
      <alignment horizontal="center" vertical="center" wrapText="1"/>
    </xf>
    <xf numFmtId="0" fontId="16" fillId="28" borderId="8" xfId="0" applyFont="1" applyFill="1" applyBorder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0" fontId="15" fillId="35" borderId="0" xfId="0" applyFont="1" applyFill="1" applyAlignment="1">
      <alignment horizontal="center" vertical="center"/>
    </xf>
    <xf numFmtId="0" fontId="53" fillId="35" borderId="0" xfId="0" applyFont="1" applyFill="1" applyAlignment="1">
      <alignment horizontal="center" vertical="center"/>
    </xf>
    <xf numFmtId="0" fontId="41" fillId="17" borderId="0" xfId="0" applyFont="1" applyFill="1" applyAlignment="1">
      <alignment horizontal="center" vertical="center" wrapText="1"/>
    </xf>
    <xf numFmtId="0" fontId="71" fillId="0" borderId="11" xfId="0" applyFont="1" applyBorder="1" applyAlignment="1">
      <alignment horizontal="center" textRotation="90" wrapText="1"/>
    </xf>
    <xf numFmtId="0" fontId="74" fillId="12" borderId="8" xfId="0" applyFont="1" applyFill="1" applyBorder="1" applyAlignment="1">
      <alignment horizontal="center" vertical="center" textRotation="90"/>
    </xf>
    <xf numFmtId="0" fontId="18" fillId="5" borderId="0" xfId="0" applyFont="1" applyFill="1" applyAlignment="1">
      <alignment horizontal="center" vertical="center" textRotation="90"/>
    </xf>
    <xf numFmtId="0" fontId="74" fillId="5" borderId="10" xfId="0" applyFont="1" applyFill="1" applyBorder="1" applyAlignment="1">
      <alignment horizontal="center" vertical="center" textRotation="90"/>
    </xf>
    <xf numFmtId="0" fontId="86" fillId="12" borderId="0" xfId="0" applyFont="1" applyFill="1" applyAlignment="1">
      <alignment horizontal="center" vertical="center" textRotation="90"/>
    </xf>
    <xf numFmtId="0" fontId="86" fillId="5" borderId="0" xfId="0" applyFont="1" applyFill="1" applyAlignment="1">
      <alignment horizontal="center" vertical="center" textRotation="90"/>
    </xf>
    <xf numFmtId="0" fontId="86" fillId="12" borderId="8" xfId="0" applyFont="1" applyFill="1" applyBorder="1" applyAlignment="1">
      <alignment horizontal="center" vertical="center" textRotation="90"/>
    </xf>
    <xf numFmtId="0" fontId="21" fillId="12" borderId="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8" fillId="31" borderId="11" xfId="705" applyFont="1" applyFill="1" applyBorder="1" applyAlignment="1" applyProtection="1">
      <alignment horizontal="center" vertical="center"/>
    </xf>
    <xf numFmtId="0" fontId="0" fillId="17" borderId="11" xfId="0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0" fontId="71" fillId="0" borderId="10" xfId="0" applyFont="1" applyBorder="1" applyAlignment="1">
      <alignment horizontal="center" textRotation="90" wrapText="1"/>
    </xf>
    <xf numFmtId="0" fontId="0" fillId="0" borderId="17" xfId="0" applyBorder="1" applyAlignment="1">
      <alignment horizontal="center" vertical="center" wrapText="1"/>
    </xf>
    <xf numFmtId="0" fontId="20" fillId="0" borderId="8" xfId="317" applyNumberFormat="1" applyFont="1" applyBorder="1" applyAlignment="1">
      <alignment horizontal="left" vertical="center"/>
    </xf>
    <xf numFmtId="2" fontId="87" fillId="5" borderId="0" xfId="0" applyNumberFormat="1" applyFont="1" applyFill="1" applyAlignment="1">
      <alignment horizontal="center" vertical="center"/>
    </xf>
    <xf numFmtId="0" fontId="40" fillId="36" borderId="0" xfId="0" applyFont="1" applyFill="1" applyAlignment="1">
      <alignment horizontal="center" vertical="center" wrapText="1"/>
    </xf>
    <xf numFmtId="0" fontId="71" fillId="36" borderId="11" xfId="0" applyFont="1" applyFill="1" applyBorder="1" applyAlignment="1">
      <alignment horizontal="center" vertical="center" wrapText="1"/>
    </xf>
    <xf numFmtId="0" fontId="15" fillId="36" borderId="10" xfId="0" applyFont="1" applyFill="1" applyBorder="1" applyAlignment="1">
      <alignment horizontal="center" vertical="center" wrapText="1"/>
    </xf>
    <xf numFmtId="0" fontId="18" fillId="36" borderId="8" xfId="0" applyFont="1" applyFill="1" applyBorder="1" applyAlignment="1">
      <alignment horizontal="center" vertical="center"/>
    </xf>
    <xf numFmtId="0" fontId="18" fillId="36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16" fillId="5" borderId="0" xfId="691" applyNumberFormat="1" applyFont="1" applyFill="1" applyBorder="1" applyAlignment="1" applyProtection="1">
      <alignment horizontal="center" vertical="center"/>
    </xf>
    <xf numFmtId="0" fontId="0" fillId="5" borderId="0" xfId="691" applyNumberFormat="1" applyFont="1" applyFill="1" applyBorder="1" applyAlignment="1" applyProtection="1">
      <alignment horizontal="center" vertical="center"/>
    </xf>
    <xf numFmtId="0" fontId="0" fillId="5" borderId="0" xfId="691" applyNumberFormat="1" applyFont="1" applyFill="1" applyBorder="1" applyAlignment="1" applyProtection="1">
      <alignment horizontal="right" vertical="center"/>
    </xf>
    <xf numFmtId="44" fontId="15" fillId="26" borderId="11" xfId="0" applyNumberFormat="1" applyFont="1" applyFill="1" applyBorder="1" applyAlignment="1">
      <alignment horizontal="right" vertical="center"/>
    </xf>
    <xf numFmtId="0" fontId="18" fillId="36" borderId="11" xfId="0" applyFont="1" applyFill="1" applyBorder="1" applyAlignment="1">
      <alignment horizontal="center" vertical="center" wrapText="1"/>
    </xf>
    <xf numFmtId="44" fontId="15" fillId="5" borderId="9" xfId="0" applyNumberFormat="1" applyFont="1" applyFill="1" applyBorder="1" applyAlignment="1">
      <alignment horizontal="right" vertical="center"/>
    </xf>
    <xf numFmtId="0" fontId="86" fillId="12" borderId="10" xfId="0" applyFont="1" applyFill="1" applyBorder="1" applyAlignment="1">
      <alignment horizontal="center" vertical="center" textRotation="90"/>
    </xf>
    <xf numFmtId="0" fontId="74" fillId="12" borderId="10" xfId="705" applyFont="1" applyFill="1" applyBorder="1" applyAlignment="1" applyProtection="1">
      <alignment horizontal="center" vertical="center"/>
    </xf>
    <xf numFmtId="0" fontId="17" fillId="12" borderId="10" xfId="705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 wrapText="1"/>
    </xf>
    <xf numFmtId="0" fontId="34" fillId="12" borderId="10" xfId="0" applyFont="1" applyFill="1" applyBorder="1" applyAlignment="1" applyProtection="1">
      <alignment horizontal="center" vertical="center"/>
      <protection locked="0"/>
    </xf>
    <xf numFmtId="0" fontId="34" fillId="12" borderId="22" xfId="0" applyFont="1" applyFill="1" applyBorder="1" applyAlignment="1" applyProtection="1">
      <alignment horizontal="center" vertical="center"/>
      <protection locked="0"/>
    </xf>
    <xf numFmtId="165" fontId="48" fillId="12" borderId="10" xfId="0" applyNumberFormat="1" applyFont="1" applyFill="1" applyBorder="1" applyAlignment="1">
      <alignment horizontal="center" vertical="center"/>
    </xf>
    <xf numFmtId="165" fontId="51" fillId="12" borderId="10" xfId="0" applyNumberFormat="1" applyFont="1" applyFill="1" applyBorder="1" applyAlignment="1">
      <alignment horizontal="center" vertical="center"/>
    </xf>
    <xf numFmtId="165" fontId="51" fillId="12" borderId="0" xfId="0" applyNumberFormat="1" applyFont="1" applyFill="1" applyAlignment="1">
      <alignment horizontal="center" vertical="center"/>
    </xf>
    <xf numFmtId="0" fontId="86" fillId="5" borderId="8" xfId="0" applyFont="1" applyFill="1" applyBorder="1" applyAlignment="1">
      <alignment horizontal="center" vertical="center" textRotation="90"/>
    </xf>
    <xf numFmtId="0" fontId="17" fillId="5" borderId="8" xfId="705" applyFont="1" applyFill="1" applyBorder="1" applyAlignment="1" applyProtection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 wrapText="1"/>
    </xf>
    <xf numFmtId="168" fontId="74" fillId="5" borderId="23" xfId="0" applyNumberFormat="1" applyFont="1" applyFill="1" applyBorder="1" applyAlignment="1">
      <alignment horizontal="center" vertical="center"/>
    </xf>
    <xf numFmtId="0" fontId="34" fillId="5" borderId="16" xfId="0" applyFont="1" applyFill="1" applyBorder="1" applyAlignment="1" applyProtection="1">
      <alignment horizontal="center" vertical="center"/>
      <protection locked="0"/>
    </xf>
    <xf numFmtId="0" fontId="34" fillId="5" borderId="23" xfId="0" applyFont="1" applyFill="1" applyBorder="1" applyAlignment="1" applyProtection="1">
      <alignment horizontal="center" vertical="center"/>
      <protection locked="0"/>
    </xf>
    <xf numFmtId="165" fontId="48" fillId="5" borderId="8" xfId="0" applyNumberFormat="1" applyFont="1" applyFill="1" applyBorder="1" applyAlignment="1">
      <alignment horizontal="center" vertical="center"/>
    </xf>
    <xf numFmtId="165" fontId="51" fillId="5" borderId="8" xfId="0" applyNumberFormat="1" applyFont="1" applyFill="1" applyBorder="1" applyAlignment="1">
      <alignment horizontal="center" vertical="center"/>
    </xf>
    <xf numFmtId="0" fontId="50" fillId="5" borderId="23" xfId="0" applyFont="1" applyFill="1" applyBorder="1" applyAlignment="1">
      <alignment horizontal="center" vertical="center"/>
    </xf>
    <xf numFmtId="0" fontId="58" fillId="5" borderId="9" xfId="0" applyFont="1" applyFill="1" applyBorder="1" applyAlignment="1">
      <alignment horizontal="center" vertical="center" textRotation="90"/>
    </xf>
    <xf numFmtId="0" fontId="58" fillId="5" borderId="17" xfId="0" applyFont="1" applyFill="1" applyBorder="1" applyAlignment="1">
      <alignment horizontal="center" vertical="center" textRotation="90"/>
    </xf>
    <xf numFmtId="2" fontId="63" fillId="5" borderId="0" xfId="0" applyNumberFormat="1" applyFont="1" applyFill="1" applyAlignment="1">
      <alignment horizontal="right" vertical="center"/>
    </xf>
    <xf numFmtId="0" fontId="28" fillId="0" borderId="0" xfId="317" applyNumberFormat="1" applyFont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14" fontId="24" fillId="0" borderId="0" xfId="317" applyNumberFormat="1" applyFont="1" applyAlignment="1">
      <alignment horizontal="center" vertical="center"/>
    </xf>
    <xf numFmtId="0" fontId="28" fillId="0" borderId="9" xfId="317" applyNumberFormat="1" applyFont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74" fillId="5" borderId="8" xfId="705" applyFont="1" applyFill="1" applyBorder="1" applyAlignment="1" applyProtection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16" borderId="0" xfId="705" applyFont="1" applyFill="1" applyBorder="1" applyAlignment="1" applyProtection="1">
      <alignment horizontal="center" vertical="center"/>
    </xf>
    <xf numFmtId="0" fontId="5" fillId="17" borderId="0" xfId="0" applyFont="1" applyFill="1" applyAlignment="1">
      <alignment horizontal="center" vertical="center" wrapText="1"/>
    </xf>
    <xf numFmtId="0" fontId="18" fillId="17" borderId="0" xfId="705" applyFont="1" applyFill="1" applyBorder="1" applyAlignment="1" applyProtection="1">
      <alignment horizontal="center" vertical="center"/>
    </xf>
    <xf numFmtId="0" fontId="9" fillId="0" borderId="0" xfId="0" applyFont="1"/>
    <xf numFmtId="0" fontId="79" fillId="14" borderId="8" xfId="0" applyFont="1" applyFill="1" applyBorder="1" applyAlignment="1">
      <alignment horizontal="center" vertical="center" wrapText="1"/>
    </xf>
    <xf numFmtId="0" fontId="0" fillId="19" borderId="8" xfId="0" applyFill="1" applyBorder="1" applyAlignment="1">
      <alignment horizontal="center" vertical="center" wrapText="1"/>
    </xf>
    <xf numFmtId="0" fontId="0" fillId="20" borderId="8" xfId="0" applyFill="1" applyBorder="1" applyAlignment="1">
      <alignment horizontal="center" vertical="center" wrapText="1"/>
    </xf>
    <xf numFmtId="0" fontId="16" fillId="21" borderId="8" xfId="0" applyFont="1" applyFill="1" applyBorder="1" applyAlignment="1">
      <alignment horizontal="center" vertical="center" wrapText="1"/>
    </xf>
    <xf numFmtId="0" fontId="0" fillId="22" borderId="8" xfId="0" applyFill="1" applyBorder="1" applyAlignment="1">
      <alignment horizontal="center" vertical="center" wrapText="1"/>
    </xf>
    <xf numFmtId="0" fontId="18" fillId="24" borderId="8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18" fillId="5" borderId="16" xfId="0" quotePrefix="1" applyFont="1" applyFill="1" applyBorder="1" applyAlignment="1">
      <alignment horizontal="center" vertical="center" wrapText="1"/>
    </xf>
    <xf numFmtId="0" fontId="58" fillId="5" borderId="0" xfId="0" applyFont="1" applyFill="1" applyAlignment="1">
      <alignment horizontal="center" vertical="center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5" fillId="5" borderId="0" xfId="317" applyNumberFormat="1" applyFont="1" applyFill="1" applyAlignment="1">
      <alignment horizontal="center" vertical="center"/>
    </xf>
    <xf numFmtId="0" fontId="75" fillId="5" borderId="8" xfId="317" applyNumberFormat="1" applyFont="1" applyFill="1" applyBorder="1" applyAlignment="1">
      <alignment horizontal="center" vertical="center"/>
    </xf>
    <xf numFmtId="0" fontId="25" fillId="0" borderId="4" xfId="317" applyNumberFormat="1" applyFont="1" applyBorder="1" applyAlignment="1">
      <alignment horizontal="left" vertical="center"/>
    </xf>
    <xf numFmtId="0" fontId="9" fillId="0" borderId="0" xfId="704" applyNumberFormat="1" applyAlignment="1">
      <alignment horizontal="center" vertical="center"/>
    </xf>
    <xf numFmtId="0" fontId="27" fillId="0" borderId="0" xfId="0" applyFont="1"/>
    <xf numFmtId="0" fontId="92" fillId="0" borderId="0" xfId="0" applyFont="1" applyAlignment="1">
      <alignment horizontal="right"/>
    </xf>
    <xf numFmtId="0" fontId="9" fillId="0" borderId="8" xfId="704" applyNumberFormat="1" applyBorder="1" applyAlignment="1">
      <alignment horizontal="center" vertical="center"/>
    </xf>
    <xf numFmtId="0" fontId="93" fillId="0" borderId="8" xfId="0" applyFont="1" applyBorder="1"/>
    <xf numFmtId="0" fontId="9" fillId="0" borderId="11" xfId="0" applyFont="1" applyBorder="1"/>
    <xf numFmtId="0" fontId="9" fillId="0" borderId="11" xfId="704" applyNumberFormat="1" applyBorder="1" applyAlignment="1">
      <alignment horizontal="center" vertical="center"/>
    </xf>
    <xf numFmtId="0" fontId="58" fillId="5" borderId="15" xfId="0" applyFont="1" applyFill="1" applyBorder="1" applyAlignment="1">
      <alignment horizontal="center" vertical="center" textRotation="90"/>
    </xf>
    <xf numFmtId="0" fontId="3" fillId="0" borderId="0" xfId="0" applyFont="1"/>
    <xf numFmtId="0" fontId="29" fillId="0" borderId="0" xfId="704" applyNumberFormat="1" applyFont="1" applyAlignment="1">
      <alignment horizontal="center" vertical="center"/>
    </xf>
    <xf numFmtId="0" fontId="15" fillId="0" borderId="0" xfId="704" applyNumberFormat="1" applyFont="1" applyAlignment="1">
      <alignment horizontal="right" vertical="center"/>
    </xf>
    <xf numFmtId="1" fontId="0" fillId="0" borderId="4" xfId="704" applyNumberFormat="1" applyFont="1" applyBorder="1" applyAlignment="1">
      <alignment horizontal="center" vertical="center"/>
    </xf>
    <xf numFmtId="0" fontId="32" fillId="0" borderId="0" xfId="704" applyNumberFormat="1" applyFont="1" applyAlignment="1">
      <alignment horizontal="right" vertical="center" wrapText="1"/>
    </xf>
    <xf numFmtId="2" fontId="0" fillId="0" borderId="0" xfId="704" applyNumberFormat="1" applyFont="1" applyAlignment="1">
      <alignment vertical="center"/>
    </xf>
    <xf numFmtId="0" fontId="15" fillId="0" borderId="0" xfId="704" applyNumberFormat="1" applyFont="1" applyAlignment="1">
      <alignment vertical="center"/>
    </xf>
    <xf numFmtId="1" fontId="26" fillId="0" borderId="0" xfId="704" applyNumberFormat="1" applyFont="1" applyAlignment="1">
      <alignment vertical="center"/>
    </xf>
    <xf numFmtId="0" fontId="26" fillId="0" borderId="0" xfId="704" applyNumberFormat="1" applyFont="1" applyAlignment="1">
      <alignment vertical="center"/>
    </xf>
    <xf numFmtId="0" fontId="15" fillId="0" borderId="0" xfId="704" applyNumberFormat="1" applyFont="1" applyAlignment="1">
      <alignment horizontal="left" vertical="center"/>
    </xf>
    <xf numFmtId="0" fontId="0" fillId="0" borderId="0" xfId="704" applyNumberFormat="1" applyFont="1" applyAlignment="1">
      <alignment horizontal="right" vertical="center"/>
    </xf>
    <xf numFmtId="1" fontId="0" fillId="0" borderId="0" xfId="704" applyNumberFormat="1" applyFont="1" applyAlignment="1">
      <alignment horizontal="center" vertical="center"/>
    </xf>
    <xf numFmtId="0" fontId="44" fillId="0" borderId="0" xfId="704" applyNumberFormat="1" applyFont="1" applyAlignment="1">
      <alignment vertical="center"/>
    </xf>
    <xf numFmtId="0" fontId="45" fillId="0" borderId="0" xfId="704" applyNumberFormat="1" applyFont="1" applyAlignment="1">
      <alignment horizontal="center" vertical="center"/>
    </xf>
    <xf numFmtId="1" fontId="23" fillId="0" borderId="0" xfId="704" applyNumberFormat="1" applyFont="1" applyAlignment="1">
      <alignment horizontal="center" vertical="center" wrapText="1"/>
    </xf>
    <xf numFmtId="0" fontId="46" fillId="0" borderId="5" xfId="704" applyNumberFormat="1" applyFont="1" applyBorder="1" applyAlignment="1">
      <alignment vertical="center"/>
    </xf>
    <xf numFmtId="0" fontId="46" fillId="0" borderId="0" xfId="704" applyNumberFormat="1" applyFont="1" applyAlignment="1">
      <alignment vertical="center"/>
    </xf>
    <xf numFmtId="0" fontId="9" fillId="0" borderId="4" xfId="704" applyNumberFormat="1" applyBorder="1" applyAlignment="1">
      <alignment horizontal="center" vertical="center"/>
    </xf>
    <xf numFmtId="1" fontId="9" fillId="0" borderId="4" xfId="704" applyNumberFormat="1" applyBorder="1" applyAlignment="1">
      <alignment horizontal="center" vertical="center"/>
    </xf>
    <xf numFmtId="0" fontId="0" fillId="0" borderId="0" xfId="704" applyNumberFormat="1" applyFont="1" applyAlignment="1">
      <alignment horizontal="left" vertical="center"/>
    </xf>
    <xf numFmtId="0" fontId="28" fillId="0" borderId="0" xfId="704" applyNumberFormat="1" applyFont="1" applyAlignment="1">
      <alignment horizontal="right"/>
    </xf>
    <xf numFmtId="0" fontId="28" fillId="0" borderId="0" xfId="704" applyNumberFormat="1" applyFont="1" applyAlignment="1">
      <alignment horizontal="left"/>
    </xf>
    <xf numFmtId="0" fontId="9" fillId="0" borderId="0" xfId="704" applyNumberFormat="1" applyAlignment="1">
      <alignment horizontal="left" vertical="center"/>
    </xf>
    <xf numFmtId="0" fontId="0" fillId="0" borderId="8" xfId="704" applyNumberFormat="1" applyFont="1" applyBorder="1" applyAlignment="1">
      <alignment horizontal="center" vertical="center"/>
    </xf>
    <xf numFmtId="1" fontId="9" fillId="0" borderId="8" xfId="704" applyNumberFormat="1" applyBorder="1" applyAlignment="1">
      <alignment horizontal="center" vertical="center"/>
    </xf>
    <xf numFmtId="0" fontId="0" fillId="0" borderId="0" xfId="704" applyNumberFormat="1" applyFont="1" applyAlignment="1">
      <alignment vertical="center"/>
    </xf>
    <xf numFmtId="0" fontId="0" fillId="0" borderId="14" xfId="704" applyNumberFormat="1" applyFont="1" applyBorder="1" applyAlignment="1">
      <alignment horizontal="center" vertical="center"/>
    </xf>
    <xf numFmtId="0" fontId="28" fillId="0" borderId="12" xfId="704" applyNumberFormat="1" applyFont="1" applyBorder="1" applyAlignment="1">
      <alignment horizontal="center" vertical="center" wrapText="1"/>
    </xf>
    <xf numFmtId="0" fontId="75" fillId="5" borderId="4" xfId="704" applyNumberFormat="1" applyFont="1" applyFill="1" applyBorder="1" applyAlignment="1">
      <alignment horizontal="center" vertical="center"/>
    </xf>
    <xf numFmtId="1" fontId="18" fillId="5" borderId="4" xfId="704" applyNumberFormat="1" applyFont="1" applyFill="1" applyBorder="1" applyAlignment="1">
      <alignment horizontal="center" vertical="center"/>
    </xf>
    <xf numFmtId="0" fontId="0" fillId="0" borderId="11" xfId="704" applyNumberFormat="1" applyFont="1" applyBorder="1" applyAlignment="1">
      <alignment horizontal="center" vertical="center"/>
    </xf>
    <xf numFmtId="2" fontId="91" fillId="5" borderId="0" xfId="0" applyNumberFormat="1" applyFont="1" applyFill="1" applyAlignment="1">
      <alignment horizontal="left" vertical="center"/>
    </xf>
    <xf numFmtId="0" fontId="0" fillId="12" borderId="14" xfId="0" applyFill="1" applyBorder="1" applyAlignment="1" applyProtection="1">
      <alignment horizontal="center" vertical="center"/>
      <protection locked="0"/>
    </xf>
    <xf numFmtId="0" fontId="0" fillId="12" borderId="22" xfId="0" applyFill="1" applyBorder="1" applyAlignment="1" applyProtection="1">
      <alignment horizontal="center" vertical="center"/>
      <protection locked="0"/>
    </xf>
    <xf numFmtId="0" fontId="74" fillId="5" borderId="16" xfId="0" quotePrefix="1" applyFont="1" applyFill="1" applyBorder="1" applyAlignment="1">
      <alignment horizontal="center" vertical="center" wrapText="1"/>
    </xf>
    <xf numFmtId="0" fontId="94" fillId="5" borderId="0" xfId="0" applyFont="1" applyFill="1" applyAlignment="1">
      <alignment horizontal="center" vertical="center"/>
    </xf>
    <xf numFmtId="0" fontId="17" fillId="12" borderId="22" xfId="0" applyFont="1" applyFill="1" applyBorder="1" applyAlignment="1" applyProtection="1">
      <alignment horizontal="center" vertical="center"/>
      <protection locked="0"/>
    </xf>
    <xf numFmtId="0" fontId="65" fillId="5" borderId="8" xfId="0" applyFont="1" applyFill="1" applyBorder="1" applyAlignment="1">
      <alignment vertical="center"/>
    </xf>
    <xf numFmtId="0" fontId="60" fillId="5" borderId="8" xfId="0" applyFont="1" applyFill="1" applyBorder="1" applyAlignment="1">
      <alignment vertical="center"/>
    </xf>
    <xf numFmtId="0" fontId="95" fillId="0" borderId="0" xfId="0" applyFont="1" applyAlignment="1">
      <alignment horizontal="center"/>
    </xf>
    <xf numFmtId="0" fontId="16" fillId="36" borderId="8" xfId="0" applyFont="1" applyFill="1" applyBorder="1" applyAlignment="1">
      <alignment horizontal="center" vertical="center" wrapText="1"/>
    </xf>
    <xf numFmtId="0" fontId="18" fillId="23" borderId="8" xfId="0" applyFont="1" applyFill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25" borderId="20" xfId="0" applyFont="1" applyFill="1" applyBorder="1" applyAlignment="1">
      <alignment horizontal="center" vertical="center" wrapText="1"/>
    </xf>
    <xf numFmtId="0" fontId="96" fillId="14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19" borderId="8" xfId="0" applyFont="1" applyFill="1" applyBorder="1" applyAlignment="1">
      <alignment horizontal="center" vertical="center" wrapText="1"/>
    </xf>
    <xf numFmtId="0" fontId="27" fillId="20" borderId="8" xfId="0" applyFont="1" applyFill="1" applyBorder="1" applyAlignment="1">
      <alignment horizontal="center" vertical="center" wrapText="1"/>
    </xf>
    <xf numFmtId="0" fontId="80" fillId="21" borderId="8" xfId="0" applyFont="1" applyFill="1" applyBorder="1" applyAlignment="1">
      <alignment horizontal="center" vertical="center" wrapText="1"/>
    </xf>
    <xf numFmtId="0" fontId="27" fillId="22" borderId="8" xfId="0" applyFont="1" applyFill="1" applyBorder="1" applyAlignment="1">
      <alignment horizontal="center" vertical="center" wrapText="1"/>
    </xf>
    <xf numFmtId="0" fontId="80" fillId="36" borderId="8" xfId="0" applyFont="1" applyFill="1" applyBorder="1" applyAlignment="1">
      <alignment horizontal="center" vertical="center" wrapText="1"/>
    </xf>
    <xf numFmtId="0" fontId="54" fillId="23" borderId="8" xfId="0" applyFont="1" applyFill="1" applyBorder="1" applyAlignment="1">
      <alignment horizontal="center" vertical="center" wrapText="1"/>
    </xf>
    <xf numFmtId="0" fontId="54" fillId="13" borderId="8" xfId="0" applyFont="1" applyFill="1" applyBorder="1" applyAlignment="1">
      <alignment horizontal="center" vertical="center" wrapText="1"/>
    </xf>
    <xf numFmtId="0" fontId="54" fillId="24" borderId="8" xfId="0" applyFont="1" applyFill="1" applyBorder="1" applyAlignment="1">
      <alignment horizontal="center" vertical="center" wrapText="1"/>
    </xf>
    <xf numFmtId="0" fontId="54" fillId="10" borderId="8" xfId="0" applyFont="1" applyFill="1" applyBorder="1" applyAlignment="1">
      <alignment horizontal="center" vertical="center" wrapText="1"/>
    </xf>
    <xf numFmtId="0" fontId="80" fillId="11" borderId="8" xfId="0" applyFont="1" applyFill="1" applyBorder="1" applyAlignment="1">
      <alignment horizontal="center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80" fillId="9" borderId="8" xfId="0" applyFont="1" applyFill="1" applyBorder="1" applyAlignment="1">
      <alignment horizontal="center" vertical="center" wrapText="1"/>
    </xf>
    <xf numFmtId="0" fontId="80" fillId="25" borderId="20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15" fillId="17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textRotation="90"/>
    </xf>
    <xf numFmtId="0" fontId="18" fillId="5" borderId="0" xfId="0" quotePrefix="1" applyFont="1" applyFill="1" applyAlignment="1">
      <alignment horizontal="center" vertical="center" wrapText="1"/>
    </xf>
    <xf numFmtId="0" fontId="0" fillId="5" borderId="0" xfId="0" quotePrefix="1" applyFill="1" applyAlignment="1">
      <alignment horizontal="center" vertical="center" wrapText="1"/>
    </xf>
    <xf numFmtId="0" fontId="0" fillId="0" borderId="10" xfId="0" applyBorder="1"/>
    <xf numFmtId="0" fontId="71" fillId="0" borderId="10" xfId="0" applyFont="1" applyBorder="1" applyAlignment="1">
      <alignment horizontal="center" vertical="center"/>
    </xf>
    <xf numFmtId="0" fontId="98" fillId="5" borderId="10" xfId="0" applyFont="1" applyFill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wrapText="1"/>
    </xf>
    <xf numFmtId="168" fontId="17" fillId="0" borderId="10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5" fontId="0" fillId="5" borderId="10" xfId="0" applyNumberFormat="1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18" fillId="5" borderId="22" xfId="0" applyNumberFormat="1" applyFont="1" applyFill="1" applyBorder="1" applyAlignment="1">
      <alignment horizontal="center" vertical="center"/>
    </xf>
    <xf numFmtId="0" fontId="99" fillId="12" borderId="8" xfId="0" applyFont="1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 wrapText="1"/>
    </xf>
    <xf numFmtId="168" fontId="17" fillId="12" borderId="8" xfId="0" applyNumberFormat="1" applyFont="1" applyFill="1" applyBorder="1" applyAlignment="1">
      <alignment horizontal="center" vertical="center"/>
    </xf>
    <xf numFmtId="0" fontId="0" fillId="12" borderId="16" xfId="0" applyFill="1" applyBorder="1" applyAlignment="1" applyProtection="1">
      <alignment horizontal="center" vertical="center"/>
      <protection locked="0"/>
    </xf>
    <xf numFmtId="0" fontId="0" fillId="12" borderId="8" xfId="0" applyFill="1" applyBorder="1" applyAlignment="1" applyProtection="1">
      <alignment horizontal="center" vertical="center"/>
      <protection locked="0"/>
    </xf>
    <xf numFmtId="0" fontId="0" fillId="12" borderId="23" xfId="0" applyFill="1" applyBorder="1" applyAlignment="1" applyProtection="1">
      <alignment horizontal="center" vertical="center"/>
      <protection locked="0"/>
    </xf>
    <xf numFmtId="165" fontId="0" fillId="12" borderId="8" xfId="0" applyNumberFormat="1" applyFill="1" applyBorder="1" applyAlignment="1">
      <alignment horizontal="center" vertical="center"/>
    </xf>
    <xf numFmtId="165" fontId="18" fillId="12" borderId="23" xfId="0" applyNumberFormat="1" applyFont="1" applyFill="1" applyBorder="1" applyAlignment="1">
      <alignment horizontal="center" vertical="center"/>
    </xf>
    <xf numFmtId="0" fontId="58" fillId="5" borderId="15" xfId="0" applyFont="1" applyFill="1" applyBorder="1" applyAlignment="1">
      <alignment horizontal="center" vertical="center" textRotation="180"/>
    </xf>
    <xf numFmtId="0" fontId="99" fillId="0" borderId="10" xfId="0" applyFont="1" applyBorder="1" applyAlignment="1">
      <alignment horizontal="center" vertical="center"/>
    </xf>
    <xf numFmtId="0" fontId="58" fillId="5" borderId="17" xfId="0" applyFont="1" applyFill="1" applyBorder="1" applyAlignment="1">
      <alignment horizontal="center" vertical="center" textRotation="180"/>
    </xf>
    <xf numFmtId="0" fontId="97" fillId="0" borderId="8" xfId="0" applyFont="1" applyBorder="1" applyAlignment="1">
      <alignment vertical="center"/>
    </xf>
    <xf numFmtId="0" fontId="97" fillId="0" borderId="11" xfId="0" applyFont="1" applyBorder="1" applyAlignment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12" borderId="17" xfId="0" applyFill="1" applyBorder="1" applyAlignment="1" applyProtection="1">
      <alignment horizontal="center" vertical="center"/>
      <protection locked="0"/>
    </xf>
    <xf numFmtId="0" fontId="0" fillId="0" borderId="10" xfId="704" applyNumberFormat="1" applyFont="1" applyBorder="1" applyAlignment="1">
      <alignment vertical="center"/>
    </xf>
    <xf numFmtId="1" fontId="18" fillId="5" borderId="0" xfId="317" applyNumberFormat="1" applyFont="1" applyFill="1" applyAlignment="1">
      <alignment horizontal="center" vertical="center"/>
    </xf>
    <xf numFmtId="168" fontId="74" fillId="12" borderId="10" xfId="0" applyNumberFormat="1" applyFont="1" applyFill="1" applyBorder="1" applyAlignment="1">
      <alignment horizontal="center" vertical="center"/>
    </xf>
    <xf numFmtId="168" fontId="74" fillId="5" borderId="0" xfId="0" applyNumberFormat="1" applyFont="1" applyFill="1" applyAlignment="1">
      <alignment horizontal="center" vertical="center"/>
    </xf>
    <xf numFmtId="168" fontId="74" fillId="12" borderId="0" xfId="0" applyNumberFormat="1" applyFont="1" applyFill="1" applyAlignment="1">
      <alignment horizontal="center" vertical="center"/>
    </xf>
    <xf numFmtId="168" fontId="17" fillId="12" borderId="0" xfId="0" applyNumberFormat="1" applyFont="1" applyFill="1" applyAlignment="1">
      <alignment horizontal="center" vertical="center"/>
    </xf>
    <xf numFmtId="168" fontId="17" fillId="0" borderId="0" xfId="0" applyNumberFormat="1" applyFont="1" applyAlignment="1">
      <alignment horizontal="center" vertical="center"/>
    </xf>
    <xf numFmtId="168" fontId="17" fillId="5" borderId="0" xfId="0" applyNumberFormat="1" applyFont="1" applyFill="1" applyAlignment="1">
      <alignment horizontal="center" vertical="center"/>
    </xf>
    <xf numFmtId="169" fontId="0" fillId="12" borderId="9" xfId="0" applyNumberFormat="1" applyFill="1" applyBorder="1" applyAlignment="1">
      <alignment horizontal="center" vertical="center"/>
    </xf>
    <xf numFmtId="169" fontId="21" fillId="12" borderId="4" xfId="0" applyNumberFormat="1" applyFont="1" applyFill="1" applyBorder="1" applyAlignment="1">
      <alignment horizontal="center" vertical="center"/>
    </xf>
    <xf numFmtId="169" fontId="61" fillId="12" borderId="15" xfId="705" applyNumberFormat="1" applyFont="1" applyFill="1" applyBorder="1" applyAlignment="1" applyProtection="1">
      <alignment horizontal="center" vertical="center"/>
    </xf>
    <xf numFmtId="169" fontId="61" fillId="12" borderId="9" xfId="705" applyNumberFormat="1" applyFont="1" applyFill="1" applyBorder="1" applyAlignment="1" applyProtection="1">
      <alignment horizontal="center" vertical="center"/>
    </xf>
    <xf numFmtId="169" fontId="0" fillId="12" borderId="17" xfId="0" applyNumberFormat="1" applyFill="1" applyBorder="1" applyAlignment="1">
      <alignment horizontal="center" vertical="center"/>
    </xf>
    <xf numFmtId="169" fontId="0" fillId="12" borderId="15" xfId="0" applyNumberFormat="1" applyFill="1" applyBorder="1" applyAlignment="1">
      <alignment horizontal="center" vertical="center"/>
    </xf>
    <xf numFmtId="169" fontId="21" fillId="5" borderId="4" xfId="0" applyNumberFormat="1" applyFont="1" applyFill="1" applyBorder="1" applyAlignment="1">
      <alignment horizontal="center" vertical="center"/>
    </xf>
    <xf numFmtId="0" fontId="101" fillId="5" borderId="8" xfId="0" applyFont="1" applyFill="1" applyBorder="1" applyAlignment="1">
      <alignment horizontal="right" vertical="center"/>
    </xf>
    <xf numFmtId="0" fontId="101" fillId="5" borderId="0" xfId="691" applyNumberFormat="1" applyFont="1" applyFill="1" applyBorder="1" applyAlignment="1" applyProtection="1">
      <alignment horizontal="center" vertical="center"/>
    </xf>
    <xf numFmtId="0" fontId="101" fillId="5" borderId="10" xfId="691" applyNumberFormat="1" applyFont="1" applyFill="1" applyBorder="1" applyAlignment="1" applyProtection="1">
      <alignment horizontal="center" vertical="center"/>
    </xf>
    <xf numFmtId="44" fontId="101" fillId="5" borderId="0" xfId="691" applyFont="1" applyFill="1" applyBorder="1" applyAlignment="1" applyProtection="1">
      <alignment horizontal="right" vertical="center"/>
    </xf>
    <xf numFmtId="1" fontId="9" fillId="0" borderId="0" xfId="317" applyNumberFormat="1" applyFont="1" applyAlignment="1">
      <alignment horizontal="center" vertical="center"/>
    </xf>
    <xf numFmtId="2" fontId="21" fillId="5" borderId="4" xfId="0" applyNumberFormat="1" applyFont="1" applyFill="1" applyBorder="1" applyAlignment="1">
      <alignment horizontal="center" vertical="center"/>
    </xf>
    <xf numFmtId="2" fontId="90" fillId="5" borderId="0" xfId="0" applyNumberFormat="1" applyFon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/>
    </xf>
    <xf numFmtId="2" fontId="0" fillId="12" borderId="15" xfId="0" applyNumberFormat="1" applyFill="1" applyBorder="1" applyAlignment="1">
      <alignment horizontal="center" vertical="center"/>
    </xf>
    <xf numFmtId="2" fontId="0" fillId="12" borderId="17" xfId="0" applyNumberFormat="1" applyFill="1" applyBorder="1" applyAlignment="1">
      <alignment horizontal="center" vertical="center"/>
    </xf>
    <xf numFmtId="2" fontId="61" fillId="12" borderId="13" xfId="705" applyNumberFormat="1" applyFont="1" applyFill="1" applyBorder="1" applyAlignment="1" applyProtection="1">
      <alignment horizontal="center" vertical="center"/>
    </xf>
    <xf numFmtId="1" fontId="9" fillId="0" borderId="8" xfId="317" applyNumberFormat="1" applyFont="1" applyBorder="1" applyAlignment="1">
      <alignment horizontal="center" vertical="center"/>
    </xf>
    <xf numFmtId="0" fontId="100" fillId="0" borderId="37" xfId="0" applyFont="1" applyBorder="1" applyAlignment="1">
      <alignment wrapText="1"/>
    </xf>
    <xf numFmtId="0" fontId="100" fillId="37" borderId="4" xfId="0" applyFont="1" applyFill="1" applyBorder="1" applyAlignment="1">
      <alignment horizontal="center" vertical="center" wrapText="1"/>
    </xf>
    <xf numFmtId="2" fontId="0" fillId="12" borderId="4" xfId="0" applyNumberFormat="1" applyFill="1" applyBorder="1" applyAlignment="1">
      <alignment horizontal="center" vertical="center"/>
    </xf>
    <xf numFmtId="0" fontId="86" fillId="0" borderId="0" xfId="0" applyFont="1" applyAlignment="1">
      <alignment horizontal="center" vertical="center" textRotation="90"/>
    </xf>
    <xf numFmtId="0" fontId="74" fillId="0" borderId="0" xfId="705" applyFont="1" applyFill="1" applyBorder="1" applyAlignment="1" applyProtection="1">
      <alignment horizontal="center" vertical="center"/>
    </xf>
    <xf numFmtId="168" fontId="74" fillId="0" borderId="0" xfId="0" applyNumberFormat="1" applyFont="1" applyAlignment="1">
      <alignment horizontal="center" vertical="center"/>
    </xf>
    <xf numFmtId="165" fontId="4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8" fontId="74" fillId="0" borderId="10" xfId="0" applyNumberFormat="1" applyFont="1" applyBorder="1" applyAlignment="1">
      <alignment horizontal="center" vertical="center"/>
    </xf>
    <xf numFmtId="0" fontId="34" fillId="0" borderId="14" xfId="0" applyFont="1" applyBorder="1" applyAlignment="1" applyProtection="1">
      <alignment horizontal="center" vertical="center"/>
      <protection locked="0"/>
    </xf>
    <xf numFmtId="2" fontId="74" fillId="31" borderId="0" xfId="705" applyNumberFormat="1" applyFont="1" applyFill="1" applyBorder="1" applyAlignment="1" applyProtection="1">
      <alignment horizontal="center" vertical="center"/>
    </xf>
    <xf numFmtId="2" fontId="74" fillId="31" borderId="0" xfId="0" applyNumberFormat="1" applyFont="1" applyFill="1" applyAlignment="1">
      <alignment horizontal="center" vertical="center"/>
    </xf>
    <xf numFmtId="0" fontId="53" fillId="5" borderId="0" xfId="0" applyFont="1" applyFill="1" applyAlignment="1">
      <alignment vertical="center"/>
    </xf>
    <xf numFmtId="0" fontId="88" fillId="5" borderId="0" xfId="0" applyFont="1" applyFill="1" applyAlignment="1">
      <alignment horizontal="center"/>
    </xf>
    <xf numFmtId="0" fontId="44" fillId="0" borderId="0" xfId="317" applyNumberFormat="1" applyFont="1" applyAlignment="1">
      <alignment horizontal="center" vertical="center"/>
    </xf>
    <xf numFmtId="0" fontId="102" fillId="0" borderId="0" xfId="0" applyFont="1" applyAlignment="1">
      <alignment horizontal="left" vertical="center"/>
    </xf>
    <xf numFmtId="0" fontId="3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91" fillId="0" borderId="8" xfId="0" applyNumberFormat="1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2" fontId="63" fillId="0" borderId="8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5" fontId="34" fillId="0" borderId="8" xfId="0" applyNumberFormat="1" applyFont="1" applyBorder="1" applyAlignment="1">
      <alignment horizontal="center" vertical="center"/>
    </xf>
    <xf numFmtId="165" fontId="38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86" fillId="26" borderId="0" xfId="0" applyFont="1" applyFill="1" applyAlignment="1">
      <alignment horizontal="center" vertical="center" textRotation="90"/>
    </xf>
    <xf numFmtId="0" fontId="74" fillId="26" borderId="0" xfId="0" applyFont="1" applyFill="1" applyAlignment="1">
      <alignment horizontal="center" vertical="center"/>
    </xf>
    <xf numFmtId="0" fontId="74" fillId="26" borderId="0" xfId="705" applyFont="1" applyFill="1" applyBorder="1" applyAlignment="1" applyProtection="1">
      <alignment horizontal="center" vertical="center"/>
    </xf>
    <xf numFmtId="0" fontId="17" fillId="26" borderId="0" xfId="0" applyFont="1" applyFill="1" applyAlignment="1">
      <alignment horizontal="center" vertical="center"/>
    </xf>
    <xf numFmtId="168" fontId="74" fillId="26" borderId="0" xfId="0" applyNumberFormat="1" applyFont="1" applyFill="1" applyAlignment="1">
      <alignment horizontal="center" vertical="center"/>
    </xf>
    <xf numFmtId="0" fontId="34" fillId="26" borderId="1" xfId="0" applyFont="1" applyFill="1" applyBorder="1" applyAlignment="1" applyProtection="1">
      <alignment horizontal="center" vertical="center"/>
      <protection locked="0"/>
    </xf>
    <xf numFmtId="165" fontId="49" fillId="26" borderId="0" xfId="0" applyNumberFormat="1" applyFont="1" applyFill="1" applyAlignment="1">
      <alignment horizontal="center" vertical="center"/>
    </xf>
    <xf numFmtId="0" fontId="50" fillId="26" borderId="21" xfId="0" applyFont="1" applyFill="1" applyBorder="1" applyAlignment="1">
      <alignment horizontal="center" vertical="center"/>
    </xf>
    <xf numFmtId="0" fontId="86" fillId="26" borderId="8" xfId="0" applyFont="1" applyFill="1" applyBorder="1" applyAlignment="1">
      <alignment horizontal="center" vertical="center" textRotation="90"/>
    </xf>
    <xf numFmtId="0" fontId="74" fillId="26" borderId="8" xfId="0" applyFont="1" applyFill="1" applyBorder="1" applyAlignment="1">
      <alignment horizontal="center" vertical="center"/>
    </xf>
    <xf numFmtId="0" fontId="17" fillId="26" borderId="8" xfId="0" applyFont="1" applyFill="1" applyBorder="1" applyAlignment="1">
      <alignment horizontal="center" vertical="center"/>
    </xf>
    <xf numFmtId="168" fontId="74" fillId="26" borderId="8" xfId="0" applyNumberFormat="1" applyFont="1" applyFill="1" applyBorder="1" applyAlignment="1">
      <alignment horizontal="center" vertical="center"/>
    </xf>
    <xf numFmtId="0" fontId="34" fillId="26" borderId="16" xfId="0" applyFont="1" applyFill="1" applyBorder="1" applyAlignment="1" applyProtection="1">
      <alignment horizontal="center" vertical="center"/>
      <protection locked="0"/>
    </xf>
    <xf numFmtId="165" fontId="49" fillId="26" borderId="8" xfId="0" applyNumberFormat="1" applyFont="1" applyFill="1" applyBorder="1" applyAlignment="1">
      <alignment horizontal="center" vertical="center"/>
    </xf>
    <xf numFmtId="0" fontId="50" fillId="26" borderId="23" xfId="0" applyFont="1" applyFill="1" applyBorder="1" applyAlignment="1">
      <alignment horizontal="center" vertical="center"/>
    </xf>
    <xf numFmtId="0" fontId="34" fillId="12" borderId="17" xfId="0" applyFont="1" applyFill="1" applyBorder="1" applyAlignment="1" applyProtection="1">
      <alignment horizontal="center" vertical="center"/>
      <protection locked="0"/>
    </xf>
    <xf numFmtId="0" fontId="18" fillId="5" borderId="9" xfId="0" quotePrefix="1" applyFont="1" applyFill="1" applyBorder="1" applyAlignment="1">
      <alignment horizontal="center" vertical="center" wrapText="1"/>
    </xf>
    <xf numFmtId="0" fontId="34" fillId="0" borderId="15" xfId="0" applyFont="1" applyBorder="1" applyAlignment="1" applyProtection="1">
      <alignment horizontal="center" vertical="center"/>
      <protection locked="0"/>
    </xf>
    <xf numFmtId="0" fontId="34" fillId="26" borderId="9" xfId="0" applyFont="1" applyFill="1" applyBorder="1" applyAlignment="1" applyProtection="1">
      <alignment horizontal="center" vertical="center"/>
      <protection locked="0"/>
    </xf>
    <xf numFmtId="0" fontId="34" fillId="26" borderId="17" xfId="0" applyFont="1" applyFill="1" applyBorder="1" applyAlignment="1" applyProtection="1">
      <alignment horizontal="center" vertical="center"/>
      <protection locked="0"/>
    </xf>
    <xf numFmtId="0" fontId="34" fillId="12" borderId="15" xfId="0" applyFont="1" applyFill="1" applyBorder="1" applyAlignment="1" applyProtection="1">
      <alignment horizontal="center" vertical="center"/>
      <protection locked="0"/>
    </xf>
    <xf numFmtId="0" fontId="34" fillId="12" borderId="9" xfId="0" applyFont="1" applyFill="1" applyBorder="1" applyAlignment="1" applyProtection="1">
      <alignment horizontal="center" vertical="center"/>
      <protection locked="0"/>
    </xf>
    <xf numFmtId="0" fontId="34" fillId="5" borderId="15" xfId="0" applyFont="1" applyFill="1" applyBorder="1" applyAlignment="1" applyProtection="1">
      <alignment horizontal="center" vertical="center"/>
      <protection locked="0"/>
    </xf>
    <xf numFmtId="0" fontId="103" fillId="14" borderId="11" xfId="0" applyFont="1" applyFill="1" applyBorder="1" applyAlignment="1">
      <alignment horizontal="center" vertical="center" wrapText="1"/>
    </xf>
    <xf numFmtId="0" fontId="104" fillId="0" borderId="8" xfId="0" applyFont="1" applyBorder="1" applyAlignment="1">
      <alignment horizontal="center" vertical="center"/>
    </xf>
    <xf numFmtId="0" fontId="105" fillId="19" borderId="8" xfId="0" applyFont="1" applyFill="1" applyBorder="1" applyAlignment="1">
      <alignment horizontal="center" vertical="center" wrapText="1"/>
    </xf>
    <xf numFmtId="0" fontId="104" fillId="20" borderId="8" xfId="0" applyFont="1" applyFill="1" applyBorder="1" applyAlignment="1">
      <alignment horizontal="center" vertical="center" wrapText="1"/>
    </xf>
    <xf numFmtId="0" fontId="106" fillId="21" borderId="8" xfId="0" applyFont="1" applyFill="1" applyBorder="1" applyAlignment="1">
      <alignment horizontal="center" vertical="center" wrapText="1"/>
    </xf>
    <xf numFmtId="0" fontId="104" fillId="22" borderId="8" xfId="0" applyFont="1" applyFill="1" applyBorder="1" applyAlignment="1">
      <alignment horizontal="center" vertical="center" wrapText="1"/>
    </xf>
    <xf numFmtId="0" fontId="106" fillId="36" borderId="8" xfId="0" applyFont="1" applyFill="1" applyBorder="1" applyAlignment="1">
      <alignment horizontal="center" vertical="center" wrapText="1"/>
    </xf>
    <xf numFmtId="0" fontId="105" fillId="23" borderId="8" xfId="0" applyFont="1" applyFill="1" applyBorder="1" applyAlignment="1">
      <alignment horizontal="center" vertical="center" wrapText="1"/>
    </xf>
    <xf numFmtId="0" fontId="105" fillId="13" borderId="8" xfId="0" applyFont="1" applyFill="1" applyBorder="1" applyAlignment="1">
      <alignment horizontal="center" vertical="center" wrapText="1"/>
    </xf>
    <xf numFmtId="0" fontId="105" fillId="24" borderId="8" xfId="0" applyFont="1" applyFill="1" applyBorder="1" applyAlignment="1">
      <alignment horizontal="center" vertical="center" wrapText="1"/>
    </xf>
    <xf numFmtId="0" fontId="105" fillId="10" borderId="8" xfId="0" applyFont="1" applyFill="1" applyBorder="1" applyAlignment="1">
      <alignment horizontal="center" vertical="center" wrapText="1"/>
    </xf>
    <xf numFmtId="0" fontId="106" fillId="11" borderId="8" xfId="0" applyFont="1" applyFill="1" applyBorder="1" applyAlignment="1">
      <alignment horizontal="center" vertical="center" wrapText="1"/>
    </xf>
    <xf numFmtId="0" fontId="104" fillId="8" borderId="8" xfId="0" applyFont="1" applyFill="1" applyBorder="1" applyAlignment="1">
      <alignment horizontal="center" vertical="center" wrapText="1"/>
    </xf>
    <xf numFmtId="0" fontId="106" fillId="9" borderId="8" xfId="0" applyFont="1" applyFill="1" applyBorder="1" applyAlignment="1">
      <alignment horizontal="center" vertical="center" wrapText="1"/>
    </xf>
    <xf numFmtId="0" fontId="34" fillId="5" borderId="42" xfId="0" applyFont="1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107" fillId="38" borderId="38" xfId="0" applyFont="1" applyFill="1" applyBorder="1" applyAlignment="1">
      <alignment horizontal="center" vertical="center" wrapText="1"/>
    </xf>
    <xf numFmtId="0" fontId="107" fillId="39" borderId="11" xfId="0" applyFont="1" applyFill="1" applyBorder="1" applyAlignment="1">
      <alignment horizontal="center" vertical="center" wrapText="1"/>
    </xf>
    <xf numFmtId="0" fontId="107" fillId="40" borderId="11" xfId="0" applyFont="1" applyFill="1" applyBorder="1" applyAlignment="1">
      <alignment horizontal="center" vertical="center" wrapText="1"/>
    </xf>
    <xf numFmtId="0" fontId="107" fillId="41" borderId="20" xfId="0" applyFont="1" applyFill="1" applyBorder="1" applyAlignment="1">
      <alignment horizontal="center" vertical="center" wrapText="1"/>
    </xf>
    <xf numFmtId="0" fontId="84" fillId="38" borderId="0" xfId="0" applyFont="1" applyFill="1" applyAlignment="1">
      <alignment horizontal="center" vertical="center" wrapText="1"/>
    </xf>
    <xf numFmtId="0" fontId="52" fillId="38" borderId="10" xfId="0" applyFont="1" applyFill="1" applyBorder="1" applyAlignment="1">
      <alignment horizontal="center" vertical="center" wrapText="1"/>
    </xf>
    <xf numFmtId="0" fontId="16" fillId="38" borderId="8" xfId="0" applyFont="1" applyFill="1" applyBorder="1" applyAlignment="1">
      <alignment horizontal="center" vertical="center"/>
    </xf>
    <xf numFmtId="0" fontId="16" fillId="38" borderId="0" xfId="0" applyFont="1" applyFill="1" applyAlignment="1">
      <alignment horizontal="center" vertical="center"/>
    </xf>
    <xf numFmtId="0" fontId="84" fillId="23" borderId="0" xfId="0" applyFont="1" applyFill="1" applyAlignment="1">
      <alignment horizontal="center" vertical="center" wrapText="1"/>
    </xf>
    <xf numFmtId="0" fontId="52" fillId="23" borderId="10" xfId="0" applyFont="1" applyFill="1" applyBorder="1" applyAlignment="1">
      <alignment horizontal="center" vertical="center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0" xfId="0" applyFont="1" applyFill="1" applyAlignment="1">
      <alignment horizontal="center" vertical="center"/>
    </xf>
    <xf numFmtId="0" fontId="84" fillId="40" borderId="0" xfId="0" applyFont="1" applyFill="1" applyAlignment="1">
      <alignment horizontal="center" vertical="center" wrapText="1"/>
    </xf>
    <xf numFmtId="0" fontId="52" fillId="40" borderId="10" xfId="0" applyFont="1" applyFill="1" applyBorder="1" applyAlignment="1">
      <alignment horizontal="center" vertical="center" wrapText="1"/>
    </xf>
    <xf numFmtId="0" fontId="16" fillId="40" borderId="8" xfId="0" applyFont="1" applyFill="1" applyBorder="1" applyAlignment="1">
      <alignment horizontal="center" vertical="center"/>
    </xf>
    <xf numFmtId="0" fontId="16" fillId="40" borderId="0" xfId="0" applyFont="1" applyFill="1" applyAlignment="1">
      <alignment horizontal="center" vertical="center"/>
    </xf>
    <xf numFmtId="0" fontId="84" fillId="41" borderId="0" xfId="0" applyFont="1" applyFill="1" applyAlignment="1">
      <alignment horizontal="center" vertical="center" wrapText="1"/>
    </xf>
    <xf numFmtId="0" fontId="52" fillId="41" borderId="10" xfId="0" applyFont="1" applyFill="1" applyBorder="1" applyAlignment="1">
      <alignment horizontal="center" vertical="center" wrapText="1"/>
    </xf>
    <xf numFmtId="0" fontId="16" fillId="41" borderId="8" xfId="0" applyFont="1" applyFill="1" applyBorder="1" applyAlignment="1">
      <alignment horizontal="center" vertical="center"/>
    </xf>
    <xf numFmtId="0" fontId="16" fillId="41" borderId="0" xfId="0" applyFont="1" applyFill="1" applyAlignment="1">
      <alignment horizontal="center" vertical="center"/>
    </xf>
    <xf numFmtId="0" fontId="22" fillId="38" borderId="11" xfId="0" applyFont="1" applyFill="1" applyBorder="1" applyAlignment="1">
      <alignment horizontal="center" vertical="center" wrapText="1"/>
    </xf>
    <xf numFmtId="0" fontId="22" fillId="23" borderId="11" xfId="0" applyFont="1" applyFill="1" applyBorder="1" applyAlignment="1">
      <alignment horizontal="center" vertical="center" wrapText="1"/>
    </xf>
    <xf numFmtId="0" fontId="22" fillId="40" borderId="11" xfId="0" applyFont="1" applyFill="1" applyBorder="1" applyAlignment="1">
      <alignment horizontal="center" vertical="center" wrapText="1"/>
    </xf>
    <xf numFmtId="0" fontId="22" fillId="41" borderId="11" xfId="0" applyFont="1" applyFill="1" applyBorder="1" applyAlignment="1">
      <alignment horizontal="center" vertical="center" wrapText="1"/>
    </xf>
    <xf numFmtId="0" fontId="40" fillId="42" borderId="0" xfId="0" applyFont="1" applyFill="1" applyAlignment="1">
      <alignment horizontal="center" vertical="center" wrapText="1"/>
    </xf>
    <xf numFmtId="0" fontId="71" fillId="42" borderId="11" xfId="0" applyFont="1" applyFill="1" applyBorder="1" applyAlignment="1">
      <alignment horizontal="center" vertical="center" wrapText="1"/>
    </xf>
    <xf numFmtId="0" fontId="15" fillId="42" borderId="10" xfId="0" applyFont="1" applyFill="1" applyBorder="1" applyAlignment="1">
      <alignment horizontal="center" vertical="center" wrapText="1"/>
    </xf>
    <xf numFmtId="0" fontId="43" fillId="42" borderId="8" xfId="0" applyFont="1" applyFill="1" applyBorder="1" applyAlignment="1">
      <alignment horizontal="center" vertical="center"/>
    </xf>
    <xf numFmtId="0" fontId="43" fillId="42" borderId="0" xfId="0" applyFont="1" applyFill="1" applyAlignment="1">
      <alignment horizontal="center" vertical="center"/>
    </xf>
    <xf numFmtId="0" fontId="43" fillId="38" borderId="8" xfId="0" applyFont="1" applyFill="1" applyBorder="1" applyAlignment="1">
      <alignment horizontal="center" vertical="center"/>
    </xf>
    <xf numFmtId="0" fontId="43" fillId="23" borderId="8" xfId="0" applyFont="1" applyFill="1" applyBorder="1" applyAlignment="1">
      <alignment horizontal="center" vertical="center"/>
    </xf>
    <xf numFmtId="0" fontId="43" fillId="40" borderId="8" xfId="0" applyFont="1" applyFill="1" applyBorder="1" applyAlignment="1">
      <alignment horizontal="center" vertical="center"/>
    </xf>
    <xf numFmtId="0" fontId="43" fillId="41" borderId="8" xfId="0" applyFont="1" applyFill="1" applyBorder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0" fontId="40" fillId="26" borderId="0" xfId="0" applyFont="1" applyFill="1" applyAlignment="1">
      <alignment horizontal="center" vertical="center" wrapText="1"/>
    </xf>
    <xf numFmtId="0" fontId="15" fillId="26" borderId="10" xfId="0" applyFont="1" applyFill="1" applyBorder="1" applyAlignment="1">
      <alignment horizontal="center" vertical="center" wrapText="1"/>
    </xf>
    <xf numFmtId="0" fontId="43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 vertical="center" wrapText="1"/>
    </xf>
    <xf numFmtId="0" fontId="85" fillId="7" borderId="0" xfId="0" applyFont="1" applyFill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43" fillId="7" borderId="8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4" fillId="12" borderId="11" xfId="705" applyFont="1" applyFill="1" applyBorder="1" applyAlignment="1" applyProtection="1">
      <alignment horizontal="center" vertical="center"/>
    </xf>
    <xf numFmtId="0" fontId="74" fillId="26" borderId="11" xfId="705" applyFont="1" applyFill="1" applyBorder="1" applyAlignment="1" applyProtection="1">
      <alignment horizontal="center" vertical="center"/>
    </xf>
    <xf numFmtId="0" fontId="74" fillId="7" borderId="11" xfId="705" applyFont="1" applyFill="1" applyBorder="1" applyAlignment="1" applyProtection="1">
      <alignment horizontal="center" vertical="center"/>
    </xf>
    <xf numFmtId="0" fontId="74" fillId="0" borderId="11" xfId="705" applyFont="1" applyFill="1" applyBorder="1" applyAlignment="1" applyProtection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3" fillId="12" borderId="11" xfId="0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74" fillId="12" borderId="11" xfId="0" applyFont="1" applyFill="1" applyBorder="1" applyAlignment="1">
      <alignment horizontal="center" vertical="center"/>
    </xf>
    <xf numFmtId="0" fontId="74" fillId="7" borderId="11" xfId="0" applyFont="1" applyFill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165" fontId="41" fillId="5" borderId="0" xfId="0" applyNumberFormat="1" applyFont="1" applyFill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7" fillId="26" borderId="0" xfId="0" applyNumberFormat="1" applyFont="1" applyFill="1" applyAlignment="1">
      <alignment horizontal="center" vertical="center"/>
    </xf>
    <xf numFmtId="165" fontId="17" fillId="26" borderId="9" xfId="0" applyNumberFormat="1" applyFont="1" applyFill="1" applyBorder="1" applyAlignment="1">
      <alignment horizontal="center" vertical="center"/>
    </xf>
    <xf numFmtId="165" fontId="17" fillId="26" borderId="17" xfId="0" applyNumberFormat="1" applyFont="1" applyFill="1" applyBorder="1" applyAlignment="1">
      <alignment horizontal="center" vertical="center"/>
    </xf>
    <xf numFmtId="165" fontId="17" fillId="5" borderId="8" xfId="0" applyNumberFormat="1" applyFont="1" applyFill="1" applyBorder="1" applyAlignment="1">
      <alignment horizontal="center" vertical="center"/>
    </xf>
    <xf numFmtId="165" fontId="17" fillId="12" borderId="0" xfId="0" applyNumberFormat="1" applyFont="1" applyFill="1" applyAlignment="1">
      <alignment horizontal="center" vertical="center"/>
    </xf>
    <xf numFmtId="165" fontId="17" fillId="5" borderId="0" xfId="0" applyNumberFormat="1" applyFont="1" applyFill="1" applyAlignment="1">
      <alignment horizontal="center" vertical="center"/>
    </xf>
    <xf numFmtId="165" fontId="17" fillId="12" borderId="8" xfId="0" applyNumberFormat="1" applyFont="1" applyFill="1" applyBorder="1" applyAlignment="1">
      <alignment horizontal="center" vertical="center"/>
    </xf>
    <xf numFmtId="165" fontId="74" fillId="0" borderId="10" xfId="0" applyNumberFormat="1" applyFont="1" applyBorder="1" applyAlignment="1">
      <alignment horizontal="center" vertical="center"/>
    </xf>
    <xf numFmtId="165" fontId="74" fillId="12" borderId="8" xfId="0" applyNumberFormat="1" applyFont="1" applyFill="1" applyBorder="1" applyAlignment="1">
      <alignment horizontal="center" vertical="center"/>
    </xf>
    <xf numFmtId="0" fontId="108" fillId="0" borderId="13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20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14" fillId="26" borderId="10" xfId="0" applyFont="1" applyFill="1" applyBorder="1" applyAlignment="1">
      <alignment horizontal="center" vertical="center"/>
    </xf>
    <xf numFmtId="0" fontId="30" fillId="26" borderId="0" xfId="0" applyFont="1" applyFill="1" applyAlignment="1">
      <alignment horizontal="center" vertical="center"/>
    </xf>
    <xf numFmtId="0" fontId="14" fillId="26" borderId="0" xfId="0" applyFont="1" applyFill="1" applyAlignment="1">
      <alignment horizontal="center" vertical="center"/>
    </xf>
    <xf numFmtId="0" fontId="30" fillId="26" borderId="8" xfId="0" applyFont="1" applyFill="1" applyBorder="1" applyAlignment="1">
      <alignment horizontal="center" vertical="center"/>
    </xf>
    <xf numFmtId="0" fontId="21" fillId="0" borderId="8" xfId="317" applyNumberFormat="1" applyFont="1" applyBorder="1" applyAlignment="1">
      <alignment horizontal="center" vertical="center"/>
    </xf>
    <xf numFmtId="0" fontId="21" fillId="0" borderId="44" xfId="317" applyNumberFormat="1" applyFont="1" applyBorder="1" applyAlignment="1">
      <alignment horizontal="center" vertical="center"/>
    </xf>
    <xf numFmtId="0" fontId="21" fillId="0" borderId="32" xfId="317" applyNumberFormat="1" applyFont="1" applyBorder="1" applyAlignment="1">
      <alignment horizontal="center" vertical="center"/>
    </xf>
    <xf numFmtId="0" fontId="21" fillId="0" borderId="45" xfId="317" applyNumberFormat="1" applyFont="1" applyBorder="1" applyAlignment="1">
      <alignment horizontal="center" vertical="center"/>
    </xf>
    <xf numFmtId="0" fontId="21" fillId="0" borderId="46" xfId="317" applyNumberFormat="1" applyFont="1" applyBorder="1" applyAlignment="1">
      <alignment horizontal="center" vertical="center"/>
    </xf>
    <xf numFmtId="0" fontId="21" fillId="0" borderId="47" xfId="317" applyNumberFormat="1" applyFont="1" applyBorder="1" applyAlignment="1">
      <alignment horizontal="center" vertical="center"/>
    </xf>
    <xf numFmtId="0" fontId="21" fillId="0" borderId="48" xfId="317" applyNumberFormat="1" applyFont="1" applyBorder="1" applyAlignment="1">
      <alignment horizontal="center" vertical="center"/>
    </xf>
    <xf numFmtId="0" fontId="21" fillId="0" borderId="49" xfId="317" applyNumberFormat="1" applyFont="1" applyBorder="1" applyAlignment="1">
      <alignment horizontal="center" vertical="center"/>
    </xf>
    <xf numFmtId="0" fontId="21" fillId="0" borderId="50" xfId="317" applyNumberFormat="1" applyFont="1" applyBorder="1" applyAlignment="1">
      <alignment horizontal="center" vertical="center"/>
    </xf>
    <xf numFmtId="0" fontId="21" fillId="0" borderId="31" xfId="317" applyNumberFormat="1" applyFont="1" applyBorder="1" applyAlignment="1">
      <alignment horizontal="center" vertical="center"/>
    </xf>
    <xf numFmtId="0" fontId="21" fillId="0" borderId="51" xfId="317" applyNumberFormat="1" applyFont="1" applyBorder="1" applyAlignment="1">
      <alignment horizontal="center" vertical="center"/>
    </xf>
    <xf numFmtId="0" fontId="21" fillId="0" borderId="52" xfId="317" applyNumberFormat="1" applyFont="1" applyBorder="1" applyAlignment="1">
      <alignment horizontal="center" vertical="center"/>
    </xf>
    <xf numFmtId="0" fontId="21" fillId="0" borderId="53" xfId="317" applyNumberFormat="1" applyFont="1" applyBorder="1" applyAlignment="1">
      <alignment horizontal="center" vertical="center"/>
    </xf>
    <xf numFmtId="1" fontId="15" fillId="0" borderId="31" xfId="317" applyNumberFormat="1" applyFont="1" applyBorder="1" applyAlignment="1">
      <alignment horizontal="center" vertical="center"/>
    </xf>
    <xf numFmtId="1" fontId="15" fillId="0" borderId="44" xfId="317" applyNumberFormat="1" applyFont="1" applyBorder="1" applyAlignment="1">
      <alignment horizontal="center" vertical="center"/>
    </xf>
    <xf numFmtId="0" fontId="15" fillId="0" borderId="32" xfId="317" applyNumberFormat="1" applyFont="1" applyBorder="1" applyAlignment="1">
      <alignment horizontal="center" vertical="center"/>
    </xf>
    <xf numFmtId="1" fontId="15" fillId="0" borderId="54" xfId="317" applyNumberFormat="1" applyFont="1" applyBorder="1" applyAlignment="1">
      <alignment horizontal="center" vertical="center"/>
    </xf>
    <xf numFmtId="1" fontId="15" fillId="0" borderId="4" xfId="317" applyNumberFormat="1" applyFont="1" applyBorder="1" applyAlignment="1">
      <alignment horizontal="center" vertical="center"/>
    </xf>
    <xf numFmtId="0" fontId="15" fillId="0" borderId="45" xfId="317" applyNumberFormat="1" applyFont="1" applyBorder="1" applyAlignment="1">
      <alignment horizontal="center" vertical="center"/>
    </xf>
    <xf numFmtId="1" fontId="15" fillId="0" borderId="55" xfId="317" applyNumberFormat="1" applyFont="1" applyBorder="1" applyAlignment="1">
      <alignment horizontal="center" vertical="center"/>
    </xf>
    <xf numFmtId="1" fontId="15" fillId="0" borderId="46" xfId="317" applyNumberFormat="1" applyFont="1" applyBorder="1" applyAlignment="1">
      <alignment horizontal="center" vertical="center"/>
    </xf>
    <xf numFmtId="0" fontId="15" fillId="0" borderId="47" xfId="317" applyNumberFormat="1" applyFont="1" applyBorder="1" applyAlignment="1">
      <alignment horizontal="center" vertical="center"/>
    </xf>
    <xf numFmtId="0" fontId="0" fillId="0" borderId="31" xfId="317" applyNumberFormat="1" applyFont="1" applyBorder="1" applyAlignment="1">
      <alignment vertical="center"/>
    </xf>
    <xf numFmtId="0" fontId="57" fillId="0" borderId="44" xfId="317" applyNumberFormat="1" applyFont="1" applyBorder="1" applyAlignment="1">
      <alignment horizontal="left" vertical="center"/>
    </xf>
    <xf numFmtId="0" fontId="0" fillId="0" borderId="54" xfId="317" applyNumberFormat="1" applyFont="1" applyBorder="1" applyAlignment="1">
      <alignment vertical="center"/>
    </xf>
    <xf numFmtId="0" fontId="57" fillId="0" borderId="4" xfId="317" applyNumberFormat="1" applyFont="1" applyBorder="1" applyAlignment="1">
      <alignment horizontal="left" vertical="center"/>
    </xf>
    <xf numFmtId="0" fontId="8" fillId="0" borderId="45" xfId="317" applyNumberFormat="1" applyFont="1" applyBorder="1" applyAlignment="1">
      <alignment horizontal="center" vertical="center"/>
    </xf>
    <xf numFmtId="0" fontId="0" fillId="0" borderId="55" xfId="317" applyNumberFormat="1" applyFont="1" applyBorder="1" applyAlignment="1">
      <alignment vertical="center"/>
    </xf>
    <xf numFmtId="0" fontId="57" fillId="0" borderId="46" xfId="317" applyNumberFormat="1" applyFont="1" applyBorder="1" applyAlignment="1">
      <alignment horizontal="left" vertical="center"/>
    </xf>
    <xf numFmtId="0" fontId="8" fillId="0" borderId="47" xfId="317" applyNumberFormat="1" applyFont="1" applyBorder="1" applyAlignment="1">
      <alignment horizontal="center" vertical="center"/>
    </xf>
    <xf numFmtId="0" fontId="21" fillId="0" borderId="2" xfId="317" applyNumberFormat="1" applyFont="1" applyBorder="1" applyAlignment="1">
      <alignment horizontal="center" vertical="center"/>
    </xf>
    <xf numFmtId="0" fontId="21" fillId="0" borderId="56" xfId="317" applyNumberFormat="1" applyFont="1" applyBorder="1" applyAlignment="1">
      <alignment horizontal="center" vertical="center"/>
    </xf>
    <xf numFmtId="0" fontId="21" fillId="0" borderId="43" xfId="317" applyNumberFormat="1" applyFont="1" applyBorder="1" applyAlignment="1">
      <alignment horizontal="center" vertical="center"/>
    </xf>
    <xf numFmtId="0" fontId="21" fillId="0" borderId="57" xfId="317" applyNumberFormat="1" applyFont="1" applyBorder="1" applyAlignment="1">
      <alignment horizontal="center" vertical="center"/>
    </xf>
    <xf numFmtId="0" fontId="0" fillId="0" borderId="31" xfId="317" applyNumberFormat="1" applyFont="1" applyBorder="1" applyAlignment="1">
      <alignment horizontal="left" vertical="center"/>
    </xf>
    <xf numFmtId="0" fontId="8" fillId="0" borderId="58" xfId="317" applyNumberFormat="1" applyFont="1" applyBorder="1" applyAlignment="1">
      <alignment horizontal="center" vertical="center"/>
    </xf>
    <xf numFmtId="0" fontId="0" fillId="0" borderId="55" xfId="317" applyNumberFormat="1" applyFont="1" applyBorder="1" applyAlignment="1">
      <alignment horizontal="left" vertical="center"/>
    </xf>
    <xf numFmtId="0" fontId="8" fillId="0" borderId="59" xfId="317" applyNumberFormat="1" applyFont="1" applyBorder="1" applyAlignment="1">
      <alignment horizontal="center" vertical="center"/>
    </xf>
    <xf numFmtId="0" fontId="21" fillId="0" borderId="60" xfId="317" applyNumberFormat="1" applyFont="1" applyBorder="1" applyAlignment="1">
      <alignment horizontal="center" vertical="center"/>
    </xf>
    <xf numFmtId="0" fontId="21" fillId="0" borderId="61" xfId="317" applyNumberFormat="1" applyFont="1" applyBorder="1" applyAlignment="1">
      <alignment horizontal="center" vertical="center"/>
    </xf>
    <xf numFmtId="0" fontId="21" fillId="0" borderId="62" xfId="317" applyNumberFormat="1" applyFont="1" applyBorder="1" applyAlignment="1">
      <alignment horizontal="center" vertical="center"/>
    </xf>
    <xf numFmtId="0" fontId="21" fillId="0" borderId="63" xfId="317" applyNumberFormat="1" applyFont="1" applyBorder="1" applyAlignment="1">
      <alignment horizontal="center" vertical="center"/>
    </xf>
    <xf numFmtId="0" fontId="21" fillId="0" borderId="64" xfId="317" applyNumberFormat="1" applyFont="1" applyBorder="1" applyAlignment="1">
      <alignment horizontal="center" vertical="center"/>
    </xf>
    <xf numFmtId="0" fontId="21" fillId="0" borderId="65" xfId="317" applyNumberFormat="1" applyFont="1" applyBorder="1" applyAlignment="1">
      <alignment horizontal="center" vertical="center"/>
    </xf>
    <xf numFmtId="1" fontId="15" fillId="0" borderId="33" xfId="317" applyNumberFormat="1" applyFont="1" applyBorder="1" applyAlignment="1">
      <alignment horizontal="center" vertical="center"/>
    </xf>
    <xf numFmtId="1" fontId="15" fillId="0" borderId="66" xfId="317" applyNumberFormat="1" applyFont="1" applyBorder="1" applyAlignment="1">
      <alignment horizontal="center" vertical="center"/>
    </xf>
    <xf numFmtId="0" fontId="15" fillId="0" borderId="34" xfId="317" applyNumberFormat="1" applyFont="1" applyBorder="1" applyAlignment="1">
      <alignment horizontal="center" vertical="center"/>
    </xf>
    <xf numFmtId="0" fontId="21" fillId="0" borderId="13" xfId="317" applyNumberFormat="1" applyFont="1" applyBorder="1" applyAlignment="1">
      <alignment horizontal="center" vertical="center"/>
    </xf>
    <xf numFmtId="0" fontId="21" fillId="0" borderId="67" xfId="317" applyNumberFormat="1" applyFont="1" applyBorder="1" applyAlignment="1">
      <alignment horizontal="center" vertical="center"/>
    </xf>
    <xf numFmtId="0" fontId="21" fillId="0" borderId="68" xfId="317" applyNumberFormat="1" applyFont="1" applyBorder="1" applyAlignment="1">
      <alignment horizontal="center" vertical="center"/>
    </xf>
    <xf numFmtId="0" fontId="21" fillId="0" borderId="69" xfId="317" applyNumberFormat="1" applyFont="1" applyBorder="1" applyAlignment="1">
      <alignment horizontal="center" vertical="center"/>
    </xf>
    <xf numFmtId="0" fontId="21" fillId="0" borderId="70" xfId="317" applyNumberFormat="1" applyFont="1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41" fillId="7" borderId="0" xfId="0" applyFont="1" applyFill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8" fillId="7" borderId="11" xfId="705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1" xfId="705" applyFont="1" applyFill="1" applyBorder="1" applyAlignment="1" applyProtection="1">
      <alignment horizontal="center" vertical="center"/>
    </xf>
    <xf numFmtId="0" fontId="41" fillId="16" borderId="0" xfId="0" applyFont="1" applyFill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 wrapText="1"/>
    </xf>
    <xf numFmtId="0" fontId="3" fillId="16" borderId="0" xfId="0" applyFont="1" applyFill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 wrapText="1"/>
    </xf>
    <xf numFmtId="0" fontId="43" fillId="31" borderId="11" xfId="0" applyFont="1" applyFill="1" applyBorder="1" applyAlignment="1">
      <alignment horizontal="center" vertical="center"/>
    </xf>
    <xf numFmtId="165" fontId="47" fillId="5" borderId="10" xfId="0" applyNumberFormat="1" applyFont="1" applyFill="1" applyBorder="1" applyAlignment="1">
      <alignment horizontal="center" vertical="center"/>
    </xf>
    <xf numFmtId="165" fontId="47" fillId="12" borderId="8" xfId="0" applyNumberFormat="1" applyFont="1" applyFill="1" applyBorder="1" applyAlignment="1">
      <alignment horizontal="center" vertical="center"/>
    </xf>
    <xf numFmtId="0" fontId="109" fillId="5" borderId="0" xfId="0" applyFont="1" applyFill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9" fillId="0" borderId="13" xfId="704" applyNumberFormat="1" applyBorder="1" applyAlignment="1">
      <alignment horizontal="center" vertical="center"/>
    </xf>
    <xf numFmtId="0" fontId="46" fillId="0" borderId="42" xfId="704" applyNumberFormat="1" applyFont="1" applyBorder="1" applyAlignment="1">
      <alignment vertical="center"/>
    </xf>
    <xf numFmtId="0" fontId="9" fillId="0" borderId="43" xfId="704" applyNumberFormat="1" applyBorder="1" applyAlignment="1">
      <alignment horizontal="center" vertical="center"/>
    </xf>
    <xf numFmtId="0" fontId="0" fillId="0" borderId="42" xfId="704" applyNumberFormat="1" applyFont="1" applyBorder="1" applyAlignment="1">
      <alignment horizontal="center" vertical="center"/>
    </xf>
    <xf numFmtId="0" fontId="28" fillId="0" borderId="31" xfId="704" applyNumberFormat="1" applyFont="1" applyBorder="1" applyAlignment="1">
      <alignment horizontal="center" vertical="center" wrapText="1"/>
    </xf>
    <xf numFmtId="0" fontId="28" fillId="0" borderId="44" xfId="704" applyNumberFormat="1" applyFont="1" applyBorder="1" applyAlignment="1">
      <alignment horizontal="center" vertical="center" wrapText="1"/>
    </xf>
    <xf numFmtId="0" fontId="28" fillId="0" borderId="32" xfId="704" applyNumberFormat="1" applyFont="1" applyBorder="1" applyAlignment="1">
      <alignment horizontal="center" vertical="center" wrapText="1"/>
    </xf>
    <xf numFmtId="0" fontId="0" fillId="0" borderId="5" xfId="704" applyNumberFormat="1" applyFont="1" applyBorder="1" applyAlignment="1">
      <alignment horizontal="center" vertical="center"/>
    </xf>
    <xf numFmtId="0" fontId="0" fillId="0" borderId="12" xfId="704" applyNumberFormat="1" applyFont="1" applyBorder="1" applyAlignment="1">
      <alignment horizontal="center" vertical="center"/>
    </xf>
    <xf numFmtId="1" fontId="9" fillId="0" borderId="54" xfId="704" applyNumberFormat="1" applyBorder="1" applyAlignment="1">
      <alignment horizontal="center" vertical="center"/>
    </xf>
    <xf numFmtId="0" fontId="9" fillId="0" borderId="45" xfId="704" applyNumberFormat="1" applyBorder="1" applyAlignment="1">
      <alignment horizontal="center" vertical="center"/>
    </xf>
    <xf numFmtId="1" fontId="9" fillId="0" borderId="45" xfId="704" applyNumberFormat="1" applyBorder="1" applyAlignment="1">
      <alignment horizontal="center" vertical="center"/>
    </xf>
    <xf numFmtId="1" fontId="9" fillId="0" borderId="55" xfId="704" applyNumberFormat="1" applyBorder="1" applyAlignment="1">
      <alignment horizontal="center" vertical="center"/>
    </xf>
    <xf numFmtId="1" fontId="9" fillId="0" borderId="46" xfId="704" applyNumberFormat="1" applyBorder="1" applyAlignment="1">
      <alignment horizontal="center" vertical="center"/>
    </xf>
    <xf numFmtId="1" fontId="9" fillId="0" borderId="47" xfId="704" applyNumberFormat="1" applyBorder="1" applyAlignment="1">
      <alignment horizontal="center" vertical="center"/>
    </xf>
    <xf numFmtId="0" fontId="9" fillId="0" borderId="20" xfId="704" applyNumberFormat="1" applyBorder="1" applyAlignment="1">
      <alignment horizontal="center" vertical="center"/>
    </xf>
    <xf numFmtId="0" fontId="56" fillId="0" borderId="31" xfId="704" applyNumberFormat="1" applyFont="1" applyBorder="1" applyAlignment="1">
      <alignment vertical="center" wrapText="1"/>
    </xf>
    <xf numFmtId="0" fontId="56" fillId="0" borderId="44" xfId="704" applyNumberFormat="1" applyFont="1" applyBorder="1" applyAlignment="1">
      <alignment vertical="center"/>
    </xf>
    <xf numFmtId="0" fontId="25" fillId="0" borderId="32" xfId="704" applyNumberFormat="1" applyFont="1" applyBorder="1" applyAlignment="1">
      <alignment vertical="center" wrapText="1"/>
    </xf>
    <xf numFmtId="0" fontId="46" fillId="0" borderId="12" xfId="704" applyNumberFormat="1" applyFont="1" applyBorder="1" applyAlignment="1">
      <alignment vertical="center"/>
    </xf>
    <xf numFmtId="0" fontId="28" fillId="0" borderId="54" xfId="704" applyNumberFormat="1" applyFont="1" applyBorder="1" applyAlignment="1">
      <alignment horizontal="center" vertical="center" wrapText="1"/>
    </xf>
    <xf numFmtId="0" fontId="27" fillId="0" borderId="45" xfId="704" applyNumberFormat="1" applyFont="1" applyBorder="1" applyAlignment="1">
      <alignment horizontal="left" vertical="center"/>
    </xf>
    <xf numFmtId="0" fontId="0" fillId="0" borderId="71" xfId="704" applyNumberFormat="1" applyFont="1" applyBorder="1" applyAlignment="1">
      <alignment vertical="center"/>
    </xf>
    <xf numFmtId="0" fontId="27" fillId="0" borderId="72" xfId="704" applyNumberFormat="1" applyFont="1" applyBorder="1" applyAlignment="1">
      <alignment vertical="center"/>
    </xf>
    <xf numFmtId="0" fontId="0" fillId="0" borderId="54" xfId="704" applyNumberFormat="1" applyFont="1" applyBorder="1" applyAlignment="1">
      <alignment horizontal="center" vertical="center"/>
    </xf>
    <xf numFmtId="0" fontId="0" fillId="0" borderId="55" xfId="704" applyNumberFormat="1" applyFont="1" applyBorder="1" applyAlignment="1">
      <alignment horizontal="center" vertical="center"/>
    </xf>
    <xf numFmtId="0" fontId="27" fillId="0" borderId="47" xfId="704" applyNumberFormat="1" applyFont="1" applyBorder="1" applyAlignment="1">
      <alignment horizontal="left" vertical="center"/>
    </xf>
    <xf numFmtId="0" fontId="25" fillId="0" borderId="4" xfId="704" applyNumberFormat="1" applyFont="1" applyBorder="1" applyAlignment="1">
      <alignment horizontal="center" vertical="center" wrapText="1"/>
    </xf>
    <xf numFmtId="0" fontId="25" fillId="0" borderId="43" xfId="704" applyNumberFormat="1" applyFont="1" applyBorder="1" applyAlignment="1">
      <alignment horizontal="center" vertical="center" wrapText="1"/>
    </xf>
    <xf numFmtId="0" fontId="25" fillId="0" borderId="13" xfId="704" applyNumberFormat="1" applyFont="1" applyBorder="1" applyAlignment="1">
      <alignment horizontal="center" vertical="center" wrapText="1"/>
    </xf>
    <xf numFmtId="0" fontId="25" fillId="0" borderId="20" xfId="704" applyNumberFormat="1" applyFont="1" applyBorder="1" applyAlignment="1">
      <alignment horizontal="center" vertical="center" wrapText="1"/>
    </xf>
    <xf numFmtId="0" fontId="2" fillId="0" borderId="4" xfId="704" applyNumberFormat="1" applyFont="1" applyBorder="1" applyAlignment="1">
      <alignment horizontal="left" vertical="center"/>
    </xf>
    <xf numFmtId="0" fontId="2" fillId="0" borderId="10" xfId="704" applyNumberFormat="1" applyFont="1" applyBorder="1" applyAlignment="1">
      <alignment vertical="center"/>
    </xf>
    <xf numFmtId="0" fontId="2" fillId="0" borderId="46" xfId="704" applyNumberFormat="1" applyFont="1" applyBorder="1" applyAlignment="1">
      <alignment horizontal="left" vertical="center"/>
    </xf>
    <xf numFmtId="0" fontId="28" fillId="0" borderId="18" xfId="317" applyNumberFormat="1" applyFont="1" applyBorder="1" applyAlignment="1">
      <alignment horizontal="center" vertical="center" wrapText="1"/>
    </xf>
    <xf numFmtId="0" fontId="28" fillId="0" borderId="29" xfId="317" applyNumberFormat="1" applyFont="1" applyBorder="1" applyAlignment="1">
      <alignment horizontal="center" vertical="center" wrapText="1"/>
    </xf>
    <xf numFmtId="0" fontId="28" fillId="0" borderId="28" xfId="317" applyNumberFormat="1" applyFont="1" applyBorder="1" applyAlignment="1">
      <alignment horizontal="center" vertical="center" wrapText="1"/>
    </xf>
    <xf numFmtId="0" fontId="25" fillId="0" borderId="29" xfId="317" applyNumberFormat="1" applyFont="1" applyBorder="1" applyAlignment="1">
      <alignment horizontal="center" vertical="center" wrapText="1"/>
    </xf>
    <xf numFmtId="0" fontId="22" fillId="0" borderId="44" xfId="317" applyNumberFormat="1" applyFont="1" applyBorder="1" applyAlignment="1">
      <alignment horizontal="left" vertical="center"/>
    </xf>
    <xf numFmtId="0" fontId="22" fillId="0" borderId="4" xfId="317" applyNumberFormat="1" applyFont="1" applyBorder="1" applyAlignment="1">
      <alignment horizontal="left" vertical="center"/>
    </xf>
    <xf numFmtId="0" fontId="22" fillId="0" borderId="46" xfId="317" applyNumberFormat="1" applyFont="1" applyBorder="1" applyAlignment="1">
      <alignment horizontal="left" vertical="center"/>
    </xf>
    <xf numFmtId="0" fontId="46" fillId="0" borderId="0" xfId="317" applyNumberFormat="1" applyFont="1" applyAlignment="1">
      <alignment horizontal="center" vertical="center"/>
    </xf>
    <xf numFmtId="0" fontId="16" fillId="25" borderId="4" xfId="0" applyFont="1" applyFill="1" applyBorder="1" applyAlignment="1">
      <alignment horizontal="center" vertical="center" wrapText="1"/>
    </xf>
    <xf numFmtId="0" fontId="0" fillId="26" borderId="8" xfId="0" applyFill="1" applyBorder="1" applyAlignment="1">
      <alignment horizontal="center" vertical="center"/>
    </xf>
    <xf numFmtId="0" fontId="74" fillId="5" borderId="10" xfId="0" applyFont="1" applyFill="1" applyBorder="1" applyAlignment="1">
      <alignment horizontal="center" vertical="center" textRotation="90" wrapText="1"/>
    </xf>
    <xf numFmtId="0" fontId="74" fillId="12" borderId="8" xfId="0" applyFont="1" applyFill="1" applyBorder="1" applyAlignment="1">
      <alignment horizontal="center" vertical="center" textRotation="90" wrapText="1"/>
    </xf>
    <xf numFmtId="0" fontId="71" fillId="0" borderId="11" xfId="0" applyFont="1" applyBorder="1" applyAlignment="1">
      <alignment horizontal="center" vertical="center" textRotation="90"/>
    </xf>
    <xf numFmtId="0" fontId="18" fillId="0" borderId="0" xfId="705" applyFont="1" applyFill="1" applyBorder="1" applyAlignment="1" applyProtection="1">
      <alignment horizontal="center" vertical="center" wrapText="1"/>
    </xf>
    <xf numFmtId="0" fontId="18" fillId="26" borderId="0" xfId="705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6" borderId="0" xfId="0" applyFont="1" applyFill="1" applyAlignment="1">
      <alignment horizontal="center" vertical="center" wrapText="1"/>
    </xf>
    <xf numFmtId="0" fontId="9" fillId="26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8" fillId="12" borderId="0" xfId="705" applyFont="1" applyFill="1" applyBorder="1" applyAlignment="1" applyProtection="1">
      <alignment horizontal="center" vertical="center" wrapText="1"/>
    </xf>
    <xf numFmtId="0" fontId="18" fillId="5" borderId="0" xfId="705" applyFont="1" applyFill="1" applyBorder="1" applyAlignment="1" applyProtection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12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0" borderId="0" xfId="705" applyFont="1" applyFill="1" applyBorder="1" applyAlignment="1" applyProtection="1">
      <alignment horizontal="center" vertical="center" wrapText="1"/>
    </xf>
    <xf numFmtId="0" fontId="9" fillId="26" borderId="0" xfId="705" applyFont="1" applyFill="1" applyBorder="1" applyAlignment="1" applyProtection="1">
      <alignment horizontal="center" vertical="center" wrapText="1"/>
    </xf>
    <xf numFmtId="0" fontId="9" fillId="12" borderId="0" xfId="705" applyFont="1" applyFill="1" applyBorder="1" applyAlignment="1" applyProtection="1">
      <alignment horizontal="center" vertical="center" wrapText="1"/>
    </xf>
    <xf numFmtId="0" fontId="9" fillId="5" borderId="0" xfId="705" applyFont="1" applyFill="1" applyBorder="1" applyAlignment="1" applyProtection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0" fillId="26" borderId="0" xfId="0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" fillId="0" borderId="0" xfId="0" applyFont="1"/>
    <xf numFmtId="0" fontId="110" fillId="0" borderId="0" xfId="0" applyFont="1"/>
    <xf numFmtId="0" fontId="22" fillId="5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6" borderId="0" xfId="0" applyFont="1" applyFill="1" applyAlignment="1">
      <alignment horizontal="center" vertical="center"/>
    </xf>
    <xf numFmtId="0" fontId="2" fillId="26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2" fontId="15" fillId="5" borderId="8" xfId="0" applyNumberFormat="1" applyFont="1" applyFill="1" applyBorder="1" applyAlignment="1">
      <alignment horizontal="left" vertical="center"/>
    </xf>
    <xf numFmtId="2" fontId="15" fillId="5" borderId="0" xfId="0" applyNumberFormat="1" applyFont="1" applyFill="1" applyAlignment="1">
      <alignment horizontal="left" vertical="center"/>
    </xf>
    <xf numFmtId="0" fontId="111" fillId="0" borderId="10" xfId="0" applyFont="1" applyBorder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26" borderId="0" xfId="0" applyFont="1" applyFill="1" applyAlignment="1">
      <alignment horizontal="left" vertical="center"/>
    </xf>
    <xf numFmtId="0" fontId="111" fillId="26" borderId="8" xfId="0" applyFont="1" applyFill="1" applyBorder="1" applyAlignment="1">
      <alignment horizontal="left" vertical="center"/>
    </xf>
    <xf numFmtId="0" fontId="15" fillId="12" borderId="10" xfId="0" applyFont="1" applyFill="1" applyBorder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0" fontId="15" fillId="12" borderId="8" xfId="0" applyFont="1" applyFill="1" applyBorder="1" applyAlignment="1">
      <alignment horizontal="left" vertical="center"/>
    </xf>
    <xf numFmtId="0" fontId="15" fillId="5" borderId="10" xfId="0" applyFont="1" applyFill="1" applyBorder="1" applyAlignment="1">
      <alignment horizontal="left" vertical="center"/>
    </xf>
    <xf numFmtId="0" fontId="74" fillId="5" borderId="8" xfId="705" applyFont="1" applyFill="1" applyBorder="1" applyAlignment="1" applyProtection="1">
      <alignment horizontal="center" vertical="center"/>
    </xf>
    <xf numFmtId="0" fontId="34" fillId="5" borderId="17" xfId="0" applyFont="1" applyFill="1" applyBorder="1" applyAlignment="1" applyProtection="1">
      <alignment horizontal="center" vertical="center"/>
      <protection locked="0"/>
    </xf>
    <xf numFmtId="0" fontId="25" fillId="0" borderId="14" xfId="704" applyNumberFormat="1" applyFont="1" applyBorder="1" applyAlignment="1">
      <alignment horizontal="center" vertical="center" wrapText="1"/>
    </xf>
    <xf numFmtId="0" fontId="0" fillId="0" borderId="13" xfId="317" applyNumberFormat="1" applyFont="1" applyBorder="1" applyAlignment="1">
      <alignment horizontal="center" vertical="center"/>
    </xf>
    <xf numFmtId="0" fontId="28" fillId="0" borderId="4" xfId="317" applyNumberFormat="1" applyFont="1" applyBorder="1" applyAlignment="1">
      <alignment horizontal="center" vertical="center"/>
    </xf>
    <xf numFmtId="2" fontId="0" fillId="0" borderId="0" xfId="317" applyNumberFormat="1" applyFont="1" applyAlignment="1">
      <alignment horizontal="center" vertical="center"/>
    </xf>
    <xf numFmtId="0" fontId="28" fillId="0" borderId="4" xfId="317" applyNumberFormat="1" applyFont="1" applyBorder="1" applyAlignment="1">
      <alignment horizontal="center" vertical="center" wrapText="1"/>
    </xf>
    <xf numFmtId="0" fontId="9" fillId="0" borderId="0" xfId="317" applyNumberFormat="1" applyFont="1" applyAlignment="1">
      <alignment horizontal="right" vertical="center"/>
    </xf>
    <xf numFmtId="0" fontId="0" fillId="0" borderId="4" xfId="317" applyNumberFormat="1" applyFont="1" applyBorder="1" applyAlignment="1">
      <alignment horizontal="center" vertical="center"/>
    </xf>
    <xf numFmtId="0" fontId="112" fillId="5" borderId="4" xfId="317" applyNumberFormat="1" applyFont="1" applyFill="1" applyBorder="1" applyAlignment="1">
      <alignment horizontal="center" vertical="center"/>
    </xf>
    <xf numFmtId="0" fontId="112" fillId="5" borderId="13" xfId="317" applyNumberFormat="1" applyFont="1" applyFill="1" applyBorder="1" applyAlignment="1">
      <alignment horizontal="center" vertical="center"/>
    </xf>
    <xf numFmtId="0" fontId="112" fillId="5" borderId="45" xfId="317" applyNumberFormat="1" applyFont="1" applyFill="1" applyBorder="1" applyAlignment="1">
      <alignment horizontal="center" vertical="center"/>
    </xf>
    <xf numFmtId="0" fontId="45" fillId="0" borderId="0" xfId="317" applyNumberFormat="1" applyFont="1" applyAlignment="1">
      <alignment horizontal="center" vertical="center"/>
    </xf>
    <xf numFmtId="0" fontId="56" fillId="0" borderId="4" xfId="317" applyNumberFormat="1" applyFont="1" applyBorder="1" applyAlignment="1">
      <alignment vertical="center" wrapText="1"/>
    </xf>
    <xf numFmtId="0" fontId="56" fillId="0" borderId="4" xfId="317" applyNumberFormat="1" applyFont="1" applyBorder="1" applyAlignment="1">
      <alignment vertical="center"/>
    </xf>
    <xf numFmtId="0" fontId="28" fillId="0" borderId="4" xfId="704" applyNumberFormat="1" applyFont="1" applyBorder="1" applyAlignment="1">
      <alignment horizontal="center" vertical="center" wrapText="1"/>
    </xf>
    <xf numFmtId="0" fontId="1" fillId="0" borderId="4" xfId="317" applyNumberFormat="1" applyFont="1" applyBorder="1" applyAlignment="1">
      <alignment horizontal="left" vertical="center"/>
    </xf>
    <xf numFmtId="0" fontId="46" fillId="0" borderId="4" xfId="317" applyNumberFormat="1" applyFont="1" applyBorder="1" applyAlignment="1">
      <alignment horizontal="left" vertical="center"/>
    </xf>
    <xf numFmtId="0" fontId="17" fillId="0" borderId="4" xfId="317" applyNumberFormat="1" applyFont="1" applyBorder="1" applyAlignment="1">
      <alignment horizontal="center" vertical="center"/>
    </xf>
    <xf numFmtId="1" fontId="9" fillId="0" borderId="4" xfId="317" applyNumberFormat="1" applyFont="1" applyBorder="1" applyAlignment="1">
      <alignment horizontal="center" vertical="center"/>
    </xf>
    <xf numFmtId="0" fontId="46" fillId="0" borderId="16" xfId="317" applyNumberFormat="1" applyFont="1" applyBorder="1" applyAlignment="1">
      <alignment vertical="center"/>
    </xf>
    <xf numFmtId="0" fontId="0" fillId="0" borderId="16" xfId="317" applyNumberFormat="1" applyFont="1" applyBorder="1" applyAlignment="1">
      <alignment horizontal="center" vertical="center"/>
    </xf>
    <xf numFmtId="0" fontId="56" fillId="0" borderId="46" xfId="317" applyNumberFormat="1" applyFont="1" applyBorder="1" applyAlignment="1">
      <alignment vertical="center" wrapText="1"/>
    </xf>
    <xf numFmtId="0" fontId="56" fillId="0" borderId="46" xfId="317" applyNumberFormat="1" applyFont="1" applyBorder="1" applyAlignment="1">
      <alignment vertical="center"/>
    </xf>
    <xf numFmtId="0" fontId="27" fillId="0" borderId="46" xfId="317" applyNumberFormat="1" applyFont="1" applyBorder="1" applyAlignment="1">
      <alignment horizontal="center" vertical="center" wrapText="1"/>
    </xf>
    <xf numFmtId="0" fontId="28" fillId="0" borderId="46" xfId="704" applyNumberFormat="1" applyFont="1" applyBorder="1" applyAlignment="1">
      <alignment horizontal="center" vertical="center" wrapText="1"/>
    </xf>
    <xf numFmtId="0" fontId="27" fillId="0" borderId="13" xfId="317" applyNumberFormat="1" applyFont="1" applyBorder="1" applyAlignment="1">
      <alignment horizontal="center" vertical="center" wrapText="1"/>
    </xf>
    <xf numFmtId="0" fontId="27" fillId="0" borderId="50" xfId="317" applyNumberFormat="1" applyFont="1" applyBorder="1" applyAlignment="1">
      <alignment horizontal="center" vertical="center" wrapText="1"/>
    </xf>
    <xf numFmtId="0" fontId="46" fillId="0" borderId="17" xfId="317" applyNumberFormat="1" applyFont="1" applyBorder="1" applyAlignment="1">
      <alignment vertical="center"/>
    </xf>
    <xf numFmtId="0" fontId="28" fillId="0" borderId="55" xfId="704" applyNumberFormat="1" applyFont="1" applyBorder="1" applyAlignment="1">
      <alignment horizontal="center" vertical="center" wrapText="1"/>
    </xf>
    <xf numFmtId="0" fontId="0" fillId="0" borderId="51" xfId="317" applyNumberFormat="1" applyFont="1" applyBorder="1" applyAlignment="1">
      <alignment horizontal="center" vertical="center"/>
    </xf>
    <xf numFmtId="1" fontId="9" fillId="0" borderId="54" xfId="317" applyNumberFormat="1" applyFont="1" applyBorder="1" applyAlignment="1">
      <alignment horizontal="center" vertical="center"/>
    </xf>
    <xf numFmtId="0" fontId="9" fillId="0" borderId="54" xfId="317" applyNumberFormat="1" applyFont="1" applyBorder="1" applyAlignment="1">
      <alignment horizontal="center" vertical="center"/>
    </xf>
    <xf numFmtId="0" fontId="28" fillId="0" borderId="14" xfId="317" applyNumberFormat="1" applyFont="1" applyBorder="1" applyAlignment="1">
      <alignment horizontal="center" vertical="center" wrapText="1"/>
    </xf>
    <xf numFmtId="0" fontId="25" fillId="0" borderId="14" xfId="317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25" fillId="0" borderId="4" xfId="704" applyNumberFormat="1" applyFont="1" applyBorder="1" applyAlignment="1">
      <alignment horizontal="left" vertical="center"/>
    </xf>
    <xf numFmtId="0" fontId="25" fillId="0" borderId="0" xfId="704" applyNumberFormat="1" applyFont="1" applyAlignment="1">
      <alignment horizontal="center" vertical="center"/>
    </xf>
    <xf numFmtId="0" fontId="25" fillId="0" borderId="0" xfId="704" applyNumberFormat="1" applyFont="1" applyAlignment="1">
      <alignment horizontal="left" vertical="center"/>
    </xf>
    <xf numFmtId="0" fontId="75" fillId="5" borderId="0" xfId="704" applyNumberFormat="1" applyFont="1" applyFill="1" applyAlignment="1">
      <alignment horizontal="center" vertical="center"/>
    </xf>
    <xf numFmtId="0" fontId="75" fillId="5" borderId="10" xfId="704" applyNumberFormat="1" applyFont="1" applyFill="1" applyBorder="1" applyAlignment="1">
      <alignment horizontal="center" vertical="center"/>
    </xf>
    <xf numFmtId="1" fontId="18" fillId="5" borderId="10" xfId="704" applyNumberFormat="1" applyFont="1" applyFill="1" applyBorder="1" applyAlignment="1">
      <alignment horizontal="center" vertical="center"/>
    </xf>
    <xf numFmtId="0" fontId="9" fillId="0" borderId="4" xfId="704" applyNumberFormat="1" applyBorder="1" applyAlignment="1">
      <alignment horizontal="left" vertical="center"/>
    </xf>
    <xf numFmtId="0" fontId="38" fillId="0" borderId="39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 applyProtection="1">
      <alignment horizontal="center" vertical="center"/>
      <protection locked="0"/>
    </xf>
    <xf numFmtId="0" fontId="38" fillId="0" borderId="40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26" borderId="40" xfId="0" applyFont="1" applyFill="1" applyBorder="1" applyAlignment="1" applyProtection="1">
      <alignment horizontal="center" vertical="center"/>
      <protection locked="0"/>
    </xf>
    <xf numFmtId="0" fontId="38" fillId="26" borderId="1" xfId="0" applyFont="1" applyFill="1" applyBorder="1" applyAlignment="1" applyProtection="1">
      <alignment horizontal="center" vertical="center"/>
      <protection locked="0"/>
    </xf>
    <xf numFmtId="0" fontId="38" fillId="26" borderId="41" xfId="0" applyFont="1" applyFill="1" applyBorder="1" applyAlignment="1" applyProtection="1">
      <alignment horizontal="center" vertical="center"/>
      <protection locked="0"/>
    </xf>
    <xf numFmtId="0" fontId="38" fillId="26" borderId="16" xfId="0" applyFont="1" applyFill="1" applyBorder="1" applyAlignment="1" applyProtection="1">
      <alignment horizontal="center" vertical="center"/>
      <protection locked="0"/>
    </xf>
    <xf numFmtId="0" fontId="38" fillId="12" borderId="39" xfId="0" applyFont="1" applyFill="1" applyBorder="1" applyAlignment="1" applyProtection="1">
      <alignment horizontal="center" vertical="center"/>
      <protection locked="0"/>
    </xf>
    <xf numFmtId="0" fontId="38" fillId="12" borderId="14" xfId="0" applyFont="1" applyFill="1" applyBorder="1" applyAlignment="1" applyProtection="1">
      <alignment horizontal="center" vertical="center"/>
      <protection locked="0"/>
    </xf>
    <xf numFmtId="0" fontId="38" fillId="5" borderId="40" xfId="0" applyFont="1" applyFill="1" applyBorder="1" applyAlignment="1" applyProtection="1">
      <alignment horizontal="center" vertical="center"/>
      <protection locked="0"/>
    </xf>
    <xf numFmtId="0" fontId="38" fillId="5" borderId="1" xfId="0" applyFont="1" applyFill="1" applyBorder="1" applyAlignment="1" applyProtection="1">
      <alignment horizontal="center" vertical="center"/>
      <protection locked="0"/>
    </xf>
    <xf numFmtId="0" fontId="38" fillId="12" borderId="40" xfId="0" applyFont="1" applyFill="1" applyBorder="1" applyAlignment="1" applyProtection="1">
      <alignment horizontal="center" vertical="center"/>
      <protection locked="0"/>
    </xf>
    <xf numFmtId="0" fontId="38" fillId="12" borderId="1" xfId="0" applyFont="1" applyFill="1" applyBorder="1" applyAlignment="1" applyProtection="1">
      <alignment horizontal="center" vertical="center"/>
      <protection locked="0"/>
    </xf>
    <xf numFmtId="0" fontId="38" fillId="12" borderId="41" xfId="0" applyFont="1" applyFill="1" applyBorder="1" applyAlignment="1" applyProtection="1">
      <alignment horizontal="center" vertical="center"/>
      <protection locked="0"/>
    </xf>
    <xf numFmtId="0" fontId="38" fillId="12" borderId="16" xfId="0" applyFont="1" applyFill="1" applyBorder="1" applyAlignment="1" applyProtection="1">
      <alignment horizontal="center" vertical="center"/>
      <protection locked="0"/>
    </xf>
    <xf numFmtId="0" fontId="18" fillId="5" borderId="39" xfId="0" applyFont="1" applyFill="1" applyBorder="1" applyAlignment="1" applyProtection="1">
      <alignment horizontal="center" vertical="center" wrapText="1"/>
      <protection locked="0"/>
    </xf>
    <xf numFmtId="0" fontId="18" fillId="5" borderId="14" xfId="0" applyFont="1" applyFill="1" applyBorder="1" applyAlignment="1" applyProtection="1">
      <alignment horizontal="center" vertical="center" wrapText="1"/>
      <protection locked="0"/>
    </xf>
    <xf numFmtId="0" fontId="18" fillId="12" borderId="41" xfId="0" applyFont="1" applyFill="1" applyBorder="1" applyAlignment="1" applyProtection="1">
      <alignment horizontal="center" vertical="center" wrapText="1"/>
      <protection locked="0"/>
    </xf>
    <xf numFmtId="0" fontId="18" fillId="12" borderId="16" xfId="0" applyFont="1" applyFill="1" applyBorder="1" applyAlignment="1" applyProtection="1">
      <alignment horizontal="center" vertical="center" wrapText="1"/>
      <protection locked="0"/>
    </xf>
    <xf numFmtId="165" fontId="113" fillId="12" borderId="15" xfId="0" applyNumberFormat="1" applyFont="1" applyFill="1" applyBorder="1" applyAlignment="1">
      <alignment horizontal="center" vertical="center"/>
    </xf>
    <xf numFmtId="165" fontId="113" fillId="5" borderId="0" xfId="0" applyNumberFormat="1" applyFont="1" applyFill="1" applyAlignment="1">
      <alignment horizontal="center" vertical="center"/>
    </xf>
    <xf numFmtId="165" fontId="113" fillId="12" borderId="0" xfId="0" applyNumberFormat="1" applyFont="1" applyFill="1" applyAlignment="1">
      <alignment horizontal="center" vertical="center"/>
    </xf>
    <xf numFmtId="165" fontId="113" fillId="5" borderId="8" xfId="0" applyNumberFormat="1" applyFont="1" applyFill="1" applyBorder="1" applyAlignment="1">
      <alignment horizontal="center" vertical="center"/>
    </xf>
    <xf numFmtId="169" fontId="61" fillId="12" borderId="13" xfId="705" applyNumberFormat="1" applyFont="1" applyFill="1" applyBorder="1" applyAlignment="1" applyProtection="1">
      <alignment horizontal="center" vertical="center"/>
    </xf>
    <xf numFmtId="169" fontId="0" fillId="12" borderId="4" xfId="0" applyNumberFormat="1" applyFill="1" applyBorder="1" applyAlignment="1">
      <alignment horizontal="center" vertical="center"/>
    </xf>
    <xf numFmtId="0" fontId="21" fillId="5" borderId="39" xfId="0" applyFont="1" applyFill="1" applyBorder="1" applyAlignment="1" applyProtection="1">
      <alignment horizontal="center" vertical="center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1" fillId="12" borderId="41" xfId="0" applyFont="1" applyFill="1" applyBorder="1" applyAlignment="1" applyProtection="1">
      <alignment horizontal="center" vertical="center"/>
      <protection locked="0"/>
    </xf>
    <xf numFmtId="0" fontId="21" fillId="12" borderId="16" xfId="0" applyFont="1" applyFill="1" applyBorder="1" applyAlignment="1" applyProtection="1">
      <alignment horizontal="center" vertical="center"/>
      <protection locked="0"/>
    </xf>
    <xf numFmtId="0" fontId="21" fillId="12" borderId="39" xfId="0" applyFont="1" applyFill="1" applyBorder="1" applyAlignment="1" applyProtection="1">
      <alignment horizontal="center" vertical="center"/>
      <protection locked="0"/>
    </xf>
    <xf numFmtId="0" fontId="21" fillId="12" borderId="14" xfId="0" applyFont="1" applyFill="1" applyBorder="1" applyAlignment="1" applyProtection="1">
      <alignment horizontal="center" vertical="center"/>
      <protection locked="0"/>
    </xf>
    <xf numFmtId="0" fontId="21" fillId="5" borderId="40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12" borderId="40" xfId="0" applyFont="1" applyFill="1" applyBorder="1" applyAlignment="1" applyProtection="1">
      <alignment horizontal="center" vertical="center"/>
      <protection locked="0"/>
    </xf>
    <xf numFmtId="0" fontId="21" fillId="12" borderId="1" xfId="0" applyFont="1" applyFill="1" applyBorder="1" applyAlignment="1" applyProtection="1">
      <alignment horizontal="center" vertical="center"/>
      <protection locked="0"/>
    </xf>
    <xf numFmtId="0" fontId="21" fillId="5" borderId="41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114" fillId="0" borderId="4" xfId="317" applyNumberFormat="1" applyFont="1" applyBorder="1" applyAlignment="1">
      <alignment horizontal="left" vertical="center"/>
    </xf>
    <xf numFmtId="1" fontId="16" fillId="5" borderId="25" xfId="317" applyNumberFormat="1" applyFont="1" applyFill="1" applyBorder="1" applyAlignment="1">
      <alignment horizontal="center" vertical="center"/>
    </xf>
    <xf numFmtId="169" fontId="0" fillId="12" borderId="22" xfId="0" applyNumberFormat="1" applyFill="1" applyBorder="1" applyAlignment="1">
      <alignment horizontal="center" vertical="center"/>
    </xf>
    <xf numFmtId="169" fontId="0" fillId="12" borderId="23" xfId="0" applyNumberFormat="1" applyFill="1" applyBorder="1" applyAlignment="1">
      <alignment horizontal="center" vertical="center"/>
    </xf>
    <xf numFmtId="169" fontId="90" fillId="5" borderId="0" xfId="0" applyNumberFormat="1" applyFont="1" applyFill="1" applyAlignment="1">
      <alignment horizontal="center" vertical="center" wrapText="1"/>
    </xf>
    <xf numFmtId="169" fontId="0" fillId="5" borderId="0" xfId="0" applyNumberFormat="1" applyFill="1" applyAlignment="1">
      <alignment horizontal="center" vertical="center"/>
    </xf>
    <xf numFmtId="169" fontId="0" fillId="12" borderId="20" xfId="0" applyNumberFormat="1" applyFill="1" applyBorder="1" applyAlignment="1">
      <alignment horizontal="center" vertical="center"/>
    </xf>
    <xf numFmtId="169" fontId="0" fillId="0" borderId="4" xfId="704" applyNumberFormat="1" applyFont="1" applyBorder="1" applyAlignment="1">
      <alignment horizontal="center" vertical="center"/>
    </xf>
    <xf numFmtId="0" fontId="17" fillId="26" borderId="13" xfId="0" applyFont="1" applyFill="1" applyBorder="1" applyAlignment="1" applyProtection="1">
      <alignment horizontal="center" vertical="center" wrapText="1"/>
      <protection locked="0"/>
    </xf>
    <xf numFmtId="0" fontId="17" fillId="26" borderId="11" xfId="0" applyFont="1" applyFill="1" applyBorder="1" applyAlignment="1" applyProtection="1">
      <alignment horizontal="center" vertical="center" wrapText="1"/>
      <protection locked="0"/>
    </xf>
    <xf numFmtId="0" fontId="17" fillId="26" borderId="20" xfId="0" applyFont="1" applyFill="1" applyBorder="1" applyAlignment="1" applyProtection="1">
      <alignment horizontal="center" vertical="center" wrapText="1"/>
      <protection locked="0"/>
    </xf>
    <xf numFmtId="0" fontId="0" fillId="26" borderId="15" xfId="0" applyFill="1" applyBorder="1" applyAlignment="1" applyProtection="1">
      <alignment horizontal="center" vertical="center" wrapText="1"/>
      <protection locked="0"/>
    </xf>
    <xf numFmtId="0" fontId="0" fillId="26" borderId="10" xfId="0" applyFill="1" applyBorder="1" applyAlignment="1" applyProtection="1">
      <alignment horizontal="center" vertical="center" wrapText="1"/>
      <protection locked="0"/>
    </xf>
    <xf numFmtId="0" fontId="0" fillId="26" borderId="22" xfId="0" applyFill="1" applyBorder="1" applyAlignment="1" applyProtection="1">
      <alignment horizontal="center" vertical="center" wrapText="1"/>
      <protection locked="0"/>
    </xf>
    <xf numFmtId="0" fontId="0" fillId="26" borderId="9" xfId="0" applyFill="1" applyBorder="1" applyAlignment="1" applyProtection="1">
      <alignment horizontal="center" vertical="center" wrapText="1"/>
      <protection locked="0"/>
    </xf>
    <xf numFmtId="0" fontId="0" fillId="26" borderId="0" xfId="0" applyFill="1" applyAlignment="1" applyProtection="1">
      <alignment horizontal="center" vertical="center" wrapText="1"/>
      <protection locked="0"/>
    </xf>
    <xf numFmtId="0" fontId="0" fillId="26" borderId="21" xfId="0" applyFill="1" applyBorder="1" applyAlignment="1" applyProtection="1">
      <alignment horizontal="center" vertical="center" wrapText="1"/>
      <protection locked="0"/>
    </xf>
    <xf numFmtId="0" fontId="0" fillId="26" borderId="17" xfId="0" applyFill="1" applyBorder="1" applyAlignment="1" applyProtection="1">
      <alignment horizontal="center" vertical="center" wrapText="1"/>
      <protection locked="0"/>
    </xf>
    <xf numFmtId="0" fontId="0" fillId="26" borderId="8" xfId="0" applyFill="1" applyBorder="1" applyAlignment="1" applyProtection="1">
      <alignment horizontal="center" vertical="center" wrapText="1"/>
      <protection locked="0"/>
    </xf>
    <xf numFmtId="0" fontId="0" fillId="26" borderId="23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4" fontId="0" fillId="26" borderId="10" xfId="691" applyFont="1" applyFill="1" applyBorder="1" applyAlignment="1" applyProtection="1">
      <alignment horizontal="right" vertical="center"/>
    </xf>
    <xf numFmtId="44" fontId="0" fillId="26" borderId="0" xfId="691" applyFont="1" applyFill="1" applyBorder="1" applyAlignment="1" applyProtection="1">
      <alignment horizontal="right" vertical="center"/>
    </xf>
    <xf numFmtId="44" fontId="0" fillId="26" borderId="8" xfId="691" applyFont="1" applyFill="1" applyBorder="1" applyAlignment="1" applyProtection="1">
      <alignment horizontal="right" vertical="center"/>
    </xf>
    <xf numFmtId="44" fontId="15" fillId="26" borderId="11" xfId="0" applyNumberFormat="1" applyFont="1" applyFill="1" applyBorder="1" applyAlignment="1">
      <alignment horizontal="right" vertical="center"/>
    </xf>
    <xf numFmtId="0" fontId="0" fillId="26" borderId="8" xfId="0" applyFill="1" applyBorder="1" applyAlignment="1">
      <alignment horizontal="center" vertical="center"/>
    </xf>
    <xf numFmtId="44" fontId="0" fillId="26" borderId="0" xfId="691" applyFont="1" applyFill="1" applyBorder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21" fillId="12" borderId="4" xfId="0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2" fontId="0" fillId="0" borderId="26" xfId="317" applyNumberFormat="1" applyFont="1" applyBorder="1" applyAlignment="1">
      <alignment horizontal="center" vertical="center"/>
    </xf>
    <xf numFmtId="2" fontId="0" fillId="0" borderId="30" xfId="317" applyNumberFormat="1" applyFont="1" applyBorder="1" applyAlignment="1">
      <alignment horizontal="center" vertical="center"/>
    </xf>
    <xf numFmtId="2" fontId="0" fillId="0" borderId="27" xfId="317" applyNumberFormat="1" applyFont="1" applyBorder="1" applyAlignment="1">
      <alignment horizontal="center" vertical="center"/>
    </xf>
    <xf numFmtId="0" fontId="45" fillId="0" borderId="4" xfId="317" applyNumberFormat="1" applyFont="1" applyBorder="1" applyAlignment="1">
      <alignment horizontal="center" vertical="center"/>
    </xf>
    <xf numFmtId="0" fontId="44" fillId="0" borderId="4" xfId="317" applyNumberFormat="1" applyFont="1" applyBorder="1" applyAlignment="1">
      <alignment horizontal="center" vertical="center"/>
    </xf>
    <xf numFmtId="0" fontId="20" fillId="0" borderId="8" xfId="317" applyNumberFormat="1" applyFont="1" applyBorder="1" applyAlignment="1">
      <alignment horizontal="left" vertical="center"/>
    </xf>
    <xf numFmtId="0" fontId="0" fillId="0" borderId="0" xfId="317" applyNumberFormat="1" applyFont="1" applyAlignment="1">
      <alignment horizontal="left" vertical="center"/>
    </xf>
    <xf numFmtId="0" fontId="0" fillId="0" borderId="13" xfId="317" applyNumberFormat="1" applyFont="1" applyBorder="1" applyAlignment="1">
      <alignment horizontal="center" vertical="center"/>
    </xf>
    <xf numFmtId="0" fontId="0" fillId="0" borderId="11" xfId="317" applyNumberFormat="1" applyFont="1" applyBorder="1" applyAlignment="1">
      <alignment horizontal="center" vertical="center"/>
    </xf>
    <xf numFmtId="0" fontId="0" fillId="0" borderId="20" xfId="317" applyNumberFormat="1" applyFont="1" applyBorder="1" applyAlignment="1">
      <alignment horizontal="center" vertical="center"/>
    </xf>
    <xf numFmtId="166" fontId="47" fillId="0" borderId="0" xfId="0" applyNumberFormat="1" applyFont="1" applyAlignment="1">
      <alignment horizontal="center" vertical="center"/>
    </xf>
    <xf numFmtId="2" fontId="4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0" fillId="5" borderId="0" xfId="0" applyFont="1" applyFill="1" applyAlignment="1">
      <alignment horizontal="center" vertical="center"/>
    </xf>
    <xf numFmtId="0" fontId="65" fillId="5" borderId="0" xfId="0" applyFont="1" applyFill="1" applyAlignment="1">
      <alignment horizontal="center" vertical="center"/>
    </xf>
    <xf numFmtId="0" fontId="28" fillId="0" borderId="4" xfId="317" applyNumberFormat="1" applyFont="1" applyBorder="1" applyAlignment="1">
      <alignment horizontal="center" vertical="center"/>
    </xf>
    <xf numFmtId="0" fontId="44" fillId="0" borderId="0" xfId="317" applyNumberFormat="1" applyFont="1" applyAlignment="1">
      <alignment horizontal="center" vertical="center"/>
    </xf>
    <xf numFmtId="0" fontId="44" fillId="0" borderId="13" xfId="317" applyNumberFormat="1" applyFont="1" applyBorder="1" applyAlignment="1">
      <alignment horizontal="center" vertical="center"/>
    </xf>
    <xf numFmtId="0" fontId="44" fillId="0" borderId="11" xfId="317" applyNumberFormat="1" applyFont="1" applyBorder="1" applyAlignment="1">
      <alignment horizontal="center" vertical="center"/>
    </xf>
    <xf numFmtId="0" fontId="44" fillId="0" borderId="20" xfId="317" applyNumberFormat="1" applyFont="1" applyBorder="1" applyAlignment="1">
      <alignment horizontal="center" vertical="center"/>
    </xf>
    <xf numFmtId="0" fontId="87" fillId="0" borderId="13" xfId="317" applyNumberFormat="1" applyFont="1" applyBorder="1" applyAlignment="1">
      <alignment horizontal="center" vertical="center"/>
    </xf>
    <xf numFmtId="0" fontId="87" fillId="0" borderId="11" xfId="317" applyNumberFormat="1" applyFont="1" applyBorder="1" applyAlignment="1">
      <alignment horizontal="center" vertical="center"/>
    </xf>
    <xf numFmtId="0" fontId="87" fillId="0" borderId="20" xfId="317" applyNumberFormat="1" applyFont="1" applyBorder="1" applyAlignment="1">
      <alignment horizontal="center" vertical="center"/>
    </xf>
    <xf numFmtId="2" fontId="0" fillId="0" borderId="0" xfId="317" applyNumberFormat="1" applyFont="1" applyAlignment="1">
      <alignment horizontal="center" vertical="center"/>
    </xf>
    <xf numFmtId="0" fontId="0" fillId="0" borderId="8" xfId="317" applyNumberFormat="1" applyFont="1" applyBorder="1" applyAlignment="1">
      <alignment horizontal="center" vertical="center"/>
    </xf>
    <xf numFmtId="0" fontId="97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13" xfId="704" applyNumberFormat="1" applyFont="1" applyBorder="1" applyAlignment="1">
      <alignment horizontal="center" vertical="center"/>
    </xf>
    <xf numFmtId="0" fontId="15" fillId="0" borderId="11" xfId="704" applyNumberFormat="1" applyFont="1" applyBorder="1" applyAlignment="1">
      <alignment horizontal="center" vertical="center"/>
    </xf>
    <xf numFmtId="0" fontId="15" fillId="0" borderId="20" xfId="704" applyNumberFormat="1" applyFont="1" applyBorder="1" applyAlignment="1">
      <alignment horizontal="center" vertical="center"/>
    </xf>
    <xf numFmtId="0" fontId="71" fillId="0" borderId="13" xfId="704" applyNumberFormat="1" applyFont="1" applyBorder="1" applyAlignment="1">
      <alignment horizontal="center" vertical="center"/>
    </xf>
    <xf numFmtId="0" fontId="71" fillId="0" borderId="11" xfId="704" applyNumberFormat="1" applyFont="1" applyBorder="1" applyAlignment="1">
      <alignment horizontal="center" vertical="center"/>
    </xf>
    <xf numFmtId="0" fontId="71" fillId="0" borderId="20" xfId="704" applyNumberFormat="1" applyFont="1" applyBorder="1" applyAlignment="1">
      <alignment horizontal="center" vertical="center"/>
    </xf>
    <xf numFmtId="2" fontId="0" fillId="0" borderId="0" xfId="704" applyNumberFormat="1" applyFont="1" applyAlignment="1">
      <alignment horizontal="center" vertical="center"/>
    </xf>
    <xf numFmtId="0" fontId="44" fillId="0" borderId="0" xfId="704" applyNumberFormat="1" applyFont="1" applyAlignment="1">
      <alignment horizontal="center" vertical="center"/>
    </xf>
    <xf numFmtId="2" fontId="0" fillId="0" borderId="4" xfId="704" applyNumberFormat="1" applyFont="1" applyBorder="1" applyAlignment="1">
      <alignment horizontal="center" vertical="center"/>
    </xf>
    <xf numFmtId="0" fontId="0" fillId="0" borderId="0" xfId="704" applyNumberFormat="1" applyFont="1" applyAlignment="1">
      <alignment horizontal="left" vertical="center"/>
    </xf>
    <xf numFmtId="0" fontId="20" fillId="0" borderId="8" xfId="704" applyNumberFormat="1" applyFont="1" applyBorder="1" applyAlignment="1">
      <alignment horizontal="left" vertical="center"/>
    </xf>
    <xf numFmtId="0" fontId="0" fillId="0" borderId="8" xfId="704" applyNumberFormat="1" applyFont="1" applyBorder="1" applyAlignment="1">
      <alignment horizontal="center" vertical="center"/>
    </xf>
  </cellXfs>
  <cellStyles count="70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Besuchter Hyperlink" xfId="354" builtinId="9" hidden="1"/>
    <cellStyle name="Besuchter Hyperlink" xfId="356" builtinId="9" hidden="1"/>
    <cellStyle name="Besuchter Hyperlink" xfId="358" builtinId="9" hidden="1"/>
    <cellStyle name="Besuchter Hyperlink" xfId="360" builtinId="9" hidden="1"/>
    <cellStyle name="Besuchter Hyperlink" xfId="362" builtinId="9" hidden="1"/>
    <cellStyle name="Besuchter Hyperlink" xfId="364" builtinId="9" hidden="1"/>
    <cellStyle name="Besuchter Hyperlink" xfId="366" builtinId="9" hidden="1"/>
    <cellStyle name="Besuchter Hyperlink" xfId="368" builtinId="9" hidden="1"/>
    <cellStyle name="Besuchter Hyperlink" xfId="370" builtinId="9" hidden="1"/>
    <cellStyle name="Besuchter Hyperlink" xfId="372" builtinId="9" hidden="1"/>
    <cellStyle name="Besuchter Hyperlink" xfId="374" builtinId="9" hidden="1"/>
    <cellStyle name="Besuchter Hyperlink" xfId="376" builtinId="9" hidden="1"/>
    <cellStyle name="Besuchter Hyperlink" xfId="378" builtinId="9" hidden="1"/>
    <cellStyle name="Besuchter Hyperlink" xfId="380" builtinId="9" hidden="1"/>
    <cellStyle name="Besuchter Hyperlink" xfId="382" builtinId="9" hidden="1"/>
    <cellStyle name="Besuchter Hyperlink" xfId="384" builtinId="9" hidden="1"/>
    <cellStyle name="Besuchter Hyperlink" xfId="386" builtinId="9" hidden="1"/>
    <cellStyle name="Besuchter Hyperlink" xfId="388" builtinId="9" hidden="1"/>
    <cellStyle name="Besuchter Hyperlink" xfId="390" builtinId="9" hidden="1"/>
    <cellStyle name="Besuchter Hyperlink" xfId="392" builtinId="9" hidden="1"/>
    <cellStyle name="Besuchter Hyperlink" xfId="394" builtinId="9" hidden="1"/>
    <cellStyle name="Besuchter Hyperlink" xfId="396" builtinId="9" hidden="1"/>
    <cellStyle name="Besuchter Hyperlink" xfId="398" builtinId="9" hidden="1"/>
    <cellStyle name="Besuchter Hyperlink" xfId="400" builtinId="9" hidden="1"/>
    <cellStyle name="Besuchter Hyperlink" xfId="402" builtinId="9" hidden="1"/>
    <cellStyle name="Besuchter Hyperlink" xfId="404" builtinId="9" hidden="1"/>
    <cellStyle name="Besuchter Hyperlink" xfId="406" builtinId="9" hidden="1"/>
    <cellStyle name="Besuchter Hyperlink" xfId="408" builtinId="9" hidden="1"/>
    <cellStyle name="Besuchter Hyperlink" xfId="410" builtinId="9" hidden="1"/>
    <cellStyle name="Besuchter Hyperlink" xfId="412" builtinId="9" hidden="1"/>
    <cellStyle name="Besuchter Hyperlink" xfId="414" builtinId="9" hidden="1"/>
    <cellStyle name="Besuchter Hyperlink" xfId="416" builtinId="9" hidden="1"/>
    <cellStyle name="Besuchter Hyperlink" xfId="418" builtinId="9" hidden="1"/>
    <cellStyle name="Besuchter Hyperlink" xfId="420" builtinId="9" hidden="1"/>
    <cellStyle name="Besuchter Hyperlink" xfId="422" builtinId="9" hidden="1"/>
    <cellStyle name="Besuchter Hyperlink" xfId="424" builtinId="9" hidden="1"/>
    <cellStyle name="Besuchter Hyperlink" xfId="426" builtinId="9" hidden="1"/>
    <cellStyle name="Besuchter Hyperlink" xfId="428" builtinId="9" hidden="1"/>
    <cellStyle name="Besuchter Hyperlink" xfId="430" builtinId="9" hidden="1"/>
    <cellStyle name="Besuchter Hyperlink" xfId="432" builtinId="9" hidden="1"/>
    <cellStyle name="Besuchter Hyperlink" xfId="434" builtinId="9" hidden="1"/>
    <cellStyle name="Besuchter Hyperlink" xfId="436" builtinId="9" hidden="1"/>
    <cellStyle name="Besuchter Hyperlink" xfId="438" builtinId="9" hidden="1"/>
    <cellStyle name="Besuchter Hyperlink" xfId="440" builtinId="9" hidden="1"/>
    <cellStyle name="Besuchter Hyperlink" xfId="442" builtinId="9" hidden="1"/>
    <cellStyle name="Besuchter Hyperlink" xfId="444" builtinId="9" hidden="1"/>
    <cellStyle name="Besuchter Hyperlink" xfId="446" builtinId="9" hidden="1"/>
    <cellStyle name="Besuchter Hyperlink" xfId="448" builtinId="9" hidden="1"/>
    <cellStyle name="Besuchter Hyperlink" xfId="450" builtinId="9" hidden="1"/>
    <cellStyle name="Besuchter Hyperlink" xfId="452" builtinId="9" hidden="1"/>
    <cellStyle name="Besuchter Hyperlink" xfId="454" builtinId="9" hidden="1"/>
    <cellStyle name="Besuchter Hyperlink" xfId="456" builtinId="9" hidden="1"/>
    <cellStyle name="Besuchter Hyperlink" xfId="458" builtinId="9" hidden="1"/>
    <cellStyle name="Besuchter Hyperlink" xfId="460" builtinId="9" hidden="1"/>
    <cellStyle name="Besuchter Hyperlink" xfId="462" builtinId="9" hidden="1"/>
    <cellStyle name="Besuchter Hyperlink" xfId="464" builtinId="9" hidden="1"/>
    <cellStyle name="Besuchter Hyperlink" xfId="466" builtinId="9" hidden="1"/>
    <cellStyle name="Besuchter Hyperlink" xfId="468" builtinId="9" hidden="1"/>
    <cellStyle name="Besuchter Hyperlink" xfId="470" builtinId="9" hidden="1"/>
    <cellStyle name="Besuchter Hyperlink" xfId="472" builtinId="9" hidden="1"/>
    <cellStyle name="Besuchter Hyperlink" xfId="474" builtinId="9" hidden="1"/>
    <cellStyle name="Besuchter Hyperlink" xfId="476" builtinId="9" hidden="1"/>
    <cellStyle name="Besuchter Hyperlink" xfId="478" builtinId="9" hidden="1"/>
    <cellStyle name="Besuchter Hyperlink" xfId="480" builtinId="9" hidden="1"/>
    <cellStyle name="Besuchter Hyperlink" xfId="482" builtinId="9" hidden="1"/>
    <cellStyle name="Besuchter Hyperlink" xfId="484" builtinId="9" hidden="1"/>
    <cellStyle name="Besuchter Hyperlink" xfId="486" builtinId="9" hidden="1"/>
    <cellStyle name="Besuchter Hyperlink" xfId="488" builtinId="9" hidden="1"/>
    <cellStyle name="Besuchter Hyperlink" xfId="490" builtinId="9" hidden="1"/>
    <cellStyle name="Besuchter Hyperlink" xfId="492" builtinId="9" hidden="1"/>
    <cellStyle name="Besuchter Hyperlink" xfId="494" builtinId="9" hidden="1"/>
    <cellStyle name="Besuchter Hyperlink" xfId="496" builtinId="9" hidden="1"/>
    <cellStyle name="Besuchter Hyperlink" xfId="498" builtinId="9" hidden="1"/>
    <cellStyle name="Besuchter Hyperlink" xfId="500" builtinId="9" hidden="1"/>
    <cellStyle name="Besuchter Hyperlink" xfId="502" builtinId="9" hidden="1"/>
    <cellStyle name="Besuchter Hyperlink" xfId="504" builtinId="9" hidden="1"/>
    <cellStyle name="Besuchter Hyperlink" xfId="506" builtinId="9" hidden="1"/>
    <cellStyle name="Besuchter Hyperlink" xfId="508" builtinId="9" hidden="1"/>
    <cellStyle name="Besuchter Hyperlink" xfId="510" builtinId="9" hidden="1"/>
    <cellStyle name="Besuchter Hyperlink" xfId="512" builtinId="9" hidden="1"/>
    <cellStyle name="Besuchter Hyperlink" xfId="514" builtinId="9" hidden="1"/>
    <cellStyle name="Besuchter Hyperlink" xfId="516" builtinId="9" hidden="1"/>
    <cellStyle name="Besuchter Hyperlink" xfId="518" builtinId="9" hidden="1"/>
    <cellStyle name="Besuchter Hyperlink" xfId="520" builtinId="9" hidden="1"/>
    <cellStyle name="Besuchter Hyperlink" xfId="522" builtinId="9" hidden="1"/>
    <cellStyle name="Besuchter Hyperlink" xfId="524" builtinId="9" hidden="1"/>
    <cellStyle name="Besuchter Hyperlink" xfId="526" builtinId="9" hidden="1"/>
    <cellStyle name="Besuchter Hyperlink" xfId="528" builtinId="9" hidden="1"/>
    <cellStyle name="Besuchter Hyperlink" xfId="530" builtinId="9" hidden="1"/>
    <cellStyle name="Besuchter Hyperlink" xfId="532" builtinId="9" hidden="1"/>
    <cellStyle name="Besuchter Hyperlink" xfId="534" builtinId="9" hidden="1"/>
    <cellStyle name="Besuchter Hyperlink" xfId="536" builtinId="9" hidden="1"/>
    <cellStyle name="Besuchter Hyperlink" xfId="538" builtinId="9" hidden="1"/>
    <cellStyle name="Besuchter Hyperlink" xfId="540" builtinId="9" hidden="1"/>
    <cellStyle name="Besuchter Hyperlink" xfId="542" builtinId="9" hidden="1"/>
    <cellStyle name="Besuchter Hyperlink" xfId="544" builtinId="9" hidden="1"/>
    <cellStyle name="Besuchter Hyperlink" xfId="546" builtinId="9" hidden="1"/>
    <cellStyle name="Besuchter Hyperlink" xfId="548" builtinId="9" hidden="1"/>
    <cellStyle name="Besuchter Hyperlink" xfId="550" builtinId="9" hidden="1"/>
    <cellStyle name="Besuchter Hyperlink" xfId="552" builtinId="9" hidden="1"/>
    <cellStyle name="Besuchter Hyperlink" xfId="554" builtinId="9" hidden="1"/>
    <cellStyle name="Besuchter Hyperlink" xfId="556" builtinId="9" hidden="1"/>
    <cellStyle name="Besuchter Hyperlink" xfId="558" builtinId="9" hidden="1"/>
    <cellStyle name="Besuchter Hyperlink" xfId="560" builtinId="9" hidden="1"/>
    <cellStyle name="Besuchter Hyperlink" xfId="562" builtinId="9" hidden="1"/>
    <cellStyle name="Besuchter Hyperlink" xfId="564" builtinId="9" hidden="1"/>
    <cellStyle name="Besuchter Hyperlink" xfId="566" builtinId="9" hidden="1"/>
    <cellStyle name="Besuchter Hyperlink" xfId="568" builtinId="9" hidden="1"/>
    <cellStyle name="Besuchter Hyperlink" xfId="570" builtinId="9" hidden="1"/>
    <cellStyle name="Besuchter Hyperlink" xfId="572" builtinId="9" hidden="1"/>
    <cellStyle name="Besuchter Hyperlink" xfId="574" builtinId="9" hidden="1"/>
    <cellStyle name="Besuchter Hyperlink" xfId="576" builtinId="9" hidden="1"/>
    <cellStyle name="Besuchter Hyperlink" xfId="578" builtinId="9" hidden="1"/>
    <cellStyle name="Besuchter Hyperlink" xfId="580" builtinId="9" hidden="1"/>
    <cellStyle name="Besuchter Hyperlink" xfId="582" builtinId="9" hidden="1"/>
    <cellStyle name="Besuchter Hyperlink" xfId="584" builtinId="9" hidden="1"/>
    <cellStyle name="Besuchter Hyperlink" xfId="586" builtinId="9" hidden="1"/>
    <cellStyle name="Besuchter Hyperlink" xfId="588" builtinId="9" hidden="1"/>
    <cellStyle name="Besuchter Hyperlink" xfId="590" builtinId="9" hidden="1"/>
    <cellStyle name="Besuchter Hyperlink" xfId="592" builtinId="9" hidden="1"/>
    <cellStyle name="Besuchter Hyperlink" xfId="594" builtinId="9" hidden="1"/>
    <cellStyle name="Besuchter Hyperlink" xfId="596" builtinId="9" hidden="1"/>
    <cellStyle name="Besuchter Hyperlink" xfId="598" builtinId="9" hidden="1"/>
    <cellStyle name="Besuchter Hyperlink" xfId="600" builtinId="9" hidden="1"/>
    <cellStyle name="Besuchter Hyperlink" xfId="602" builtinId="9" hidden="1"/>
    <cellStyle name="Besuchter Hyperlink" xfId="604" builtinId="9" hidden="1"/>
    <cellStyle name="Besuchter Hyperlink" xfId="606" builtinId="9" hidden="1"/>
    <cellStyle name="Besuchter Hyperlink" xfId="608" builtinId="9" hidden="1"/>
    <cellStyle name="Besuchter Hyperlink" xfId="610" builtinId="9" hidden="1"/>
    <cellStyle name="Besuchter Hyperlink" xfId="612" builtinId="9" hidden="1"/>
    <cellStyle name="Besuchter Hyperlink" xfId="614" builtinId="9" hidden="1"/>
    <cellStyle name="Besuchter Hyperlink" xfId="616" builtinId="9" hidden="1"/>
    <cellStyle name="Besuchter Hyperlink" xfId="618" builtinId="9" hidden="1"/>
    <cellStyle name="Besuchter Hyperlink" xfId="620" builtinId="9" hidden="1"/>
    <cellStyle name="Besuchter Hyperlink" xfId="622" builtinId="9" hidden="1"/>
    <cellStyle name="Besuchter Hyperlink" xfId="624" builtinId="9" hidden="1"/>
    <cellStyle name="Besuchter Hyperlink" xfId="626" builtinId="9" hidden="1"/>
    <cellStyle name="Besuchter Hyperlink" xfId="628" builtinId="9" hidden="1"/>
    <cellStyle name="Besuchter Hyperlink" xfId="630" builtinId="9" hidden="1"/>
    <cellStyle name="Besuchter Hyperlink" xfId="632" builtinId="9" hidden="1"/>
    <cellStyle name="Besuchter Hyperlink" xfId="634" builtinId="9" hidden="1"/>
    <cellStyle name="Besuchter Hyperlink" xfId="636" builtinId="9" hidden="1"/>
    <cellStyle name="Besuchter Hyperlink" xfId="638" builtinId="9" hidden="1"/>
    <cellStyle name="Besuchter Hyperlink" xfId="640" builtinId="9" hidden="1"/>
    <cellStyle name="Besuchter Hyperlink" xfId="642" builtinId="9" hidden="1"/>
    <cellStyle name="Besuchter Hyperlink" xfId="644" builtinId="9" hidden="1"/>
    <cellStyle name="Besuchter Hyperlink" xfId="646" builtinId="9" hidden="1"/>
    <cellStyle name="Besuchter Hyperlink" xfId="648" builtinId="9" hidden="1"/>
    <cellStyle name="Besuchter Hyperlink" xfId="650" builtinId="9" hidden="1"/>
    <cellStyle name="Besuchter Hyperlink" xfId="652" builtinId="9" hidden="1"/>
    <cellStyle name="Besuchter Hyperlink" xfId="654" builtinId="9" hidden="1"/>
    <cellStyle name="Besuchter Hyperlink" xfId="656" builtinId="9" hidden="1"/>
    <cellStyle name="Besuchter Hyperlink" xfId="658" builtinId="9" hidden="1"/>
    <cellStyle name="Besuchter Hyperlink" xfId="660" builtinId="9" hidden="1"/>
    <cellStyle name="Besuchter Hyperlink" xfId="662" builtinId="9" hidden="1"/>
    <cellStyle name="Besuchter Hyperlink" xfId="664" builtinId="9" hidden="1"/>
    <cellStyle name="Besuchter Hyperlink" xfId="666" builtinId="9" hidden="1"/>
    <cellStyle name="Besuchter Hyperlink" xfId="668" builtinId="9" hidden="1"/>
    <cellStyle name="Besuchter Hyperlink" xfId="670" builtinId="9" hidden="1"/>
    <cellStyle name="Besuchter Hyperlink" xfId="672" builtinId="9" hidden="1"/>
    <cellStyle name="Besuchter Hyperlink" xfId="674" builtinId="9" hidden="1"/>
    <cellStyle name="Besuchter Hyperlink" xfId="676" builtinId="9" hidden="1"/>
    <cellStyle name="Besuchter Hyperlink" xfId="678" builtinId="9" hidden="1"/>
    <cellStyle name="Besuchter Hyperlink" xfId="680" builtinId="9" hidden="1"/>
    <cellStyle name="Besuchter Hyperlink" xfId="682" builtinId="9" hidden="1"/>
    <cellStyle name="Besuchter Hyperlink" xfId="684" builtinId="9" hidden="1"/>
    <cellStyle name="Besuchter Hyperlink" xfId="686" builtinId="9" hidden="1"/>
    <cellStyle name="Besuchter Hyperlink" xfId="688" builtinId="9" hidden="1"/>
    <cellStyle name="Besuchter Hyperlink" xfId="690" builtinId="9" hidden="1"/>
    <cellStyle name="Besuchter Hyperlink" xfId="694" builtinId="9" hidden="1"/>
    <cellStyle name="Besuchter Hyperlink" xfId="696" builtinId="9" hidden="1"/>
    <cellStyle name="Besuchter Hyperlink" xfId="698" builtinId="9" hidden="1"/>
    <cellStyle name="Besuchter Hyperlink" xfId="700" builtinId="9" hidden="1"/>
    <cellStyle name="Besuchter Hyperlink" xfId="702" builtinId="9" hidden="1"/>
    <cellStyle name="Currency 2" xfId="318" xr:uid="{00000000-0005-0000-0000-000000000000}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Navadno 2" xfId="703" xr:uid="{D3CE1E62-0A09-A14A-A158-DC622C312F3C}"/>
    <cellStyle name="Navadno 2 2" xfId="706" xr:uid="{5D311A6D-267E-456E-AD12-D24268A93D13}"/>
    <cellStyle name="Normal 2" xfId="317" xr:uid="{00000000-0005-0000-0000-00005F010000}"/>
    <cellStyle name="Normal 2 2" xfId="704" xr:uid="{E52D7B5C-87F0-4E52-97DD-03AE517741AA}"/>
    <cellStyle name="Prozent" xfId="692" builtinId="5"/>
    <cellStyle name="Schlecht" xfId="705" builtinId="27"/>
    <cellStyle name="Standard" xfId="0" builtinId="0"/>
    <cellStyle name="Währung" xfId="691" builtinId="4"/>
  </cellStyles>
  <dxfs count="104">
    <dxf>
      <fill>
        <patternFill>
          <bgColor rgb="FFC5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4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C21A8C"/>
        </patternFill>
      </fill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7028B4"/>
        </patternFill>
      </fill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</dxf>
    <dxf>
      <fill>
        <patternFill patternType="solid">
          <bgColor rgb="FFFF66CC"/>
        </patternFill>
      </fill>
    </dxf>
    <dxf>
      <font>
        <strike val="0"/>
      </font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6B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26E0E"/>
        </patternFill>
      </fill>
    </dxf>
    <dxf>
      <font>
        <color auto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E26E0E"/>
        </patternFill>
      </fill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99A1C"/>
        </patternFill>
      </fill>
    </dxf>
    <dxf>
      <fill>
        <patternFill>
          <bgColor rgb="FFF99A1C"/>
        </patternFill>
      </fill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5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4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1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57BC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colors>
    <mruColors>
      <color rgb="FF825A3B"/>
      <color rgb="FF57BC2E"/>
      <color rgb="FFFF00F5"/>
      <color rgb="FFC5FF00"/>
      <color rgb="FFE4FF00"/>
      <color rgb="FFF99A1C"/>
      <color rgb="FFC21A8C"/>
      <color rgb="FFFF8E00"/>
      <color rgb="FFFF66CC"/>
      <color rgb="FF702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jpeg"/><Relationship Id="rId39" Type="http://schemas.openxmlformats.org/officeDocument/2006/relationships/image" Target="../media/image41.jpeg"/><Relationship Id="rId21" Type="http://schemas.openxmlformats.org/officeDocument/2006/relationships/image" Target="../media/image23.jpeg"/><Relationship Id="rId34" Type="http://schemas.openxmlformats.org/officeDocument/2006/relationships/image" Target="../media/image36.jpeg"/><Relationship Id="rId42" Type="http://schemas.openxmlformats.org/officeDocument/2006/relationships/image" Target="../media/image44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6" Type="http://schemas.openxmlformats.org/officeDocument/2006/relationships/image" Target="../media/image18.png"/><Relationship Id="rId29" Type="http://schemas.openxmlformats.org/officeDocument/2006/relationships/image" Target="../media/image31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5" Type="http://schemas.openxmlformats.org/officeDocument/2006/relationships/image" Target="../media/image7.jpeg"/><Relationship Id="rId15" Type="http://schemas.openxmlformats.org/officeDocument/2006/relationships/image" Target="../media/image17.pn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10" Type="http://schemas.openxmlformats.org/officeDocument/2006/relationships/image" Target="../media/image12.jpeg"/><Relationship Id="rId19" Type="http://schemas.openxmlformats.org/officeDocument/2006/relationships/image" Target="../media/image21.pn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pn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12" Type="http://schemas.openxmlformats.org/officeDocument/2006/relationships/image" Target="../media/image14.jpeg"/><Relationship Id="rId17" Type="http://schemas.openxmlformats.org/officeDocument/2006/relationships/image" Target="../media/image19.pn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46" Type="http://schemas.openxmlformats.org/officeDocument/2006/relationships/image" Target="../media/image2.png"/><Relationship Id="rId20" Type="http://schemas.openxmlformats.org/officeDocument/2006/relationships/image" Target="../media/image22.png"/><Relationship Id="rId41" Type="http://schemas.openxmlformats.org/officeDocument/2006/relationships/image" Target="../media/image4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3.jpeg"/><Relationship Id="rId18" Type="http://schemas.openxmlformats.org/officeDocument/2006/relationships/image" Target="../media/image68.jpeg"/><Relationship Id="rId26" Type="http://schemas.openxmlformats.org/officeDocument/2006/relationships/image" Target="../media/image76.jpeg"/><Relationship Id="rId39" Type="http://schemas.openxmlformats.org/officeDocument/2006/relationships/image" Target="../media/image89.jpeg"/><Relationship Id="rId21" Type="http://schemas.openxmlformats.org/officeDocument/2006/relationships/image" Target="../media/image71.jpeg"/><Relationship Id="rId34" Type="http://schemas.openxmlformats.org/officeDocument/2006/relationships/image" Target="../media/image84.jpeg"/><Relationship Id="rId42" Type="http://schemas.openxmlformats.org/officeDocument/2006/relationships/image" Target="../media/image92.jpeg"/><Relationship Id="rId7" Type="http://schemas.openxmlformats.org/officeDocument/2006/relationships/image" Target="../media/image57.jpeg"/><Relationship Id="rId2" Type="http://schemas.openxmlformats.org/officeDocument/2006/relationships/image" Target="../media/image52.jpeg"/><Relationship Id="rId16" Type="http://schemas.openxmlformats.org/officeDocument/2006/relationships/image" Target="../media/image66.jpeg"/><Relationship Id="rId29" Type="http://schemas.openxmlformats.org/officeDocument/2006/relationships/image" Target="../media/image79.jpeg"/><Relationship Id="rId1" Type="http://schemas.openxmlformats.org/officeDocument/2006/relationships/image" Target="../media/image51.jpeg"/><Relationship Id="rId6" Type="http://schemas.openxmlformats.org/officeDocument/2006/relationships/image" Target="../media/image56.jpeg"/><Relationship Id="rId11" Type="http://schemas.openxmlformats.org/officeDocument/2006/relationships/image" Target="../media/image61.jpeg"/><Relationship Id="rId24" Type="http://schemas.openxmlformats.org/officeDocument/2006/relationships/image" Target="../media/image74.jpeg"/><Relationship Id="rId32" Type="http://schemas.openxmlformats.org/officeDocument/2006/relationships/image" Target="../media/image82.jpeg"/><Relationship Id="rId37" Type="http://schemas.openxmlformats.org/officeDocument/2006/relationships/image" Target="../media/image87.jpeg"/><Relationship Id="rId40" Type="http://schemas.openxmlformats.org/officeDocument/2006/relationships/image" Target="../media/image90.jpeg"/><Relationship Id="rId45" Type="http://schemas.openxmlformats.org/officeDocument/2006/relationships/image" Target="../media/image95.jpeg"/><Relationship Id="rId5" Type="http://schemas.openxmlformats.org/officeDocument/2006/relationships/image" Target="../media/image55.jpeg"/><Relationship Id="rId15" Type="http://schemas.openxmlformats.org/officeDocument/2006/relationships/image" Target="../media/image65.jpeg"/><Relationship Id="rId23" Type="http://schemas.openxmlformats.org/officeDocument/2006/relationships/image" Target="../media/image73.jpeg"/><Relationship Id="rId28" Type="http://schemas.openxmlformats.org/officeDocument/2006/relationships/image" Target="../media/image78.jpeg"/><Relationship Id="rId36" Type="http://schemas.openxmlformats.org/officeDocument/2006/relationships/image" Target="../media/image86.jpeg"/><Relationship Id="rId10" Type="http://schemas.openxmlformats.org/officeDocument/2006/relationships/image" Target="../media/image60.jpeg"/><Relationship Id="rId19" Type="http://schemas.openxmlformats.org/officeDocument/2006/relationships/image" Target="../media/image69.jpeg"/><Relationship Id="rId31" Type="http://schemas.openxmlformats.org/officeDocument/2006/relationships/image" Target="../media/image81.jpeg"/><Relationship Id="rId44" Type="http://schemas.openxmlformats.org/officeDocument/2006/relationships/image" Target="../media/image94.jpeg"/><Relationship Id="rId4" Type="http://schemas.openxmlformats.org/officeDocument/2006/relationships/image" Target="../media/image54.jpeg"/><Relationship Id="rId9" Type="http://schemas.openxmlformats.org/officeDocument/2006/relationships/image" Target="../media/image59.jpeg"/><Relationship Id="rId14" Type="http://schemas.openxmlformats.org/officeDocument/2006/relationships/image" Target="../media/image64.jpeg"/><Relationship Id="rId22" Type="http://schemas.openxmlformats.org/officeDocument/2006/relationships/image" Target="../media/image72.jpeg"/><Relationship Id="rId27" Type="http://schemas.openxmlformats.org/officeDocument/2006/relationships/image" Target="../media/image77.jpeg"/><Relationship Id="rId30" Type="http://schemas.openxmlformats.org/officeDocument/2006/relationships/image" Target="../media/image80.jpeg"/><Relationship Id="rId35" Type="http://schemas.openxmlformats.org/officeDocument/2006/relationships/image" Target="../media/image85.jpeg"/><Relationship Id="rId43" Type="http://schemas.openxmlformats.org/officeDocument/2006/relationships/image" Target="../media/image93.jpeg"/><Relationship Id="rId8" Type="http://schemas.openxmlformats.org/officeDocument/2006/relationships/image" Target="../media/image58.jpeg"/><Relationship Id="rId3" Type="http://schemas.openxmlformats.org/officeDocument/2006/relationships/image" Target="../media/image53.jpeg"/><Relationship Id="rId12" Type="http://schemas.openxmlformats.org/officeDocument/2006/relationships/image" Target="../media/image62.jpeg"/><Relationship Id="rId17" Type="http://schemas.openxmlformats.org/officeDocument/2006/relationships/image" Target="../media/image67.jpeg"/><Relationship Id="rId25" Type="http://schemas.openxmlformats.org/officeDocument/2006/relationships/image" Target="../media/image75.jpeg"/><Relationship Id="rId33" Type="http://schemas.openxmlformats.org/officeDocument/2006/relationships/image" Target="../media/image83.jpeg"/><Relationship Id="rId38" Type="http://schemas.openxmlformats.org/officeDocument/2006/relationships/image" Target="../media/image88.jpeg"/><Relationship Id="rId46" Type="http://schemas.openxmlformats.org/officeDocument/2006/relationships/image" Target="../media/image2.png"/><Relationship Id="rId20" Type="http://schemas.openxmlformats.org/officeDocument/2006/relationships/image" Target="../media/image70.jpeg"/><Relationship Id="rId41" Type="http://schemas.openxmlformats.org/officeDocument/2006/relationships/image" Target="../media/image9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7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4.jpeg"/><Relationship Id="rId13" Type="http://schemas.openxmlformats.org/officeDocument/2006/relationships/image" Target="../media/image109.jpeg"/><Relationship Id="rId18" Type="http://schemas.openxmlformats.org/officeDocument/2006/relationships/image" Target="../media/image114.jpeg"/><Relationship Id="rId3" Type="http://schemas.openxmlformats.org/officeDocument/2006/relationships/image" Target="../media/image99.jpeg"/><Relationship Id="rId21" Type="http://schemas.openxmlformats.org/officeDocument/2006/relationships/image" Target="../media/image117.jpeg"/><Relationship Id="rId7" Type="http://schemas.openxmlformats.org/officeDocument/2006/relationships/image" Target="../media/image103.jpeg"/><Relationship Id="rId12" Type="http://schemas.openxmlformats.org/officeDocument/2006/relationships/image" Target="../media/image108.jpeg"/><Relationship Id="rId17" Type="http://schemas.openxmlformats.org/officeDocument/2006/relationships/image" Target="../media/image113.jpeg"/><Relationship Id="rId2" Type="http://schemas.openxmlformats.org/officeDocument/2006/relationships/image" Target="../media/image98.jpeg"/><Relationship Id="rId16" Type="http://schemas.openxmlformats.org/officeDocument/2006/relationships/image" Target="../media/image112.jpeg"/><Relationship Id="rId20" Type="http://schemas.openxmlformats.org/officeDocument/2006/relationships/image" Target="../media/image116.jpeg"/><Relationship Id="rId1" Type="http://schemas.openxmlformats.org/officeDocument/2006/relationships/image" Target="../media/image52.jpeg"/><Relationship Id="rId6" Type="http://schemas.openxmlformats.org/officeDocument/2006/relationships/image" Target="../media/image102.jpeg"/><Relationship Id="rId11" Type="http://schemas.openxmlformats.org/officeDocument/2006/relationships/image" Target="../media/image107.jpeg"/><Relationship Id="rId5" Type="http://schemas.openxmlformats.org/officeDocument/2006/relationships/image" Target="../media/image101.jpeg"/><Relationship Id="rId15" Type="http://schemas.openxmlformats.org/officeDocument/2006/relationships/image" Target="../media/image111.jpeg"/><Relationship Id="rId23" Type="http://schemas.openxmlformats.org/officeDocument/2006/relationships/image" Target="../media/image2.png"/><Relationship Id="rId10" Type="http://schemas.openxmlformats.org/officeDocument/2006/relationships/image" Target="../media/image106.jpeg"/><Relationship Id="rId19" Type="http://schemas.openxmlformats.org/officeDocument/2006/relationships/image" Target="../media/image115.jpeg"/><Relationship Id="rId4" Type="http://schemas.openxmlformats.org/officeDocument/2006/relationships/image" Target="../media/image100.jpeg"/><Relationship Id="rId9" Type="http://schemas.openxmlformats.org/officeDocument/2006/relationships/image" Target="../media/image105.jpeg"/><Relationship Id="rId14" Type="http://schemas.openxmlformats.org/officeDocument/2006/relationships/image" Target="../media/image110.jpeg"/><Relationship Id="rId22" Type="http://schemas.openxmlformats.org/officeDocument/2006/relationships/image" Target="../media/image11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2153</xdr:rowOff>
    </xdr:from>
    <xdr:ext cx="3000472" cy="93824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03236"/>
          <a:ext cx="3000472" cy="938242"/>
        </a:xfrm>
        <a:prstGeom prst="rect">
          <a:avLst/>
        </a:prstGeom>
      </xdr:spPr>
    </xdr:pic>
    <xdr:clientData/>
  </xdr:oneCellAnchor>
  <xdr:twoCellAnchor editAs="oneCell">
    <xdr:from>
      <xdr:col>5</xdr:col>
      <xdr:colOff>804334</xdr:colOff>
      <xdr:row>2</xdr:row>
      <xdr:rowOff>28223</xdr:rowOff>
    </xdr:from>
    <xdr:to>
      <xdr:col>8</xdr:col>
      <xdr:colOff>98778</xdr:colOff>
      <xdr:row>5</xdr:row>
      <xdr:rowOff>12088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868DCE7-3A76-77C6-D1C8-602F2B597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1223" y="423334"/>
          <a:ext cx="1792111" cy="5765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125036</xdr:colOff>
      <xdr:row>0</xdr:row>
      <xdr:rowOff>65867</xdr:rowOff>
    </xdr:from>
    <xdr:to>
      <xdr:col>17</xdr:col>
      <xdr:colOff>40697</xdr:colOff>
      <xdr:row>1</xdr:row>
      <xdr:rowOff>152351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6C1C2-B4D9-4813-9716-0A07C6890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4656" y="65867"/>
          <a:ext cx="1144155" cy="37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244929</xdr:colOff>
      <xdr:row>43</xdr:row>
      <xdr:rowOff>44640</xdr:rowOff>
    </xdr:from>
    <xdr:to>
      <xdr:col>2</xdr:col>
      <xdr:colOff>936601</xdr:colOff>
      <xdr:row>43</xdr:row>
      <xdr:rowOff>721972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8" y="12059747"/>
          <a:ext cx="1004636" cy="677332"/>
        </a:xfrm>
        <a:prstGeom prst="rect">
          <a:avLst/>
        </a:prstGeom>
      </xdr:spPr>
    </xdr:pic>
    <xdr:clientData/>
  </xdr:twoCellAnchor>
  <xdr:oneCellAnchor>
    <xdr:from>
      <xdr:col>4</xdr:col>
      <xdr:colOff>1170669</xdr:colOff>
      <xdr:row>0</xdr:row>
      <xdr:rowOff>316625</xdr:rowOff>
    </xdr:from>
    <xdr:ext cx="3352800" cy="10484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77169" y="316625"/>
          <a:ext cx="3352800" cy="1048414"/>
        </a:xfrm>
        <a:prstGeom prst="rect">
          <a:avLst/>
        </a:prstGeom>
      </xdr:spPr>
    </xdr:pic>
    <xdr:clientData/>
  </xdr:oneCellAnchor>
  <xdr:twoCellAnchor>
    <xdr:from>
      <xdr:col>1</xdr:col>
      <xdr:colOff>268968</xdr:colOff>
      <xdr:row>44</xdr:row>
      <xdr:rowOff>68669</xdr:rowOff>
    </xdr:from>
    <xdr:to>
      <xdr:col>2</xdr:col>
      <xdr:colOff>947511</xdr:colOff>
      <xdr:row>44</xdr:row>
      <xdr:rowOff>722543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647" y="12913812"/>
          <a:ext cx="991507" cy="653874"/>
        </a:xfrm>
        <a:prstGeom prst="rect">
          <a:avLst/>
        </a:prstGeom>
      </xdr:spPr>
    </xdr:pic>
    <xdr:clientData/>
  </xdr:twoCellAnchor>
  <xdr:twoCellAnchor>
    <xdr:from>
      <xdr:col>1</xdr:col>
      <xdr:colOff>268967</xdr:colOff>
      <xdr:row>45</xdr:row>
      <xdr:rowOff>69460</xdr:rowOff>
    </xdr:from>
    <xdr:to>
      <xdr:col>2</xdr:col>
      <xdr:colOff>986538</xdr:colOff>
      <xdr:row>45</xdr:row>
      <xdr:rowOff>754272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646" y="13744639"/>
          <a:ext cx="1030535" cy="684812"/>
        </a:xfrm>
        <a:prstGeom prst="rect">
          <a:avLst/>
        </a:prstGeom>
      </xdr:spPr>
    </xdr:pic>
    <xdr:clientData/>
  </xdr:twoCellAnchor>
  <xdr:twoCellAnchor>
    <xdr:from>
      <xdr:col>1</xdr:col>
      <xdr:colOff>160128</xdr:colOff>
      <xdr:row>45</xdr:row>
      <xdr:rowOff>826860</xdr:rowOff>
    </xdr:from>
    <xdr:to>
      <xdr:col>2</xdr:col>
      <xdr:colOff>969966</xdr:colOff>
      <xdr:row>46</xdr:row>
      <xdr:rowOff>753834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807" y="14502039"/>
          <a:ext cx="1122802" cy="757009"/>
        </a:xfrm>
        <a:prstGeom prst="rect">
          <a:avLst/>
        </a:prstGeom>
      </xdr:spPr>
    </xdr:pic>
    <xdr:clientData/>
  </xdr:twoCellAnchor>
  <xdr:twoCellAnchor>
    <xdr:from>
      <xdr:col>1</xdr:col>
      <xdr:colOff>125639</xdr:colOff>
      <xdr:row>47</xdr:row>
      <xdr:rowOff>805432</xdr:rowOff>
    </xdr:from>
    <xdr:to>
      <xdr:col>2</xdr:col>
      <xdr:colOff>977900</xdr:colOff>
      <xdr:row>48</xdr:row>
      <xdr:rowOff>767442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318" y="16140682"/>
          <a:ext cx="1165225" cy="792046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50</xdr:row>
      <xdr:rowOff>17020</xdr:rowOff>
    </xdr:from>
    <xdr:to>
      <xdr:col>2</xdr:col>
      <xdr:colOff>971551</xdr:colOff>
      <xdr:row>50</xdr:row>
      <xdr:rowOff>754291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80" y="17842377"/>
          <a:ext cx="1094014" cy="737271"/>
        </a:xfrm>
        <a:prstGeom prst="rect">
          <a:avLst/>
        </a:prstGeom>
      </xdr:spPr>
    </xdr:pic>
    <xdr:clientData/>
  </xdr:twoCellAnchor>
  <xdr:twoCellAnchor>
    <xdr:from>
      <xdr:col>1</xdr:col>
      <xdr:colOff>156567</xdr:colOff>
      <xdr:row>52</xdr:row>
      <xdr:rowOff>13607</xdr:rowOff>
    </xdr:from>
    <xdr:to>
      <xdr:col>2</xdr:col>
      <xdr:colOff>911928</xdr:colOff>
      <xdr:row>52</xdr:row>
      <xdr:rowOff>732370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246" y="19499036"/>
          <a:ext cx="1068325" cy="718763"/>
        </a:xfrm>
        <a:prstGeom prst="rect">
          <a:avLst/>
        </a:prstGeom>
      </xdr:spPr>
    </xdr:pic>
    <xdr:clientData/>
  </xdr:twoCellAnchor>
  <xdr:twoCellAnchor>
    <xdr:from>
      <xdr:col>1</xdr:col>
      <xdr:colOff>239864</xdr:colOff>
      <xdr:row>47</xdr:row>
      <xdr:rowOff>27215</xdr:rowOff>
    </xdr:from>
    <xdr:to>
      <xdr:col>3</xdr:col>
      <xdr:colOff>0</xdr:colOff>
      <xdr:row>47</xdr:row>
      <xdr:rowOff>758578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543" y="15362465"/>
          <a:ext cx="1066421" cy="731363"/>
        </a:xfrm>
        <a:prstGeom prst="rect">
          <a:avLst/>
        </a:prstGeom>
      </xdr:spPr>
    </xdr:pic>
    <xdr:clientData/>
  </xdr:twoCellAnchor>
  <xdr:twoCellAnchor>
    <xdr:from>
      <xdr:col>1</xdr:col>
      <xdr:colOff>154038</xdr:colOff>
      <xdr:row>51</xdr:row>
      <xdr:rowOff>9300</xdr:rowOff>
    </xdr:from>
    <xdr:to>
      <xdr:col>3</xdr:col>
      <xdr:colOff>0</xdr:colOff>
      <xdr:row>51</xdr:row>
      <xdr:rowOff>786039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17" y="18664693"/>
          <a:ext cx="1152247" cy="776739"/>
        </a:xfrm>
        <a:prstGeom prst="rect">
          <a:avLst/>
        </a:prstGeom>
      </xdr:spPr>
    </xdr:pic>
    <xdr:clientData/>
  </xdr:twoCellAnchor>
  <xdr:twoCellAnchor>
    <xdr:from>
      <xdr:col>1</xdr:col>
      <xdr:colOff>46260</xdr:colOff>
      <xdr:row>49</xdr:row>
      <xdr:rowOff>21582</xdr:rowOff>
    </xdr:from>
    <xdr:to>
      <xdr:col>2</xdr:col>
      <xdr:colOff>979709</xdr:colOff>
      <xdr:row>49</xdr:row>
      <xdr:rowOff>763753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660" y="16916211"/>
          <a:ext cx="1249135" cy="742171"/>
        </a:xfrm>
        <a:prstGeom prst="rect">
          <a:avLst/>
        </a:prstGeom>
      </xdr:spPr>
    </xdr:pic>
    <xdr:clientData/>
  </xdr:twoCellAnchor>
  <xdr:twoCellAnchor editAs="oneCell">
    <xdr:from>
      <xdr:col>2</xdr:col>
      <xdr:colOff>955676</xdr:colOff>
      <xdr:row>1</xdr:row>
      <xdr:rowOff>39243</xdr:rowOff>
    </xdr:from>
    <xdr:to>
      <xdr:col>4</xdr:col>
      <xdr:colOff>856037</xdr:colOff>
      <xdr:row>5</xdr:row>
      <xdr:rowOff>21588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355" y="338600"/>
          <a:ext cx="915453" cy="842045"/>
        </a:xfrm>
        <a:prstGeom prst="rect">
          <a:avLst/>
        </a:prstGeom>
      </xdr:spPr>
    </xdr:pic>
    <xdr:clientData/>
  </xdr:twoCellAnchor>
  <xdr:twoCellAnchor>
    <xdr:from>
      <xdr:col>1</xdr:col>
      <xdr:colOff>202596</xdr:colOff>
      <xdr:row>37</xdr:row>
      <xdr:rowOff>110370</xdr:rowOff>
    </xdr:from>
    <xdr:to>
      <xdr:col>2</xdr:col>
      <xdr:colOff>982889</xdr:colOff>
      <xdr:row>37</xdr:row>
      <xdr:rowOff>707572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275" y="7145263"/>
          <a:ext cx="1093257" cy="597202"/>
        </a:xfrm>
        <a:prstGeom prst="rect">
          <a:avLst/>
        </a:prstGeom>
      </xdr:spPr>
    </xdr:pic>
    <xdr:clientData/>
  </xdr:twoCellAnchor>
  <xdr:twoCellAnchor>
    <xdr:from>
      <xdr:col>2</xdr:col>
      <xdr:colOff>16936</xdr:colOff>
      <xdr:row>39</xdr:row>
      <xdr:rowOff>59418</xdr:rowOff>
    </xdr:from>
    <xdr:to>
      <xdr:col>2</xdr:col>
      <xdr:colOff>893622</xdr:colOff>
      <xdr:row>39</xdr:row>
      <xdr:rowOff>745218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579" y="8754382"/>
          <a:ext cx="876686" cy="685800"/>
        </a:xfrm>
        <a:prstGeom prst="rect">
          <a:avLst/>
        </a:prstGeom>
      </xdr:spPr>
    </xdr:pic>
    <xdr:clientData/>
  </xdr:twoCellAnchor>
  <xdr:twoCellAnchor>
    <xdr:from>
      <xdr:col>1</xdr:col>
      <xdr:colOff>250582</xdr:colOff>
      <xdr:row>38</xdr:row>
      <xdr:rowOff>143783</xdr:rowOff>
    </xdr:from>
    <xdr:to>
      <xdr:col>2</xdr:col>
      <xdr:colOff>949476</xdr:colOff>
      <xdr:row>38</xdr:row>
      <xdr:rowOff>693964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261" y="8008712"/>
          <a:ext cx="1011858" cy="550181"/>
        </a:xfrm>
        <a:prstGeom prst="rect">
          <a:avLst/>
        </a:prstGeom>
      </xdr:spPr>
    </xdr:pic>
    <xdr:clientData/>
  </xdr:twoCellAnchor>
  <xdr:twoCellAnchor>
    <xdr:from>
      <xdr:col>1</xdr:col>
      <xdr:colOff>245093</xdr:colOff>
      <xdr:row>42</xdr:row>
      <xdr:rowOff>45507</xdr:rowOff>
    </xdr:from>
    <xdr:to>
      <xdr:col>2</xdr:col>
      <xdr:colOff>958159</xdr:colOff>
      <xdr:row>42</xdr:row>
      <xdr:rowOff>731610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772" y="11230578"/>
          <a:ext cx="1026030" cy="686103"/>
        </a:xfrm>
        <a:prstGeom prst="rect">
          <a:avLst/>
        </a:prstGeom>
      </xdr:spPr>
    </xdr:pic>
    <xdr:clientData/>
  </xdr:twoCellAnchor>
  <xdr:twoCellAnchor>
    <xdr:from>
      <xdr:col>1</xdr:col>
      <xdr:colOff>293032</xdr:colOff>
      <xdr:row>41</xdr:row>
      <xdr:rowOff>54430</xdr:rowOff>
    </xdr:from>
    <xdr:to>
      <xdr:col>2</xdr:col>
      <xdr:colOff>948267</xdr:colOff>
      <xdr:row>41</xdr:row>
      <xdr:rowOff>745218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711" y="10409466"/>
          <a:ext cx="968199" cy="690788"/>
        </a:xfrm>
        <a:prstGeom prst="rect">
          <a:avLst/>
        </a:prstGeom>
      </xdr:spPr>
    </xdr:pic>
    <xdr:clientData/>
  </xdr:twoCellAnchor>
  <xdr:twoCellAnchor>
    <xdr:from>
      <xdr:col>1</xdr:col>
      <xdr:colOff>204107</xdr:colOff>
      <xdr:row>54</xdr:row>
      <xdr:rowOff>48683</xdr:rowOff>
    </xdr:from>
    <xdr:to>
      <xdr:col>2</xdr:col>
      <xdr:colOff>926261</xdr:colOff>
      <xdr:row>54</xdr:row>
      <xdr:rowOff>802671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20799576"/>
          <a:ext cx="1035118" cy="753988"/>
        </a:xfrm>
        <a:prstGeom prst="rect">
          <a:avLst/>
        </a:prstGeom>
      </xdr:spPr>
    </xdr:pic>
    <xdr:clientData/>
  </xdr:twoCellAnchor>
  <xdr:twoCellAnchor>
    <xdr:from>
      <xdr:col>1</xdr:col>
      <xdr:colOff>180067</xdr:colOff>
      <xdr:row>55</xdr:row>
      <xdr:rowOff>44150</xdr:rowOff>
    </xdr:from>
    <xdr:to>
      <xdr:col>2</xdr:col>
      <xdr:colOff>959961</xdr:colOff>
      <xdr:row>55</xdr:row>
      <xdr:rowOff>702143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746" y="21625079"/>
          <a:ext cx="1092858" cy="657993"/>
        </a:xfrm>
        <a:prstGeom prst="rect">
          <a:avLst/>
        </a:prstGeom>
      </xdr:spPr>
    </xdr:pic>
    <xdr:clientData/>
  </xdr:twoCellAnchor>
  <xdr:twoCellAnchor>
    <xdr:from>
      <xdr:col>1</xdr:col>
      <xdr:colOff>241752</xdr:colOff>
      <xdr:row>40</xdr:row>
      <xdr:rowOff>82551</xdr:rowOff>
    </xdr:from>
    <xdr:to>
      <xdr:col>2</xdr:col>
      <xdr:colOff>918028</xdr:colOff>
      <xdr:row>40</xdr:row>
      <xdr:rowOff>647730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1" y="9607551"/>
          <a:ext cx="989240" cy="565179"/>
        </a:xfrm>
        <a:prstGeom prst="rect">
          <a:avLst/>
        </a:prstGeom>
      </xdr:spPr>
    </xdr:pic>
    <xdr:clientData/>
  </xdr:twoCellAnchor>
  <xdr:twoCellAnchor>
    <xdr:from>
      <xdr:col>1</xdr:col>
      <xdr:colOff>235106</xdr:colOff>
      <xdr:row>32</xdr:row>
      <xdr:rowOff>60778</xdr:rowOff>
    </xdr:from>
    <xdr:to>
      <xdr:col>2</xdr:col>
      <xdr:colOff>971551</xdr:colOff>
      <xdr:row>32</xdr:row>
      <xdr:rowOff>779416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BB1F6C-2EDD-DAD9-5494-F775DA61B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785" y="2945492"/>
          <a:ext cx="1039884" cy="714828"/>
        </a:xfrm>
        <a:prstGeom prst="rect">
          <a:avLst/>
        </a:prstGeom>
      </xdr:spPr>
    </xdr:pic>
    <xdr:clientData/>
  </xdr:twoCellAnchor>
  <xdr:twoCellAnchor>
    <xdr:from>
      <xdr:col>1</xdr:col>
      <xdr:colOff>144232</xdr:colOff>
      <xdr:row>33</xdr:row>
      <xdr:rowOff>87705</xdr:rowOff>
    </xdr:from>
    <xdr:to>
      <xdr:col>2</xdr:col>
      <xdr:colOff>969370</xdr:colOff>
      <xdr:row>33</xdr:row>
      <xdr:rowOff>741407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0CA6BEF-7DD6-C8FD-93A4-683AF2E60E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6632" y="3745305"/>
          <a:ext cx="1129394" cy="657512"/>
        </a:xfrm>
        <a:prstGeom prst="rect">
          <a:avLst/>
        </a:prstGeom>
      </xdr:spPr>
    </xdr:pic>
    <xdr:clientData/>
  </xdr:twoCellAnchor>
  <xdr:twoCellAnchor>
    <xdr:from>
      <xdr:col>1</xdr:col>
      <xdr:colOff>231322</xdr:colOff>
      <xdr:row>34</xdr:row>
      <xdr:rowOff>22768</xdr:rowOff>
    </xdr:from>
    <xdr:to>
      <xdr:col>2</xdr:col>
      <xdr:colOff>970159</xdr:colOff>
      <xdr:row>34</xdr:row>
      <xdr:rowOff>740954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4F9BE4B-9545-1663-5CBE-2A35881F83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1" y="4567554"/>
          <a:ext cx="1055611" cy="721996"/>
        </a:xfrm>
        <a:prstGeom prst="rect">
          <a:avLst/>
        </a:prstGeom>
      </xdr:spPr>
    </xdr:pic>
    <xdr:clientData/>
  </xdr:twoCellAnchor>
  <xdr:twoCellAnchor>
    <xdr:from>
      <xdr:col>1</xdr:col>
      <xdr:colOff>213632</xdr:colOff>
      <xdr:row>35</xdr:row>
      <xdr:rowOff>7259</xdr:rowOff>
    </xdr:from>
    <xdr:to>
      <xdr:col>3</xdr:col>
      <xdr:colOff>0</xdr:colOff>
      <xdr:row>35</xdr:row>
      <xdr:rowOff>745385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FF55733-574B-5BB7-A57B-6D2C0D10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311" y="5382080"/>
          <a:ext cx="1096708" cy="734316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36</xdr:row>
      <xdr:rowOff>154695</xdr:rowOff>
    </xdr:from>
    <xdr:to>
      <xdr:col>2</xdr:col>
      <xdr:colOff>932244</xdr:colOff>
      <xdr:row>36</xdr:row>
      <xdr:rowOff>706393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C0C3F61-6116-52D4-1F4D-41C4F8E41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7393" y="6359552"/>
          <a:ext cx="1037019" cy="538363"/>
        </a:xfrm>
        <a:prstGeom prst="rect">
          <a:avLst/>
        </a:prstGeom>
      </xdr:spPr>
    </xdr:pic>
    <xdr:clientData/>
  </xdr:twoCellAnchor>
  <xdr:twoCellAnchor>
    <xdr:from>
      <xdr:col>2</xdr:col>
      <xdr:colOff>2268</xdr:colOff>
      <xdr:row>12</xdr:row>
      <xdr:rowOff>68036</xdr:rowOff>
    </xdr:from>
    <xdr:to>
      <xdr:col>2</xdr:col>
      <xdr:colOff>963840</xdr:colOff>
      <xdr:row>12</xdr:row>
      <xdr:rowOff>709084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CC4906D-08CD-861F-DBA7-EF9C6593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18" y="4052661"/>
          <a:ext cx="961572" cy="641048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</xdr:row>
      <xdr:rowOff>95250</xdr:rowOff>
    </xdr:from>
    <xdr:to>
      <xdr:col>2</xdr:col>
      <xdr:colOff>968375</xdr:colOff>
      <xdr:row>13</xdr:row>
      <xdr:rowOff>698209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4CBFD77-6743-A314-6D70-04F2B3C5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905375"/>
          <a:ext cx="904875" cy="60295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16</xdr:row>
      <xdr:rowOff>63500</xdr:rowOff>
    </xdr:from>
    <xdr:to>
      <xdr:col>2</xdr:col>
      <xdr:colOff>952500</xdr:colOff>
      <xdr:row>16</xdr:row>
      <xdr:rowOff>666750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5E00D3C-DE06-ACC2-9BEA-B2D69F19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7350125"/>
          <a:ext cx="904875" cy="6032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17</xdr:row>
      <xdr:rowOff>111125</xdr:rowOff>
    </xdr:from>
    <xdr:to>
      <xdr:col>2</xdr:col>
      <xdr:colOff>952500</xdr:colOff>
      <xdr:row>17</xdr:row>
      <xdr:rowOff>714375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D313804-8396-EF40-AEAA-EC84655D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8223250"/>
          <a:ext cx="904875" cy="603250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20</xdr:row>
      <xdr:rowOff>95251</xdr:rowOff>
    </xdr:from>
    <xdr:to>
      <xdr:col>2</xdr:col>
      <xdr:colOff>952501</xdr:colOff>
      <xdr:row>20</xdr:row>
      <xdr:rowOff>687989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EE1EB9C-6701-403C-88D3-9212AC18B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10683876"/>
          <a:ext cx="889000" cy="59273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63500</xdr:rowOff>
    </xdr:from>
    <xdr:to>
      <xdr:col>2</xdr:col>
      <xdr:colOff>952500</xdr:colOff>
      <xdr:row>22</xdr:row>
      <xdr:rowOff>698500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D340314F-D531-30BF-4442-0DF26B43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" y="12303125"/>
          <a:ext cx="952500" cy="635000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23</xdr:row>
      <xdr:rowOff>79375</xdr:rowOff>
    </xdr:from>
    <xdr:to>
      <xdr:col>2</xdr:col>
      <xdr:colOff>968375</xdr:colOff>
      <xdr:row>23</xdr:row>
      <xdr:rowOff>704024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483A714-9A8A-E4B0-4DDC-F7F05DC6B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13144500"/>
          <a:ext cx="936625" cy="624649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26</xdr:row>
      <xdr:rowOff>47625</xdr:rowOff>
    </xdr:from>
    <xdr:to>
      <xdr:col>2</xdr:col>
      <xdr:colOff>936625</xdr:colOff>
      <xdr:row>26</xdr:row>
      <xdr:rowOff>682625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DBB467C-606E-E674-E216-264BD9BB2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" y="15589250"/>
          <a:ext cx="952500" cy="6350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27</xdr:row>
      <xdr:rowOff>47625</xdr:rowOff>
    </xdr:from>
    <xdr:to>
      <xdr:col>2</xdr:col>
      <xdr:colOff>952500</xdr:colOff>
      <xdr:row>27</xdr:row>
      <xdr:rowOff>703958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0F00092-5F99-E41A-32E2-AE03FB8A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6414750"/>
          <a:ext cx="984250" cy="656333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30</xdr:row>
      <xdr:rowOff>95250</xdr:rowOff>
    </xdr:from>
    <xdr:to>
      <xdr:col>2</xdr:col>
      <xdr:colOff>952500</xdr:colOff>
      <xdr:row>30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9B3499E-C860-BEB0-3973-ABBC2BEDA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25" y="18938875"/>
          <a:ext cx="1000125" cy="666750"/>
        </a:xfrm>
        <a:prstGeom prst="rect">
          <a:avLst/>
        </a:prstGeom>
      </xdr:spPr>
    </xdr:pic>
    <xdr:clientData/>
  </xdr:twoCellAnchor>
  <xdr:twoCellAnchor>
    <xdr:from>
      <xdr:col>2</xdr:col>
      <xdr:colOff>15875</xdr:colOff>
      <xdr:row>11</xdr:row>
      <xdr:rowOff>63500</xdr:rowOff>
    </xdr:from>
    <xdr:to>
      <xdr:col>3</xdr:col>
      <xdr:colOff>0</xdr:colOff>
      <xdr:row>11</xdr:row>
      <xdr:rowOff>714375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2B70023-3A08-B947-ECC2-4F28D0E51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3222625"/>
          <a:ext cx="968375" cy="6508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31750</xdr:rowOff>
    </xdr:from>
    <xdr:to>
      <xdr:col>2</xdr:col>
      <xdr:colOff>966698</xdr:colOff>
      <xdr:row>14</xdr:row>
      <xdr:rowOff>650875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CA1532B-A6D6-5179-E2CB-51A7666E8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" y="5667375"/>
          <a:ext cx="966698" cy="6191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79375</xdr:rowOff>
    </xdr:from>
    <xdr:to>
      <xdr:col>2</xdr:col>
      <xdr:colOff>952500</xdr:colOff>
      <xdr:row>15</xdr:row>
      <xdr:rowOff>714375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4236C72-938A-673B-BD10-6BC578F4E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" y="6540500"/>
          <a:ext cx="952500" cy="635000"/>
        </a:xfrm>
        <a:prstGeom prst="rect">
          <a:avLst/>
        </a:prstGeom>
      </xdr:spPr>
    </xdr:pic>
    <xdr:clientData/>
  </xdr:twoCellAnchor>
  <xdr:twoCellAnchor>
    <xdr:from>
      <xdr:col>2</xdr:col>
      <xdr:colOff>15875</xdr:colOff>
      <xdr:row>18</xdr:row>
      <xdr:rowOff>127000</xdr:rowOff>
    </xdr:from>
    <xdr:to>
      <xdr:col>2</xdr:col>
      <xdr:colOff>936625</xdr:colOff>
      <xdr:row>18</xdr:row>
      <xdr:rowOff>613145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00AD713-18D5-94A5-7D31-6A487103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9064625"/>
          <a:ext cx="920750" cy="48614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19</xdr:row>
      <xdr:rowOff>95250</xdr:rowOff>
    </xdr:from>
    <xdr:to>
      <xdr:col>2</xdr:col>
      <xdr:colOff>952500</xdr:colOff>
      <xdr:row>19</xdr:row>
      <xdr:rowOff>698500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773E932-DC70-0864-FAB8-70DC9ED18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9858375"/>
          <a:ext cx="904875" cy="603250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21</xdr:row>
      <xdr:rowOff>95250</xdr:rowOff>
    </xdr:from>
    <xdr:to>
      <xdr:col>2</xdr:col>
      <xdr:colOff>889000</xdr:colOff>
      <xdr:row>21</xdr:row>
      <xdr:rowOff>666750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E398645-E444-88F8-38E0-163820FC4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11509375"/>
          <a:ext cx="857250" cy="571500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24</xdr:row>
      <xdr:rowOff>95250</xdr:rowOff>
    </xdr:from>
    <xdr:to>
      <xdr:col>3</xdr:col>
      <xdr:colOff>0</xdr:colOff>
      <xdr:row>24</xdr:row>
      <xdr:rowOff>730250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66F3209-FC18-1A1C-4389-1D558178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13985875"/>
          <a:ext cx="9525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25</xdr:row>
      <xdr:rowOff>63500</xdr:rowOff>
    </xdr:from>
    <xdr:to>
      <xdr:col>2</xdr:col>
      <xdr:colOff>936625</xdr:colOff>
      <xdr:row>25</xdr:row>
      <xdr:rowOff>666750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E317AC7-A937-F81B-A680-AC8B6B703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14779625"/>
          <a:ext cx="904875" cy="603250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28</xdr:row>
      <xdr:rowOff>47625</xdr:rowOff>
    </xdr:from>
    <xdr:to>
      <xdr:col>2</xdr:col>
      <xdr:colOff>968375</xdr:colOff>
      <xdr:row>28</xdr:row>
      <xdr:rowOff>735542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D957DD3-D6B0-D5DF-123A-263CC7BF1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17240250"/>
          <a:ext cx="1031875" cy="687917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29</xdr:row>
      <xdr:rowOff>31751</xdr:rowOff>
    </xdr:from>
    <xdr:to>
      <xdr:col>2</xdr:col>
      <xdr:colOff>920750</xdr:colOff>
      <xdr:row>29</xdr:row>
      <xdr:rowOff>635001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D1276CA3-BD54-7F34-6784-AF5A99FD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8049876"/>
          <a:ext cx="904875" cy="603250"/>
        </a:xfrm>
        <a:prstGeom prst="rect">
          <a:avLst/>
        </a:prstGeom>
      </xdr:spPr>
    </xdr:pic>
    <xdr:clientData/>
  </xdr:twoCellAnchor>
  <xdr:twoCellAnchor editAs="oneCell">
    <xdr:from>
      <xdr:col>21</xdr:col>
      <xdr:colOff>349250</xdr:colOff>
      <xdr:row>0</xdr:row>
      <xdr:rowOff>301624</xdr:rowOff>
    </xdr:from>
    <xdr:to>
      <xdr:col>25</xdr:col>
      <xdr:colOff>276186</xdr:colOff>
      <xdr:row>5</xdr:row>
      <xdr:rowOff>79374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365C483-1244-B140-A370-343537A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573125" y="301624"/>
          <a:ext cx="2911436" cy="93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57150</xdr:rowOff>
    </xdr:from>
    <xdr:to>
      <xdr:col>3</xdr:col>
      <xdr:colOff>371066</xdr:colOff>
      <xdr:row>2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57150"/>
          <a:ext cx="1621381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181120</xdr:colOff>
      <xdr:row>0</xdr:row>
      <xdr:rowOff>246380</xdr:rowOff>
    </xdr:from>
    <xdr:to>
      <xdr:col>17</xdr:col>
      <xdr:colOff>379017</xdr:colOff>
      <xdr:row>1</xdr:row>
      <xdr:rowOff>411480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2720" y="246380"/>
          <a:ext cx="1407572" cy="460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875483</xdr:colOff>
      <xdr:row>1</xdr:row>
      <xdr:rowOff>28598</xdr:rowOff>
    </xdr:from>
    <xdr:to>
      <xdr:col>3</xdr:col>
      <xdr:colOff>684508</xdr:colOff>
      <xdr:row>5</xdr:row>
      <xdr:rowOff>23421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97997" y="398712"/>
          <a:ext cx="864940" cy="822138"/>
        </a:xfrm>
        <a:prstGeom prst="rect">
          <a:avLst/>
        </a:prstGeom>
      </xdr:spPr>
    </xdr:pic>
    <xdr:clientData/>
  </xdr:twoCellAnchor>
  <xdr:oneCellAnchor>
    <xdr:from>
      <xdr:col>3</xdr:col>
      <xdr:colOff>803569</xdr:colOff>
      <xdr:row>2</xdr:row>
      <xdr:rowOff>119716</xdr:rowOff>
    </xdr:from>
    <xdr:ext cx="2874928" cy="8989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7100" y="738841"/>
          <a:ext cx="2874928" cy="898984"/>
        </a:xfrm>
        <a:prstGeom prst="rect">
          <a:avLst/>
        </a:prstGeom>
      </xdr:spPr>
    </xdr:pic>
    <xdr:clientData/>
  </xdr:oneCellAnchor>
  <xdr:twoCellAnchor>
    <xdr:from>
      <xdr:col>1</xdr:col>
      <xdr:colOff>193346</xdr:colOff>
      <xdr:row>17</xdr:row>
      <xdr:rowOff>160514</xdr:rowOff>
    </xdr:from>
    <xdr:to>
      <xdr:col>2</xdr:col>
      <xdr:colOff>1030968</xdr:colOff>
      <xdr:row>17</xdr:row>
      <xdr:rowOff>745490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14064E-06F2-D9EE-6731-E4F59376C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3025" y="3303764"/>
          <a:ext cx="1205014" cy="588786"/>
        </a:xfrm>
        <a:prstGeom prst="rect">
          <a:avLst/>
        </a:prstGeom>
      </xdr:spPr>
    </xdr:pic>
    <xdr:clientData/>
  </xdr:twoCellAnchor>
  <xdr:twoCellAnchor>
    <xdr:from>
      <xdr:col>1</xdr:col>
      <xdr:colOff>262618</xdr:colOff>
      <xdr:row>18</xdr:row>
      <xdr:rowOff>97974</xdr:rowOff>
    </xdr:from>
    <xdr:to>
      <xdr:col>2</xdr:col>
      <xdr:colOff>1030057</xdr:colOff>
      <xdr:row>18</xdr:row>
      <xdr:rowOff>819150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BF7AA3D-0479-AA75-E0BB-570E07356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018" y="4003224"/>
          <a:ext cx="1081764" cy="721176"/>
        </a:xfrm>
        <a:prstGeom prst="rect">
          <a:avLst/>
        </a:prstGeom>
      </xdr:spPr>
    </xdr:pic>
    <xdr:clientData/>
  </xdr:twoCellAnchor>
  <xdr:twoCellAnchor>
    <xdr:from>
      <xdr:col>1</xdr:col>
      <xdr:colOff>280306</xdr:colOff>
      <xdr:row>19</xdr:row>
      <xdr:rowOff>99333</xdr:rowOff>
    </xdr:from>
    <xdr:to>
      <xdr:col>2</xdr:col>
      <xdr:colOff>1031421</xdr:colOff>
      <xdr:row>19</xdr:row>
      <xdr:rowOff>810534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D25D7EE1-2A6F-EC57-8AA0-3A4C83D52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706" y="4938033"/>
          <a:ext cx="1065440" cy="711201"/>
        </a:xfrm>
        <a:prstGeom prst="rect">
          <a:avLst/>
        </a:prstGeom>
      </xdr:spPr>
    </xdr:pic>
    <xdr:clientData/>
  </xdr:twoCellAnchor>
  <xdr:twoCellAnchor>
    <xdr:from>
      <xdr:col>1</xdr:col>
      <xdr:colOff>265339</xdr:colOff>
      <xdr:row>20</xdr:row>
      <xdr:rowOff>95250</xdr:rowOff>
    </xdr:from>
    <xdr:to>
      <xdr:col>2</xdr:col>
      <xdr:colOff>1039585</xdr:colOff>
      <xdr:row>20</xdr:row>
      <xdr:rowOff>820964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4C38992C-9FE6-FA25-A877-D4F9DE75E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739" y="5867400"/>
          <a:ext cx="1088571" cy="72571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</xdr:row>
      <xdr:rowOff>133350</xdr:rowOff>
    </xdr:from>
    <xdr:to>
      <xdr:col>2</xdr:col>
      <xdr:colOff>1014413</xdr:colOff>
      <xdr:row>21</xdr:row>
      <xdr:rowOff>809625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E22F7B34-76AC-6446-8986-10E827037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6838950"/>
          <a:ext cx="1014413" cy="676275"/>
        </a:xfrm>
        <a:prstGeom prst="rect">
          <a:avLst/>
        </a:prstGeom>
      </xdr:spPr>
    </xdr:pic>
    <xdr:clientData/>
  </xdr:twoCellAnchor>
  <xdr:twoCellAnchor>
    <xdr:from>
      <xdr:col>1</xdr:col>
      <xdr:colOff>304801</xdr:colOff>
      <xdr:row>22</xdr:row>
      <xdr:rowOff>104775</xdr:rowOff>
    </xdr:from>
    <xdr:to>
      <xdr:col>2</xdr:col>
      <xdr:colOff>1033464</xdr:colOff>
      <xdr:row>22</xdr:row>
      <xdr:rowOff>800100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74B2C42E-A008-090F-9E8E-C526F5782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7743825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23</xdr:row>
      <xdr:rowOff>114300</xdr:rowOff>
    </xdr:from>
    <xdr:to>
      <xdr:col>2</xdr:col>
      <xdr:colOff>1023938</xdr:colOff>
      <xdr:row>23</xdr:row>
      <xdr:rowOff>809625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27F47EE0-4C83-74D9-0412-6BC042575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868680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24</xdr:row>
      <xdr:rowOff>114300</xdr:rowOff>
    </xdr:from>
    <xdr:to>
      <xdr:col>2</xdr:col>
      <xdr:colOff>1014414</xdr:colOff>
      <xdr:row>24</xdr:row>
      <xdr:rowOff>809625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C1AA72C4-3BCA-C58E-446F-A9203A52A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9620250"/>
          <a:ext cx="1042988" cy="6953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114300</xdr:rowOff>
    </xdr:from>
    <xdr:to>
      <xdr:col>2</xdr:col>
      <xdr:colOff>1014413</xdr:colOff>
      <xdr:row>25</xdr:row>
      <xdr:rowOff>790575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8FA5D37A-B15B-0A3B-3237-8711E4DB4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10553700"/>
          <a:ext cx="1014413" cy="676275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26</xdr:row>
      <xdr:rowOff>85726</xdr:rowOff>
    </xdr:from>
    <xdr:to>
      <xdr:col>2</xdr:col>
      <xdr:colOff>1033461</xdr:colOff>
      <xdr:row>26</xdr:row>
      <xdr:rowOff>800100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CCE4A390-B107-8A8F-8712-8A169B19E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11458576"/>
          <a:ext cx="1071561" cy="714374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27</xdr:row>
      <xdr:rowOff>95250</xdr:rowOff>
    </xdr:from>
    <xdr:to>
      <xdr:col>2</xdr:col>
      <xdr:colOff>1023939</xdr:colOff>
      <xdr:row>27</xdr:row>
      <xdr:rowOff>790575</xdr:rowOff>
    </xdr:to>
    <xdr:pic>
      <xdr:nvPicPr>
        <xdr:cNvPr id="24" name="Slika 23">
          <a:extLst>
            <a:ext uri="{FF2B5EF4-FFF2-40B4-BE49-F238E27FC236}">
              <a16:creationId xmlns:a16="http://schemas.microsoft.com/office/drawing/2014/main" id="{F0DE6D39-E0D5-671A-A0EC-8A843BFAD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1240155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28</xdr:row>
      <xdr:rowOff>95250</xdr:rowOff>
    </xdr:from>
    <xdr:to>
      <xdr:col>2</xdr:col>
      <xdr:colOff>1014414</xdr:colOff>
      <xdr:row>28</xdr:row>
      <xdr:rowOff>790575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FAA8DA4B-A213-162F-15A6-0335C77B0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1333500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29</xdr:row>
      <xdr:rowOff>95250</xdr:rowOff>
    </xdr:from>
    <xdr:to>
      <xdr:col>2</xdr:col>
      <xdr:colOff>1014414</xdr:colOff>
      <xdr:row>29</xdr:row>
      <xdr:rowOff>790575</xdr:rowOff>
    </xdr:to>
    <xdr:pic>
      <xdr:nvPicPr>
        <xdr:cNvPr id="28" name="Slika 27">
          <a:extLst>
            <a:ext uri="{FF2B5EF4-FFF2-40B4-BE49-F238E27FC236}">
              <a16:creationId xmlns:a16="http://schemas.microsoft.com/office/drawing/2014/main" id="{ED3FA163-1CB1-9485-4DC2-0F4A714B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1426845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30</xdr:row>
      <xdr:rowOff>95250</xdr:rowOff>
    </xdr:from>
    <xdr:to>
      <xdr:col>2</xdr:col>
      <xdr:colOff>1038225</xdr:colOff>
      <xdr:row>30</xdr:row>
      <xdr:rowOff>800100</xdr:rowOff>
    </xdr:to>
    <xdr:pic>
      <xdr:nvPicPr>
        <xdr:cNvPr id="30" name="Slika 29">
          <a:extLst>
            <a:ext uri="{FF2B5EF4-FFF2-40B4-BE49-F238E27FC236}">
              <a16:creationId xmlns:a16="http://schemas.microsoft.com/office/drawing/2014/main" id="{D2BD8AFF-A8CE-19F6-571B-2BEC011E9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15201900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31</xdr:row>
      <xdr:rowOff>76200</xdr:rowOff>
    </xdr:from>
    <xdr:to>
      <xdr:col>2</xdr:col>
      <xdr:colOff>1033463</xdr:colOff>
      <xdr:row>31</xdr:row>
      <xdr:rowOff>771525</xdr:rowOff>
    </xdr:to>
    <xdr:pic>
      <xdr:nvPicPr>
        <xdr:cNvPr id="32" name="Slika 31">
          <a:extLst>
            <a:ext uri="{FF2B5EF4-FFF2-40B4-BE49-F238E27FC236}">
              <a16:creationId xmlns:a16="http://schemas.microsoft.com/office/drawing/2014/main" id="{EBDB033C-E2E7-F7F8-4DC6-B3195F7F6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611630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304801</xdr:colOff>
      <xdr:row>32</xdr:row>
      <xdr:rowOff>95250</xdr:rowOff>
    </xdr:from>
    <xdr:to>
      <xdr:col>2</xdr:col>
      <xdr:colOff>1033464</xdr:colOff>
      <xdr:row>32</xdr:row>
      <xdr:rowOff>790575</xdr:rowOff>
    </xdr:to>
    <xdr:pic>
      <xdr:nvPicPr>
        <xdr:cNvPr id="34" name="Slika 33">
          <a:extLst>
            <a:ext uri="{FF2B5EF4-FFF2-40B4-BE49-F238E27FC236}">
              <a16:creationId xmlns:a16="http://schemas.microsoft.com/office/drawing/2014/main" id="{A9CA2030-D5DB-1EA4-4A57-EF332CE6E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17068800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33</xdr:row>
      <xdr:rowOff>123825</xdr:rowOff>
    </xdr:from>
    <xdr:to>
      <xdr:col>2</xdr:col>
      <xdr:colOff>1023939</xdr:colOff>
      <xdr:row>33</xdr:row>
      <xdr:rowOff>819150</xdr:rowOff>
    </xdr:to>
    <xdr:pic>
      <xdr:nvPicPr>
        <xdr:cNvPr id="36" name="Slika 35">
          <a:extLst>
            <a:ext uri="{FF2B5EF4-FFF2-40B4-BE49-F238E27FC236}">
              <a16:creationId xmlns:a16="http://schemas.microsoft.com/office/drawing/2014/main" id="{F719F8C4-F69F-4473-CEB8-454E214E4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18030825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34</xdr:row>
      <xdr:rowOff>114300</xdr:rowOff>
    </xdr:from>
    <xdr:to>
      <xdr:col>2</xdr:col>
      <xdr:colOff>1028700</xdr:colOff>
      <xdr:row>34</xdr:row>
      <xdr:rowOff>819150</xdr:rowOff>
    </xdr:to>
    <xdr:pic>
      <xdr:nvPicPr>
        <xdr:cNvPr id="38" name="Slika 37">
          <a:extLst>
            <a:ext uri="{FF2B5EF4-FFF2-40B4-BE49-F238E27FC236}">
              <a16:creationId xmlns:a16="http://schemas.microsoft.com/office/drawing/2014/main" id="{7D9E199E-C24D-6313-F5B0-1D8E0848E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8954750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35</xdr:row>
      <xdr:rowOff>104775</xdr:rowOff>
    </xdr:from>
    <xdr:to>
      <xdr:col>2</xdr:col>
      <xdr:colOff>1014414</xdr:colOff>
      <xdr:row>35</xdr:row>
      <xdr:rowOff>800100</xdr:rowOff>
    </xdr:to>
    <xdr:pic>
      <xdr:nvPicPr>
        <xdr:cNvPr id="40" name="Slika 39">
          <a:extLst>
            <a:ext uri="{FF2B5EF4-FFF2-40B4-BE49-F238E27FC236}">
              <a16:creationId xmlns:a16="http://schemas.microsoft.com/office/drawing/2014/main" id="{F82F454C-FE4B-E102-4E1B-47BDE07B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19878675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36</xdr:row>
      <xdr:rowOff>95250</xdr:rowOff>
    </xdr:from>
    <xdr:to>
      <xdr:col>2</xdr:col>
      <xdr:colOff>1023939</xdr:colOff>
      <xdr:row>36</xdr:row>
      <xdr:rowOff>790576</xdr:rowOff>
    </xdr:to>
    <xdr:pic>
      <xdr:nvPicPr>
        <xdr:cNvPr id="42" name="Slika 41">
          <a:extLst>
            <a:ext uri="{FF2B5EF4-FFF2-40B4-BE49-F238E27FC236}">
              <a16:creationId xmlns:a16="http://schemas.microsoft.com/office/drawing/2014/main" id="{E79E7090-DE3D-D8E3-FB84-88D828891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20802600"/>
          <a:ext cx="1042989" cy="695326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37</xdr:row>
      <xdr:rowOff>85725</xdr:rowOff>
    </xdr:from>
    <xdr:to>
      <xdr:col>2</xdr:col>
      <xdr:colOff>1033463</xdr:colOff>
      <xdr:row>37</xdr:row>
      <xdr:rowOff>800100</xdr:rowOff>
    </xdr:to>
    <xdr:pic>
      <xdr:nvPicPr>
        <xdr:cNvPr id="44" name="Slika 43">
          <a:extLst>
            <a:ext uri="{FF2B5EF4-FFF2-40B4-BE49-F238E27FC236}">
              <a16:creationId xmlns:a16="http://schemas.microsoft.com/office/drawing/2014/main" id="{24ADECDA-A059-DD53-AFD0-92F8A355B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1726525"/>
          <a:ext cx="1071563" cy="714375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38</xdr:row>
      <xdr:rowOff>104776</xdr:rowOff>
    </xdr:from>
    <xdr:to>
      <xdr:col>2</xdr:col>
      <xdr:colOff>1028700</xdr:colOff>
      <xdr:row>38</xdr:row>
      <xdr:rowOff>815976</xdr:rowOff>
    </xdr:to>
    <xdr:pic>
      <xdr:nvPicPr>
        <xdr:cNvPr id="46" name="Slika 45">
          <a:extLst>
            <a:ext uri="{FF2B5EF4-FFF2-40B4-BE49-F238E27FC236}">
              <a16:creationId xmlns:a16="http://schemas.microsoft.com/office/drawing/2014/main" id="{60C23C07-1333-6DD5-B1CD-AB1B142A1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2679026"/>
          <a:ext cx="1066800" cy="71120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39</xdr:row>
      <xdr:rowOff>114300</xdr:rowOff>
    </xdr:from>
    <xdr:to>
      <xdr:col>2</xdr:col>
      <xdr:colOff>1019175</xdr:colOff>
      <xdr:row>39</xdr:row>
      <xdr:rowOff>806450</xdr:rowOff>
    </xdr:to>
    <xdr:pic>
      <xdr:nvPicPr>
        <xdr:cNvPr id="48" name="Slika 47">
          <a:extLst>
            <a:ext uri="{FF2B5EF4-FFF2-40B4-BE49-F238E27FC236}">
              <a16:creationId xmlns:a16="http://schemas.microsoft.com/office/drawing/2014/main" id="{B1194D16-DDAE-2EE5-EA09-CE2617EDB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23622000"/>
          <a:ext cx="1038225" cy="69215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40</xdr:row>
      <xdr:rowOff>85726</xdr:rowOff>
    </xdr:from>
    <xdr:to>
      <xdr:col>2</xdr:col>
      <xdr:colOff>1028700</xdr:colOff>
      <xdr:row>40</xdr:row>
      <xdr:rowOff>796926</xdr:rowOff>
    </xdr:to>
    <xdr:pic>
      <xdr:nvPicPr>
        <xdr:cNvPr id="50" name="Slika 49">
          <a:extLst>
            <a:ext uri="{FF2B5EF4-FFF2-40B4-BE49-F238E27FC236}">
              <a16:creationId xmlns:a16="http://schemas.microsoft.com/office/drawing/2014/main" id="{CE4E2AEF-3487-E150-42B3-F943D92B0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4526876"/>
          <a:ext cx="1066800" cy="71120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41</xdr:row>
      <xdr:rowOff>85726</xdr:rowOff>
    </xdr:from>
    <xdr:to>
      <xdr:col>2</xdr:col>
      <xdr:colOff>1028700</xdr:colOff>
      <xdr:row>41</xdr:row>
      <xdr:rowOff>790576</xdr:rowOff>
    </xdr:to>
    <xdr:pic>
      <xdr:nvPicPr>
        <xdr:cNvPr id="52" name="Slika 51">
          <a:extLst>
            <a:ext uri="{FF2B5EF4-FFF2-40B4-BE49-F238E27FC236}">
              <a16:creationId xmlns:a16="http://schemas.microsoft.com/office/drawing/2014/main" id="{BF7A2087-A9E8-3869-F875-FB242FEA4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5460326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271464</xdr:colOff>
      <xdr:row>42</xdr:row>
      <xdr:rowOff>76201</xdr:rowOff>
    </xdr:from>
    <xdr:to>
      <xdr:col>2</xdr:col>
      <xdr:colOff>1014415</xdr:colOff>
      <xdr:row>42</xdr:row>
      <xdr:rowOff>781051</xdr:rowOff>
    </xdr:to>
    <xdr:pic>
      <xdr:nvPicPr>
        <xdr:cNvPr id="54" name="Slika 53">
          <a:extLst>
            <a:ext uri="{FF2B5EF4-FFF2-40B4-BE49-F238E27FC236}">
              <a16:creationId xmlns:a16="http://schemas.microsoft.com/office/drawing/2014/main" id="{A46D8BE0-3D95-9404-8AAE-130034923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864" y="26384251"/>
          <a:ext cx="1057276" cy="70485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43</xdr:row>
      <xdr:rowOff>114300</xdr:rowOff>
    </xdr:from>
    <xdr:to>
      <xdr:col>2</xdr:col>
      <xdr:colOff>1033463</xdr:colOff>
      <xdr:row>43</xdr:row>
      <xdr:rowOff>828675</xdr:rowOff>
    </xdr:to>
    <xdr:pic>
      <xdr:nvPicPr>
        <xdr:cNvPr id="56" name="Slika 55">
          <a:extLst>
            <a:ext uri="{FF2B5EF4-FFF2-40B4-BE49-F238E27FC236}">
              <a16:creationId xmlns:a16="http://schemas.microsoft.com/office/drawing/2014/main" id="{59BE3692-8B2B-39D4-F636-CC417EFB6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7355800"/>
          <a:ext cx="1071563" cy="71437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44</xdr:row>
      <xdr:rowOff>95251</xdr:rowOff>
    </xdr:from>
    <xdr:to>
      <xdr:col>2</xdr:col>
      <xdr:colOff>1009650</xdr:colOff>
      <xdr:row>44</xdr:row>
      <xdr:rowOff>787401</xdr:rowOff>
    </xdr:to>
    <xdr:pic>
      <xdr:nvPicPr>
        <xdr:cNvPr id="58" name="Slika 57">
          <a:extLst>
            <a:ext uri="{FF2B5EF4-FFF2-40B4-BE49-F238E27FC236}">
              <a16:creationId xmlns:a16="http://schemas.microsoft.com/office/drawing/2014/main" id="{CB125D92-6D79-776A-5496-4A236AC9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8270201"/>
          <a:ext cx="1038225" cy="6921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</xdr:row>
      <xdr:rowOff>104775</xdr:rowOff>
    </xdr:from>
    <xdr:to>
      <xdr:col>2</xdr:col>
      <xdr:colOff>1014413</xdr:colOff>
      <xdr:row>45</xdr:row>
      <xdr:rowOff>781050</xdr:rowOff>
    </xdr:to>
    <xdr:pic>
      <xdr:nvPicPr>
        <xdr:cNvPr id="60" name="Slika 59">
          <a:extLst>
            <a:ext uri="{FF2B5EF4-FFF2-40B4-BE49-F238E27FC236}">
              <a16:creationId xmlns:a16="http://schemas.microsoft.com/office/drawing/2014/main" id="{7ABCDE50-F439-B260-1740-E5922650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29213175"/>
          <a:ext cx="1014413" cy="676275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46</xdr:row>
      <xdr:rowOff>104775</xdr:rowOff>
    </xdr:from>
    <xdr:to>
      <xdr:col>2</xdr:col>
      <xdr:colOff>1023939</xdr:colOff>
      <xdr:row>46</xdr:row>
      <xdr:rowOff>800100</xdr:rowOff>
    </xdr:to>
    <xdr:pic>
      <xdr:nvPicPr>
        <xdr:cNvPr id="62" name="Slika 61">
          <a:extLst>
            <a:ext uri="{FF2B5EF4-FFF2-40B4-BE49-F238E27FC236}">
              <a16:creationId xmlns:a16="http://schemas.microsoft.com/office/drawing/2014/main" id="{6D37EDA1-A185-446F-07C8-867EB5161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30146625"/>
          <a:ext cx="1042988" cy="69532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47</xdr:row>
      <xdr:rowOff>85725</xdr:rowOff>
    </xdr:from>
    <xdr:to>
      <xdr:col>2</xdr:col>
      <xdr:colOff>1038225</xdr:colOff>
      <xdr:row>47</xdr:row>
      <xdr:rowOff>809625</xdr:rowOff>
    </xdr:to>
    <xdr:pic>
      <xdr:nvPicPr>
        <xdr:cNvPr id="64" name="Slika 63">
          <a:extLst>
            <a:ext uri="{FF2B5EF4-FFF2-40B4-BE49-F238E27FC236}">
              <a16:creationId xmlns:a16="http://schemas.microsoft.com/office/drawing/2014/main" id="{434AAC94-920F-D0E5-F167-45B29220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31061025"/>
          <a:ext cx="1085850" cy="723900"/>
        </a:xfrm>
        <a:prstGeom prst="rect">
          <a:avLst/>
        </a:prstGeom>
      </xdr:spPr>
    </xdr:pic>
    <xdr:clientData/>
  </xdr:twoCellAnchor>
  <xdr:twoCellAnchor>
    <xdr:from>
      <xdr:col>2</xdr:col>
      <xdr:colOff>14288</xdr:colOff>
      <xdr:row>48</xdr:row>
      <xdr:rowOff>104776</xdr:rowOff>
    </xdr:from>
    <xdr:to>
      <xdr:col>2</xdr:col>
      <xdr:colOff>1014413</xdr:colOff>
      <xdr:row>48</xdr:row>
      <xdr:rowOff>771526</xdr:rowOff>
    </xdr:to>
    <xdr:pic>
      <xdr:nvPicPr>
        <xdr:cNvPr id="66" name="Slika 65">
          <a:extLst>
            <a:ext uri="{FF2B5EF4-FFF2-40B4-BE49-F238E27FC236}">
              <a16:creationId xmlns:a16="http://schemas.microsoft.com/office/drawing/2014/main" id="{8E3824DF-A03C-B062-29EC-8A9EBAF5B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013" y="32013526"/>
          <a:ext cx="1000125" cy="66675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49</xdr:row>
      <xdr:rowOff>66675</xdr:rowOff>
    </xdr:from>
    <xdr:to>
      <xdr:col>2</xdr:col>
      <xdr:colOff>1028700</xdr:colOff>
      <xdr:row>49</xdr:row>
      <xdr:rowOff>771525</xdr:rowOff>
    </xdr:to>
    <xdr:pic>
      <xdr:nvPicPr>
        <xdr:cNvPr id="68" name="Slika 67">
          <a:extLst>
            <a:ext uri="{FF2B5EF4-FFF2-40B4-BE49-F238E27FC236}">
              <a16:creationId xmlns:a16="http://schemas.microsoft.com/office/drawing/2014/main" id="{9E567CD9-0193-3DBA-C595-841384FB2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32908875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50</xdr:row>
      <xdr:rowOff>104775</xdr:rowOff>
    </xdr:from>
    <xdr:to>
      <xdr:col>2</xdr:col>
      <xdr:colOff>1033463</xdr:colOff>
      <xdr:row>50</xdr:row>
      <xdr:rowOff>819150</xdr:rowOff>
    </xdr:to>
    <xdr:pic>
      <xdr:nvPicPr>
        <xdr:cNvPr id="70" name="Slika 69">
          <a:extLst>
            <a:ext uri="{FF2B5EF4-FFF2-40B4-BE49-F238E27FC236}">
              <a16:creationId xmlns:a16="http://schemas.microsoft.com/office/drawing/2014/main" id="{F8629107-8BAF-971D-C9FC-9391301EE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33880425"/>
          <a:ext cx="1071563" cy="714375"/>
        </a:xfrm>
        <a:prstGeom prst="rect">
          <a:avLst/>
        </a:prstGeom>
      </xdr:spPr>
    </xdr:pic>
    <xdr:clientData/>
  </xdr:twoCellAnchor>
  <xdr:twoCellAnchor>
    <xdr:from>
      <xdr:col>1</xdr:col>
      <xdr:colOff>271463</xdr:colOff>
      <xdr:row>51</xdr:row>
      <xdr:rowOff>114300</xdr:rowOff>
    </xdr:from>
    <xdr:to>
      <xdr:col>2</xdr:col>
      <xdr:colOff>1014414</xdr:colOff>
      <xdr:row>51</xdr:row>
      <xdr:rowOff>819150</xdr:rowOff>
    </xdr:to>
    <xdr:pic>
      <xdr:nvPicPr>
        <xdr:cNvPr id="72" name="Slika 71">
          <a:extLst>
            <a:ext uri="{FF2B5EF4-FFF2-40B4-BE49-F238E27FC236}">
              <a16:creationId xmlns:a16="http://schemas.microsoft.com/office/drawing/2014/main" id="{66EB1730-FACE-4E34-9769-2A0166AF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863" y="34823400"/>
          <a:ext cx="1057276" cy="70485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52</xdr:row>
      <xdr:rowOff>76201</xdr:rowOff>
    </xdr:from>
    <xdr:to>
      <xdr:col>2</xdr:col>
      <xdr:colOff>1038224</xdr:colOff>
      <xdr:row>52</xdr:row>
      <xdr:rowOff>800100</xdr:rowOff>
    </xdr:to>
    <xdr:pic>
      <xdr:nvPicPr>
        <xdr:cNvPr id="74" name="Slika 73">
          <a:extLst>
            <a:ext uri="{FF2B5EF4-FFF2-40B4-BE49-F238E27FC236}">
              <a16:creationId xmlns:a16="http://schemas.microsoft.com/office/drawing/2014/main" id="{DFCF1345-707C-7298-5D9B-D4701985D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35718751"/>
          <a:ext cx="1085849" cy="723899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53</xdr:row>
      <xdr:rowOff>104776</xdr:rowOff>
    </xdr:from>
    <xdr:to>
      <xdr:col>2</xdr:col>
      <xdr:colOff>1019175</xdr:colOff>
      <xdr:row>53</xdr:row>
      <xdr:rowOff>809626</xdr:rowOff>
    </xdr:to>
    <xdr:pic>
      <xdr:nvPicPr>
        <xdr:cNvPr id="76" name="Slika 75">
          <a:extLst>
            <a:ext uri="{FF2B5EF4-FFF2-40B4-BE49-F238E27FC236}">
              <a16:creationId xmlns:a16="http://schemas.microsoft.com/office/drawing/2014/main" id="{CBC0C115-7D90-6215-9F64-B3A35AF1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36680776"/>
          <a:ext cx="1057275" cy="70485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54</xdr:row>
      <xdr:rowOff>47625</xdr:rowOff>
    </xdr:from>
    <xdr:to>
      <xdr:col>2</xdr:col>
      <xdr:colOff>1042988</xdr:colOff>
      <xdr:row>54</xdr:row>
      <xdr:rowOff>781050</xdr:rowOff>
    </xdr:to>
    <xdr:pic>
      <xdr:nvPicPr>
        <xdr:cNvPr id="78" name="Slika 77">
          <a:extLst>
            <a:ext uri="{FF2B5EF4-FFF2-40B4-BE49-F238E27FC236}">
              <a16:creationId xmlns:a16="http://schemas.microsoft.com/office/drawing/2014/main" id="{54B6426A-0EC0-EE51-2F00-9E208D09F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37557075"/>
          <a:ext cx="1100138" cy="733425"/>
        </a:xfrm>
        <a:prstGeom prst="rect">
          <a:avLst/>
        </a:prstGeom>
      </xdr:spPr>
    </xdr:pic>
    <xdr:clientData/>
  </xdr:twoCellAnchor>
  <xdr:twoCellAnchor>
    <xdr:from>
      <xdr:col>1</xdr:col>
      <xdr:colOff>266701</xdr:colOff>
      <xdr:row>55</xdr:row>
      <xdr:rowOff>95250</xdr:rowOff>
    </xdr:from>
    <xdr:to>
      <xdr:col>2</xdr:col>
      <xdr:colOff>1023939</xdr:colOff>
      <xdr:row>55</xdr:row>
      <xdr:rowOff>809625</xdr:rowOff>
    </xdr:to>
    <xdr:pic>
      <xdr:nvPicPr>
        <xdr:cNvPr id="80" name="Slika 79">
          <a:extLst>
            <a:ext uri="{FF2B5EF4-FFF2-40B4-BE49-F238E27FC236}">
              <a16:creationId xmlns:a16="http://schemas.microsoft.com/office/drawing/2014/main" id="{B6E8F47E-CC0A-26CF-DA13-D7117769F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38538150"/>
          <a:ext cx="1071563" cy="7143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56</xdr:row>
      <xdr:rowOff>85725</xdr:rowOff>
    </xdr:from>
    <xdr:to>
      <xdr:col>2</xdr:col>
      <xdr:colOff>1038225</xdr:colOff>
      <xdr:row>56</xdr:row>
      <xdr:rowOff>809625</xdr:rowOff>
    </xdr:to>
    <xdr:pic>
      <xdr:nvPicPr>
        <xdr:cNvPr id="82" name="Slika 81">
          <a:extLst>
            <a:ext uri="{FF2B5EF4-FFF2-40B4-BE49-F238E27FC236}">
              <a16:creationId xmlns:a16="http://schemas.microsoft.com/office/drawing/2014/main" id="{7FEBA415-C1C0-34CE-64A6-FA12B3911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39462075"/>
          <a:ext cx="1085850" cy="723900"/>
        </a:xfrm>
        <a:prstGeom prst="rect">
          <a:avLst/>
        </a:prstGeom>
      </xdr:spPr>
    </xdr:pic>
    <xdr:clientData/>
  </xdr:twoCellAnchor>
  <xdr:twoCellAnchor>
    <xdr:from>
      <xdr:col>2</xdr:col>
      <xdr:colOff>137600</xdr:colOff>
      <xdr:row>11</xdr:row>
      <xdr:rowOff>35113</xdr:rowOff>
    </xdr:from>
    <xdr:to>
      <xdr:col>2</xdr:col>
      <xdr:colOff>1033743</xdr:colOff>
      <xdr:row>12</xdr:row>
      <xdr:rowOff>74371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50A8822-BC35-4E6E-85A6-21E6F189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8247" y="2937437"/>
          <a:ext cx="896143" cy="476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127795</xdr:colOff>
      <xdr:row>12</xdr:row>
      <xdr:rowOff>21433</xdr:rowOff>
    </xdr:from>
    <xdr:to>
      <xdr:col>2</xdr:col>
      <xdr:colOff>1042195</xdr:colOff>
      <xdr:row>12</xdr:row>
      <xdr:rowOff>464345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9909FE92-9363-47E0-978A-EFD9E5E0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1690" y="3477103"/>
          <a:ext cx="914400" cy="43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122462</xdr:colOff>
      <xdr:row>14</xdr:row>
      <xdr:rowOff>178711</xdr:rowOff>
    </xdr:from>
    <xdr:to>
      <xdr:col>2</xdr:col>
      <xdr:colOff>852304</xdr:colOff>
      <xdr:row>15</xdr:row>
      <xdr:rowOff>257735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6A7A1B04-6831-493D-A21D-5AD04FF372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9344" y="4336093"/>
          <a:ext cx="1043607" cy="516054"/>
        </a:xfrm>
        <a:prstGeom prst="rect">
          <a:avLst/>
        </a:prstGeom>
      </xdr:spPr>
    </xdr:pic>
    <xdr:clientData/>
  </xdr:twoCellAnchor>
  <xdr:twoCellAnchor editAs="oneCell">
    <xdr:from>
      <xdr:col>14</xdr:col>
      <xdr:colOff>402167</xdr:colOff>
      <xdr:row>0</xdr:row>
      <xdr:rowOff>254001</xdr:rowOff>
    </xdr:from>
    <xdr:to>
      <xdr:col>17</xdr:col>
      <xdr:colOff>646603</xdr:colOff>
      <xdr:row>5</xdr:row>
      <xdr:rowOff>5293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EBB62DA5-B60D-C641-8C86-2251DB3B9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260667" y="254001"/>
          <a:ext cx="2911436" cy="936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95476</xdr:colOff>
      <xdr:row>1</xdr:row>
      <xdr:rowOff>182880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627096" cy="5181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355022</xdr:colOff>
      <xdr:row>0</xdr:row>
      <xdr:rowOff>37985</xdr:rowOff>
    </xdr:from>
    <xdr:to>
      <xdr:col>12</xdr:col>
      <xdr:colOff>126018</xdr:colOff>
      <xdr:row>1</xdr:row>
      <xdr:rowOff>130184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7985"/>
          <a:ext cx="1144848" cy="3741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857998</xdr:colOff>
      <xdr:row>1</xdr:row>
      <xdr:rowOff>78895</xdr:rowOff>
    </xdr:from>
    <xdr:ext cx="2874928" cy="898984"/>
    <xdr:pic>
      <xdr:nvPicPr>
        <xdr:cNvPr id="2" name="Picture 1">
          <a:extLst>
            <a:ext uri="{FF2B5EF4-FFF2-40B4-BE49-F238E27FC236}">
              <a16:creationId xmlns:a16="http://schemas.microsoft.com/office/drawing/2014/main" id="{94794989-092B-4901-A39E-62B4DDBA9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3141" y="446288"/>
          <a:ext cx="2874928" cy="898984"/>
        </a:xfrm>
        <a:prstGeom prst="rect">
          <a:avLst/>
        </a:prstGeom>
      </xdr:spPr>
    </xdr:pic>
    <xdr:clientData/>
  </xdr:oneCellAnchor>
  <xdr:twoCellAnchor>
    <xdr:from>
      <xdr:col>2</xdr:col>
      <xdr:colOff>12245</xdr:colOff>
      <xdr:row>16</xdr:row>
      <xdr:rowOff>119745</xdr:rowOff>
    </xdr:from>
    <xdr:to>
      <xdr:col>2</xdr:col>
      <xdr:colOff>1032778</xdr:colOff>
      <xdr:row>16</xdr:row>
      <xdr:rowOff>805543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F9493A4D-D83A-46B4-BA3C-25AD7221F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005" y="4950825"/>
          <a:ext cx="1020533" cy="68579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104776</xdr:rowOff>
    </xdr:from>
    <xdr:to>
      <xdr:col>3</xdr:col>
      <xdr:colOff>0</xdr:colOff>
      <xdr:row>17</xdr:row>
      <xdr:rowOff>809626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8CE030B9-E359-4ED8-A4A7-3CCE4D1EB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5865496"/>
          <a:ext cx="1059180" cy="70485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18</xdr:row>
      <xdr:rowOff>76200</xdr:rowOff>
    </xdr:from>
    <xdr:to>
      <xdr:col>2</xdr:col>
      <xdr:colOff>1038225</xdr:colOff>
      <xdr:row>18</xdr:row>
      <xdr:rowOff>781050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38604912-8CCF-473D-95A8-614FD1FAE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6766560"/>
          <a:ext cx="1061085" cy="704850"/>
        </a:xfrm>
        <a:prstGeom prst="rect">
          <a:avLst/>
        </a:prstGeom>
      </xdr:spPr>
    </xdr:pic>
    <xdr:clientData/>
  </xdr:twoCellAnchor>
  <xdr:twoCellAnchor>
    <xdr:from>
      <xdr:col>2</xdr:col>
      <xdr:colOff>1</xdr:colOff>
      <xdr:row>19</xdr:row>
      <xdr:rowOff>76201</xdr:rowOff>
    </xdr:from>
    <xdr:to>
      <xdr:col>3</xdr:col>
      <xdr:colOff>28575</xdr:colOff>
      <xdr:row>19</xdr:row>
      <xdr:rowOff>800100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560999BB-7463-469B-AA62-F14ABA98C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1" y="7696201"/>
          <a:ext cx="1087754" cy="723899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20</xdr:row>
      <xdr:rowOff>104775</xdr:rowOff>
    </xdr:from>
    <xdr:to>
      <xdr:col>2</xdr:col>
      <xdr:colOff>1033464</xdr:colOff>
      <xdr:row>20</xdr:row>
      <xdr:rowOff>800100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B4717F91-A08A-4C27-A680-5DE71A59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8654415"/>
          <a:ext cx="1046798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21</xdr:row>
      <xdr:rowOff>85725</xdr:rowOff>
    </xdr:from>
    <xdr:to>
      <xdr:col>3</xdr:col>
      <xdr:colOff>19050</xdr:colOff>
      <xdr:row>21</xdr:row>
      <xdr:rowOff>809625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62CEF60F-E5A6-4648-89AB-99F303821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9565005"/>
          <a:ext cx="1091565" cy="7239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104775</xdr:rowOff>
    </xdr:from>
    <xdr:to>
      <xdr:col>2</xdr:col>
      <xdr:colOff>1014413</xdr:colOff>
      <xdr:row>22</xdr:row>
      <xdr:rowOff>781050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83DE8978-7470-4EF2-911C-F3B8742A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10513695"/>
          <a:ext cx="1014413" cy="67627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23</xdr:row>
      <xdr:rowOff>95250</xdr:rowOff>
    </xdr:from>
    <xdr:to>
      <xdr:col>3</xdr:col>
      <xdr:colOff>4763</xdr:colOff>
      <xdr:row>23</xdr:row>
      <xdr:rowOff>809625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7682E1C0-9D1C-4A78-AC27-7BB11A80A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1433810"/>
          <a:ext cx="1077278" cy="714375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25</xdr:row>
      <xdr:rowOff>104775</xdr:rowOff>
    </xdr:from>
    <xdr:to>
      <xdr:col>3</xdr:col>
      <xdr:colOff>19051</xdr:colOff>
      <xdr:row>25</xdr:row>
      <xdr:rowOff>828675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E01CD37B-A812-47C8-A8D8-1C41B11FF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13302615"/>
          <a:ext cx="1091565" cy="72390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26</xdr:row>
      <xdr:rowOff>104776</xdr:rowOff>
    </xdr:from>
    <xdr:to>
      <xdr:col>2</xdr:col>
      <xdr:colOff>1033461</xdr:colOff>
      <xdr:row>26</xdr:row>
      <xdr:rowOff>781050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F2AF5311-5755-4DD9-B45C-A92247E6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10" y="16091536"/>
          <a:ext cx="1014411" cy="676274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27</xdr:row>
      <xdr:rowOff>76200</xdr:rowOff>
    </xdr:from>
    <xdr:to>
      <xdr:col>3</xdr:col>
      <xdr:colOff>47626</xdr:colOff>
      <xdr:row>27</xdr:row>
      <xdr:rowOff>825500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2E2791D4-F8AF-4ACC-9ED7-84DB4CC1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16992600"/>
          <a:ext cx="1129665" cy="749300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28</xdr:row>
      <xdr:rowOff>95250</xdr:rowOff>
    </xdr:from>
    <xdr:to>
      <xdr:col>2</xdr:col>
      <xdr:colOff>1001486</xdr:colOff>
      <xdr:row>28</xdr:row>
      <xdr:rowOff>781050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15B71A09-205A-4052-BCE8-CBEC75B79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18056679"/>
          <a:ext cx="1028700" cy="6858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29</xdr:row>
      <xdr:rowOff>114301</xdr:rowOff>
    </xdr:from>
    <xdr:to>
      <xdr:col>3</xdr:col>
      <xdr:colOff>47624</xdr:colOff>
      <xdr:row>29</xdr:row>
      <xdr:rowOff>857250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5A2AE662-EE35-421C-8980-E9433823B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8889981"/>
          <a:ext cx="1120139" cy="742949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30</xdr:row>
      <xdr:rowOff>95251</xdr:rowOff>
    </xdr:from>
    <xdr:to>
      <xdr:col>2</xdr:col>
      <xdr:colOff>1019175</xdr:colOff>
      <xdr:row>30</xdr:row>
      <xdr:rowOff>781051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2BE02E73-77DA-4DC6-9E4F-8D8341E1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9800571"/>
          <a:ext cx="1032510" cy="6858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31</xdr:row>
      <xdr:rowOff>85725</xdr:rowOff>
    </xdr:from>
    <xdr:to>
      <xdr:col>3</xdr:col>
      <xdr:colOff>47625</xdr:colOff>
      <xdr:row>31</xdr:row>
      <xdr:rowOff>828675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4795FA03-355C-4516-886C-AF574E7A0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20720685"/>
          <a:ext cx="1120140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957945</xdr:colOff>
      <xdr:row>1</xdr:row>
      <xdr:rowOff>2401</xdr:rowOff>
    </xdr:from>
    <xdr:to>
      <xdr:col>3</xdr:col>
      <xdr:colOff>781052</xdr:colOff>
      <xdr:row>5</xdr:row>
      <xdr:rowOff>170361</xdr:rowOff>
    </xdr:to>
    <xdr:pic>
      <xdr:nvPicPr>
        <xdr:cNvPr id="24" name="Slika 23">
          <a:extLst>
            <a:ext uri="{FF2B5EF4-FFF2-40B4-BE49-F238E27FC236}">
              <a16:creationId xmlns:a16="http://schemas.microsoft.com/office/drawing/2014/main" id="{6ECAFA30-6728-496A-92F2-5006F98D7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3705" y="368161"/>
          <a:ext cx="863237" cy="987110"/>
        </a:xfrm>
        <a:prstGeom prst="rect">
          <a:avLst/>
        </a:prstGeom>
      </xdr:spPr>
    </xdr:pic>
    <xdr:clientData/>
  </xdr:twoCellAnchor>
  <xdr:twoCellAnchor>
    <xdr:from>
      <xdr:col>1</xdr:col>
      <xdr:colOff>185056</xdr:colOff>
      <xdr:row>15</xdr:row>
      <xdr:rowOff>65317</xdr:rowOff>
    </xdr:from>
    <xdr:to>
      <xdr:col>3</xdr:col>
      <xdr:colOff>21769</xdr:colOff>
      <xdr:row>15</xdr:row>
      <xdr:rowOff>805545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EF99F592-68DD-88DD-5606-E133FD4C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456" y="3984174"/>
          <a:ext cx="1110342" cy="740228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11</xdr:row>
      <xdr:rowOff>483348</xdr:rowOff>
    </xdr:from>
    <xdr:to>
      <xdr:col>3</xdr:col>
      <xdr:colOff>0</xdr:colOff>
      <xdr:row>12</xdr:row>
      <xdr:rowOff>492996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937ADBD-3028-4C4C-9F4C-9512BB70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7405" y="3426573"/>
          <a:ext cx="986155" cy="510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241300</xdr:colOff>
      <xdr:row>11</xdr:row>
      <xdr:rowOff>44790</xdr:rowOff>
    </xdr:from>
    <xdr:to>
      <xdr:col>2</xdr:col>
      <xdr:colOff>990600</xdr:colOff>
      <xdr:row>12</xdr:row>
      <xdr:rowOff>38275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C196939A-F6ED-4FAB-9FA6-2D55E648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014" y="3110933"/>
          <a:ext cx="749300" cy="50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169332</xdr:colOff>
      <xdr:row>14</xdr:row>
      <xdr:rowOff>63501</xdr:rowOff>
    </xdr:from>
    <xdr:to>
      <xdr:col>2</xdr:col>
      <xdr:colOff>974446</xdr:colOff>
      <xdr:row>14</xdr:row>
      <xdr:rowOff>740834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03B6055-B906-AD8A-A36D-34C76C365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499" y="4550834"/>
          <a:ext cx="1016780" cy="677333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24</xdr:row>
      <xdr:rowOff>105834</xdr:rowOff>
    </xdr:from>
    <xdr:to>
      <xdr:col>2</xdr:col>
      <xdr:colOff>995271</xdr:colOff>
      <xdr:row>24</xdr:row>
      <xdr:rowOff>783168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EC3EDAF-9D2B-1A7A-F5A7-74DFA8CB7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66" y="13906501"/>
          <a:ext cx="1016438" cy="677334"/>
        </a:xfrm>
        <a:prstGeom prst="rect">
          <a:avLst/>
        </a:prstGeom>
      </xdr:spPr>
    </xdr:pic>
    <xdr:clientData/>
  </xdr:twoCellAnchor>
  <xdr:twoCellAnchor editAs="oneCell">
    <xdr:from>
      <xdr:col>18</xdr:col>
      <xdr:colOff>169333</xdr:colOff>
      <xdr:row>0</xdr:row>
      <xdr:rowOff>190499</xdr:rowOff>
    </xdr:from>
    <xdr:to>
      <xdr:col>21</xdr:col>
      <xdr:colOff>413769</xdr:colOff>
      <xdr:row>3</xdr:row>
      <xdr:rowOff>216957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593D398-7BBD-A244-8EBA-3ADCEBD0B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033500" y="190499"/>
          <a:ext cx="2911436" cy="936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</xdr:rowOff>
    </xdr:from>
    <xdr:to>
      <xdr:col>4</xdr:col>
      <xdr:colOff>106906</xdr:colOff>
      <xdr:row>1</xdr:row>
      <xdr:rowOff>284390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8DDF4D51-C2A0-4228-A2EB-8FD25D3D0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5240"/>
          <a:ext cx="1718536" cy="54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 tint="-4.9989318521683403E-2"/>
  </sheetPr>
  <dimension ref="B2:U62"/>
  <sheetViews>
    <sheetView showGridLines="0" showRowColHeaders="0" tabSelected="1" zoomScale="90" zoomScaleNormal="90" workbookViewId="0">
      <selection activeCell="E7" sqref="E7:H7"/>
    </sheetView>
  </sheetViews>
  <sheetFormatPr baseColWidth="10" defaultColWidth="11" defaultRowHeight="16"/>
  <cols>
    <col min="1" max="1" width="1.6640625" customWidth="1"/>
    <col min="2" max="2" width="16" customWidth="1"/>
    <col min="3" max="3" width="13.1640625" customWidth="1"/>
    <col min="4" max="4" width="12.83203125" customWidth="1"/>
    <col min="5" max="5" width="11.33203125" style="1" customWidth="1"/>
    <col min="6" max="6" width="10.83203125" style="1" customWidth="1"/>
    <col min="7" max="7" width="10.6640625" style="1" customWidth="1"/>
    <col min="8" max="9" width="11.1640625" style="51" customWidth="1"/>
    <col min="10" max="10" width="12.83203125" style="51" bestFit="1" customWidth="1"/>
    <col min="11" max="11" width="12.1640625" customWidth="1"/>
    <col min="13" max="13" width="11.33203125" customWidth="1"/>
    <col min="17" max="17" width="12.1640625" customWidth="1"/>
    <col min="18" max="18" width="12.83203125" customWidth="1"/>
    <col min="19" max="19" width="12.1640625" customWidth="1"/>
    <col min="20" max="20" width="12.33203125" bestFit="1" customWidth="1"/>
  </cols>
  <sheetData>
    <row r="2" spans="2:12">
      <c r="H2" s="51" t="s">
        <v>394</v>
      </c>
    </row>
    <row r="6" spans="2:12">
      <c r="E6" s="79" t="s">
        <v>308</v>
      </c>
    </row>
    <row r="7" spans="2:12" ht="66">
      <c r="B7" s="52" t="s">
        <v>25</v>
      </c>
      <c r="E7" s="975"/>
      <c r="F7" s="976"/>
      <c r="G7" s="976"/>
      <c r="H7" s="977"/>
      <c r="I7" s="391"/>
      <c r="J7" s="391"/>
    </row>
    <row r="8" spans="2:12" ht="19.25" customHeight="1">
      <c r="B8" s="53"/>
      <c r="E8" s="79" t="s">
        <v>20</v>
      </c>
      <c r="I8" s="389"/>
      <c r="J8" s="389"/>
    </row>
    <row r="9" spans="2:12">
      <c r="B9" s="53"/>
      <c r="E9" s="978"/>
      <c r="F9" s="979"/>
      <c r="G9" s="979"/>
      <c r="H9" s="980"/>
      <c r="I9" s="392"/>
      <c r="J9" s="392"/>
    </row>
    <row r="10" spans="2:12">
      <c r="B10" s="53"/>
      <c r="E10" s="981"/>
      <c r="F10" s="982"/>
      <c r="G10" s="982"/>
      <c r="H10" s="983"/>
      <c r="I10" s="392"/>
      <c r="J10" s="392"/>
    </row>
    <row r="11" spans="2:12">
      <c r="E11" s="984"/>
      <c r="F11" s="985"/>
      <c r="G11" s="985"/>
      <c r="H11" s="986"/>
      <c r="I11" s="392"/>
      <c r="J11" s="392"/>
    </row>
    <row r="12" spans="2:12">
      <c r="B12" s="54" t="s">
        <v>17</v>
      </c>
      <c r="C12" s="255"/>
      <c r="D12" s="55" t="s">
        <v>19</v>
      </c>
      <c r="I12" s="389"/>
      <c r="K12" s="293"/>
    </row>
    <row r="13" spans="2:12">
      <c r="I13" s="389"/>
      <c r="K13" s="293"/>
    </row>
    <row r="14" spans="2:12">
      <c r="I14" s="389"/>
      <c r="K14" s="293"/>
    </row>
    <row r="15" spans="2:12">
      <c r="C15" s="84"/>
      <c r="D15" s="84"/>
      <c r="E15" s="85" t="s">
        <v>16</v>
      </c>
      <c r="F15" s="85" t="s">
        <v>22</v>
      </c>
      <c r="G15" s="996" t="s">
        <v>0</v>
      </c>
      <c r="H15" s="996"/>
      <c r="I15" s="564" t="s">
        <v>212</v>
      </c>
      <c r="J15" s="389"/>
      <c r="K15" s="389"/>
      <c r="L15" s="1"/>
    </row>
    <row r="16" spans="2:12" s="1" customFormat="1" ht="23.25" customHeight="1">
      <c r="D16" s="56" t="s">
        <v>213</v>
      </c>
      <c r="E16" s="1">
        <f>'READY GRP'!AG8</f>
        <v>0</v>
      </c>
      <c r="F16" s="104">
        <f>'READY GRP'!O3</f>
        <v>0</v>
      </c>
      <c r="G16" s="992">
        <f>'READY GRP'!O1</f>
        <v>0</v>
      </c>
      <c r="H16" s="992"/>
      <c r="I16" s="565">
        <f>'READY GRP'!AI2</f>
        <v>0</v>
      </c>
      <c r="J16" s="393"/>
      <c r="K16" s="390">
        <f>'READY GRP'!AI2</f>
        <v>0</v>
      </c>
    </row>
    <row r="17" spans="2:21" s="1" customFormat="1" ht="23.25" customHeight="1">
      <c r="D17" s="56" t="s">
        <v>214</v>
      </c>
      <c r="E17" s="1">
        <f>'READY PU'!U8</f>
        <v>0</v>
      </c>
      <c r="F17" s="104">
        <f>'READY PU'!K3</f>
        <v>0</v>
      </c>
      <c r="G17" s="993">
        <f>'READY PU'!K1</f>
        <v>0</v>
      </c>
      <c r="H17" s="993"/>
      <c r="I17" s="565">
        <f>'READY PU'!W2</f>
        <v>0</v>
      </c>
      <c r="J17" s="393"/>
      <c r="K17" s="390">
        <f>'READY PU'!W2</f>
        <v>0</v>
      </c>
    </row>
    <row r="18" spans="2:21" s="1" customFormat="1" ht="23.25" customHeight="1">
      <c r="D18" s="56" t="s">
        <v>325</v>
      </c>
      <c r="E18" s="1">
        <f>'READY PE'!AD8</f>
        <v>0</v>
      </c>
      <c r="F18" s="104">
        <f>'READY PE'!K3</f>
        <v>0</v>
      </c>
      <c r="G18" s="997">
        <f>'READY PE'!K1</f>
        <v>0</v>
      </c>
      <c r="H18" s="997"/>
      <c r="I18" s="565">
        <f>'READY PE'!AF2</f>
        <v>0</v>
      </c>
      <c r="J18" s="393"/>
      <c r="K18" s="390"/>
    </row>
    <row r="19" spans="2:21" s="1" customFormat="1" ht="23.25" customHeight="1">
      <c r="C19" s="252"/>
      <c r="D19" s="423" t="s">
        <v>18</v>
      </c>
      <c r="E19" s="252">
        <f>SUM(E16+E17+E18)</f>
        <v>0</v>
      </c>
      <c r="F19" s="424">
        <f>SUM(F16+F17+F18)</f>
        <v>0</v>
      </c>
      <c r="G19" s="992">
        <f>SUM(G16+G17+G18)</f>
        <v>0</v>
      </c>
      <c r="H19" s="992"/>
      <c r="I19" s="566">
        <f>SUM(I16:I18)</f>
        <v>0</v>
      </c>
      <c r="J19" s="394"/>
      <c r="K19" s="29"/>
    </row>
    <row r="20" spans="2:21" s="1" customFormat="1" ht="23.25" customHeight="1">
      <c r="D20" s="80" t="str">
        <f>"DISCOUNT "&amp;C12&amp;" %"</f>
        <v>DISCOUNT  %</v>
      </c>
      <c r="G20" s="994">
        <f>SUM(G19*C12/100)</f>
        <v>0</v>
      </c>
      <c r="H20" s="994"/>
      <c r="I20" s="567"/>
      <c r="J20" s="395"/>
      <c r="K20" s="29"/>
    </row>
    <row r="21" spans="2:21" s="1" customFormat="1" ht="23.25" customHeight="1">
      <c r="C21" s="253"/>
      <c r="D21" s="268" t="s">
        <v>215</v>
      </c>
      <c r="E21" s="254"/>
      <c r="F21" s="254"/>
      <c r="G21" s="995">
        <f>G19-G20</f>
        <v>0</v>
      </c>
      <c r="H21" s="995"/>
      <c r="I21" s="396"/>
      <c r="J21" s="398"/>
      <c r="K21" s="269"/>
      <c r="L21" s="269"/>
    </row>
    <row r="22" spans="2:21" s="1" customFormat="1" ht="23.25" customHeight="1">
      <c r="C22" s="234"/>
      <c r="D22" s="270"/>
      <c r="E22" s="234"/>
      <c r="F22" s="234"/>
      <c r="G22" s="271"/>
      <c r="H22" s="271"/>
      <c r="I22" s="271"/>
      <c r="J22" s="271"/>
      <c r="K22" s="269"/>
      <c r="L22" s="269"/>
    </row>
    <row r="23" spans="2:21" s="1" customFormat="1" ht="23" customHeight="1">
      <c r="C23" s="234"/>
      <c r="D23" s="270"/>
      <c r="E23" s="234"/>
      <c r="F23" s="234"/>
      <c r="G23" s="271"/>
      <c r="H23" s="271"/>
      <c r="I23" s="271"/>
      <c r="J23" s="271"/>
      <c r="K23" s="269"/>
      <c r="L23" s="269"/>
    </row>
    <row r="24" spans="2:21" s="1" customFormat="1" ht="34" customHeight="1">
      <c r="B24" s="987" t="s">
        <v>206</v>
      </c>
      <c r="C24" s="272" t="s">
        <v>1</v>
      </c>
      <c r="D24" s="235" t="s">
        <v>50</v>
      </c>
      <c r="E24" s="273" t="s">
        <v>7</v>
      </c>
      <c r="F24" s="274" t="s">
        <v>8</v>
      </c>
      <c r="G24" s="275" t="s">
        <v>2</v>
      </c>
      <c r="H24" s="276" t="s">
        <v>248</v>
      </c>
      <c r="I24" s="397" t="s">
        <v>243</v>
      </c>
      <c r="J24" s="277" t="s">
        <v>249</v>
      </c>
      <c r="K24" s="278" t="s">
        <v>86</v>
      </c>
      <c r="L24" s="279" t="s">
        <v>68</v>
      </c>
      <c r="M24" s="280" t="s">
        <v>24</v>
      </c>
      <c r="N24" s="71" t="s">
        <v>69</v>
      </c>
      <c r="O24" s="281" t="s">
        <v>57</v>
      </c>
      <c r="P24" s="282" t="s">
        <v>58</v>
      </c>
      <c r="Q24" s="835" t="s">
        <v>179</v>
      </c>
      <c r="R24" s="641" t="s">
        <v>372</v>
      </c>
      <c r="S24" s="642" t="s">
        <v>373</v>
      </c>
      <c r="T24" s="643" t="s">
        <v>374</v>
      </c>
      <c r="U24" s="644" t="s">
        <v>375</v>
      </c>
    </row>
    <row r="25" spans="2:21" s="1" customFormat="1" ht="15.5" customHeight="1">
      <c r="B25" s="988"/>
      <c r="C25" s="283">
        <f>'READY GRP'!O8+'READY PU'!K8+'READY PE'!K8</f>
        <v>0</v>
      </c>
      <c r="D25" s="283">
        <f>'READY GRP'!P8+'READY PU'!L8+'READY PE'!L8</f>
        <v>0</v>
      </c>
      <c r="E25" s="283">
        <f>'READY GRP'!Q8+'READY PU'!M8+'READY PE'!M8</f>
        <v>0</v>
      </c>
      <c r="F25" s="283">
        <f>'READY GRP'!R8+'READY PU'!N8+'READY PE'!N8</f>
        <v>0</v>
      </c>
      <c r="G25" s="283">
        <f>'READY GRP'!S8+'READY PU'!O8+'READY PE'!O8</f>
        <v>0</v>
      </c>
      <c r="H25" s="283">
        <f>'READY GRP'!T8+'READY PU'!P8+'READY PE'!P8</f>
        <v>0</v>
      </c>
      <c r="I25" s="283">
        <f>'READY GRP'!U8+'READY PE'!Q8</f>
        <v>0</v>
      </c>
      <c r="J25" s="283">
        <f>'READY GRP'!V8+'READY PE'!R8</f>
        <v>0</v>
      </c>
      <c r="K25" s="283">
        <f>'READY GRP'!W8+'READY PE'!S8</f>
        <v>0</v>
      </c>
      <c r="L25" s="283">
        <f>'READY GRP'!X8+'READY PU'!Q8+'READY PE'!T8</f>
        <v>0</v>
      </c>
      <c r="M25" s="283">
        <f>'READY GRP'!Y8+'READY PE'!U8</f>
        <v>0</v>
      </c>
      <c r="N25" s="283">
        <f>'READY GRP'!Z8+'READY PU'!R8+'READY PE'!V8</f>
        <v>0</v>
      </c>
      <c r="O25" s="283">
        <f>'READY GRP'!AA8+'READY PU'!S8+'READY PE'!W8</f>
        <v>0</v>
      </c>
      <c r="P25" s="235">
        <f>'READY GRP'!AB8+'READY PE'!X8</f>
        <v>0</v>
      </c>
      <c r="Q25" s="49">
        <f>'READY PU'!T8+'READY PE'!Y8</f>
        <v>0</v>
      </c>
      <c r="R25" s="235">
        <f>'READY GRP'!AC8+'READY PE'!Z8</f>
        <v>0</v>
      </c>
      <c r="S25" s="49">
        <f>'READY GRP'!AD8+'READY PE'!AA8</f>
        <v>0</v>
      </c>
      <c r="T25" s="49">
        <f>'READY GRP'!AE8+'READY PE'!AB8</f>
        <v>0</v>
      </c>
      <c r="U25" s="49">
        <f>'READY GRP'!AF8+'READY PE'!AC8</f>
        <v>0</v>
      </c>
    </row>
    <row r="26" spans="2:21" s="1" customFormat="1" ht="11" customHeight="1">
      <c r="B26" s="235"/>
    </row>
    <row r="27" spans="2:21" s="1" customFormat="1" ht="15.5" customHeight="1">
      <c r="B27" s="989" t="s">
        <v>207</v>
      </c>
      <c r="C27" s="50" t="s">
        <v>208</v>
      </c>
      <c r="D27" s="85" t="s">
        <v>209</v>
      </c>
    </row>
    <row r="28" spans="2:21" s="1" customFormat="1" ht="15.5" customHeight="1">
      <c r="B28" s="989"/>
      <c r="C28" s="49">
        <f>'READY GRP'!BZ8+'READY PU'!BJ8+'READY PE'!CG8</f>
        <v>0</v>
      </c>
      <c r="D28" s="49">
        <f>'READY GRP'!CA8+'READY PU'!BK8+'READY PE'!CH8</f>
        <v>0</v>
      </c>
    </row>
    <row r="29" spans="2:21" s="1" customFormat="1" ht="12" customHeight="1">
      <c r="B29" s="235"/>
    </row>
    <row r="30" spans="2:21" s="1" customFormat="1" ht="15.5" customHeight="1">
      <c r="B30" s="990" t="s">
        <v>216</v>
      </c>
      <c r="C30" s="50" t="s">
        <v>217</v>
      </c>
      <c r="D30" s="85" t="s">
        <v>218</v>
      </c>
      <c r="E30" s="85" t="s">
        <v>110</v>
      </c>
      <c r="F30" s="85" t="s">
        <v>31</v>
      </c>
      <c r="G30" s="85" t="s">
        <v>81</v>
      </c>
      <c r="H30" s="85" t="s">
        <v>92</v>
      </c>
      <c r="I30" s="85" t="s">
        <v>219</v>
      </c>
      <c r="J30" s="85" t="s">
        <v>220</v>
      </c>
    </row>
    <row r="31" spans="2:21" s="1" customFormat="1" ht="15" customHeight="1">
      <c r="B31" s="991"/>
      <c r="C31" s="49">
        <f>'READY PU'!BA8</f>
        <v>0</v>
      </c>
      <c r="D31" s="49">
        <f>'READY PU'!BB8</f>
        <v>0</v>
      </c>
      <c r="E31" s="49">
        <f>'READY PU'!BC8</f>
        <v>0</v>
      </c>
      <c r="F31" s="49">
        <f>'READY PU'!BD8</f>
        <v>0</v>
      </c>
      <c r="G31" s="49">
        <f>'READY PU'!BE8</f>
        <v>0</v>
      </c>
      <c r="H31" s="49">
        <f>'READY PU'!BF8</f>
        <v>0</v>
      </c>
      <c r="I31" s="49">
        <f>'READY PU'!BG8</f>
        <v>0</v>
      </c>
      <c r="J31" s="68">
        <f>'READY PU'!BH8</f>
        <v>0</v>
      </c>
      <c r="K31" s="47"/>
    </row>
    <row r="32" spans="2:21" s="1" customFormat="1" ht="12" customHeight="1">
      <c r="B32" s="235"/>
    </row>
    <row r="33" spans="2:21" s="1" customFormat="1" ht="15.5" customHeight="1">
      <c r="B33" s="998" t="s">
        <v>326</v>
      </c>
      <c r="C33" s="50" t="s">
        <v>217</v>
      </c>
      <c r="D33" s="85" t="s">
        <v>218</v>
      </c>
      <c r="E33" s="85" t="s">
        <v>110</v>
      </c>
      <c r="F33" s="85" t="s">
        <v>31</v>
      </c>
      <c r="G33" s="85" t="s">
        <v>81</v>
      </c>
      <c r="H33" s="85" t="s">
        <v>92</v>
      </c>
      <c r="I33" s="85" t="s">
        <v>219</v>
      </c>
      <c r="J33" s="85" t="s">
        <v>220</v>
      </c>
    </row>
    <row r="34" spans="2:21" s="1" customFormat="1" ht="15" customHeight="1">
      <c r="B34" s="991"/>
      <c r="C34" s="49">
        <f>'READY PE'!BX8</f>
        <v>0</v>
      </c>
      <c r="D34" s="49">
        <f>'READY PE'!BY8</f>
        <v>0</v>
      </c>
      <c r="E34" s="49">
        <f>'READY PE'!BZ8</f>
        <v>0</v>
      </c>
      <c r="F34" s="49">
        <f>'READY PE'!CA8</f>
        <v>0</v>
      </c>
      <c r="G34" s="49">
        <f>'READY PE'!CB8</f>
        <v>0</v>
      </c>
      <c r="H34" s="49">
        <f>'READY PE'!CC8</f>
        <v>0</v>
      </c>
      <c r="I34" s="49">
        <f>'READY PE'!CD8</f>
        <v>0</v>
      </c>
      <c r="J34" s="49">
        <f>'READY PE'!CE8</f>
        <v>0</v>
      </c>
      <c r="K34" s="47"/>
    </row>
    <row r="35" spans="2:21" s="1" customFormat="1" ht="15.5" customHeight="1">
      <c r="B35" s="235"/>
    </row>
    <row r="36" spans="2:21" s="1" customFormat="1" ht="15.5" customHeight="1">
      <c r="B36" s="1000" t="s">
        <v>221</v>
      </c>
      <c r="C36" s="50" t="s">
        <v>217</v>
      </c>
      <c r="D36" s="85" t="s">
        <v>218</v>
      </c>
      <c r="E36" s="85" t="s">
        <v>110</v>
      </c>
      <c r="F36" s="85" t="s">
        <v>31</v>
      </c>
      <c r="G36" s="85" t="s">
        <v>81</v>
      </c>
      <c r="H36" s="85" t="s">
        <v>92</v>
      </c>
      <c r="I36" s="85" t="s">
        <v>219</v>
      </c>
      <c r="J36" s="85" t="s">
        <v>220</v>
      </c>
    </row>
    <row r="37" spans="2:21" s="1" customFormat="1" ht="15.5" customHeight="1">
      <c r="B37" s="1000"/>
      <c r="C37" s="49">
        <f>'READY GRP'!BQ8</f>
        <v>0</v>
      </c>
      <c r="D37" s="49">
        <f>'READY GRP'!BR8</f>
        <v>0</v>
      </c>
      <c r="E37" s="49">
        <f>'READY GRP'!BS8</f>
        <v>0</v>
      </c>
      <c r="F37" s="49">
        <f>'READY GRP'!BT8</f>
        <v>0</v>
      </c>
      <c r="G37" s="49">
        <f>'READY GRP'!BU8</f>
        <v>0</v>
      </c>
      <c r="H37" s="49">
        <f>'READY GRP'!BV8</f>
        <v>0</v>
      </c>
      <c r="I37" s="49">
        <f>'READY GRP'!BW8</f>
        <v>0</v>
      </c>
      <c r="J37" s="68">
        <f>'READY GRP'!BX8</f>
        <v>0</v>
      </c>
      <c r="K37" s="47"/>
    </row>
    <row r="38" spans="2:21" s="1" customFormat="1" ht="15.5" customHeight="1"/>
    <row r="39" spans="2:21" ht="15.5" customHeight="1">
      <c r="B39" s="999" t="s">
        <v>210</v>
      </c>
      <c r="C39" s="50" t="s">
        <v>95</v>
      </c>
      <c r="D39" s="85" t="s">
        <v>222</v>
      </c>
      <c r="E39" s="85" t="s">
        <v>223</v>
      </c>
      <c r="F39" s="85" t="s">
        <v>96</v>
      </c>
      <c r="G39" s="85" t="s">
        <v>224</v>
      </c>
      <c r="H39" s="85" t="s">
        <v>99</v>
      </c>
      <c r="I39" s="85" t="s">
        <v>98</v>
      </c>
      <c r="J39" s="85" t="s">
        <v>225</v>
      </c>
      <c r="K39" s="85" t="s">
        <v>226</v>
      </c>
      <c r="L39" s="85" t="s">
        <v>97</v>
      </c>
      <c r="M39" s="85" t="s">
        <v>227</v>
      </c>
      <c r="N39" s="85" t="s">
        <v>228</v>
      </c>
      <c r="O39" s="284" t="s">
        <v>229</v>
      </c>
      <c r="P39" s="285" t="s">
        <v>230</v>
      </c>
      <c r="Q39" s="85" t="s">
        <v>220</v>
      </c>
      <c r="R39" s="1"/>
      <c r="S39" s="1"/>
      <c r="T39" s="1"/>
      <c r="U39" s="1"/>
    </row>
    <row r="40" spans="2:21" ht="15.5" customHeight="1">
      <c r="B40" s="999"/>
      <c r="C40" s="49">
        <f>'READY GRP'!CC8+'READY PU'!BM8+'READY PE'!CJ8</f>
        <v>0</v>
      </c>
      <c r="D40" s="49">
        <f>'READY GRP'!CD8+'READY PU'!BN8+'READY PE'!CK8</f>
        <v>0</v>
      </c>
      <c r="E40" s="49">
        <f>'READY GRP'!CE8+'READY PU'!BO8+'READY PE'!CL8</f>
        <v>0</v>
      </c>
      <c r="F40" s="49">
        <f>'READY GRP'!CF8+'READY PU'!BP8+'READY PE'!CM8</f>
        <v>0</v>
      </c>
      <c r="G40" s="49">
        <f>'READY GRP'!CG8+'READY PU'!BQ8+'READY PE'!CN8</f>
        <v>0</v>
      </c>
      <c r="H40" s="49">
        <f>'READY GRP'!CH8+'READY PU'!BR8+'READY PE'!CO8</f>
        <v>0</v>
      </c>
      <c r="I40" s="49">
        <f>'READY GRP'!CI8+'READY PU'!BS8+'READY PE'!CP8</f>
        <v>0</v>
      </c>
      <c r="J40" s="49">
        <f>'READY GRP'!CJ8+'READY PU'!BT8+'READY PE'!CQ8</f>
        <v>0</v>
      </c>
      <c r="K40" s="49">
        <f>'READY GRP'!CK8+'READY PU'!BU8+'READY PE'!CR8</f>
        <v>0</v>
      </c>
      <c r="L40" s="49">
        <f>'READY GRP'!CL8+'READY PU'!BV8+'READY PE'!CS8</f>
        <v>0</v>
      </c>
      <c r="M40" s="49">
        <f>'READY GRP'!CM8+'READY PU'!BW8+'READY PE'!CT8</f>
        <v>0</v>
      </c>
      <c r="N40" s="49">
        <f>'READY GRP'!CN8+'READY PU'!BX8+'READY PE'!CU8</f>
        <v>0</v>
      </c>
      <c r="O40" s="49">
        <f>'READY GRP'!CO8+'READY PU'!BY8+'READY PE'!CV8</f>
        <v>0</v>
      </c>
      <c r="P40" s="49">
        <f>'READY GRP'!CP8+'READY PU'!BZ8+'READY PE'!CW8</f>
        <v>0</v>
      </c>
      <c r="Q40" s="49">
        <f>'READY GRP'!CQ8+'READY PU'!CA8+'READY PE'!CX8</f>
        <v>0</v>
      </c>
      <c r="R40" s="47"/>
      <c r="S40" s="1"/>
      <c r="T40" s="1"/>
      <c r="U40" s="1"/>
    </row>
    <row r="41" spans="2:21" ht="15.5" customHeight="1">
      <c r="B41" s="235"/>
      <c r="C41" s="1"/>
      <c r="D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21" ht="15.5" customHeight="1">
      <c r="B42" s="989" t="s">
        <v>231</v>
      </c>
      <c r="C42" s="381" t="s">
        <v>121</v>
      </c>
      <c r="D42" s="287" t="s">
        <v>122</v>
      </c>
      <c r="E42" s="288"/>
      <c r="F42" s="288"/>
      <c r="G42" s="28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21" ht="15.5" customHeight="1">
      <c r="B43" s="988"/>
      <c r="C43" s="49">
        <f>'READY GRP'!BK9+'READY PU'!AO8+'READY PE'!BH9</f>
        <v>0</v>
      </c>
      <c r="D43" s="68">
        <f>'READY GRP'!BM9</f>
        <v>0</v>
      </c>
      <c r="E43" s="4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21" ht="15.5" customHeight="1">
      <c r="B44" s="288"/>
      <c r="C44" s="1"/>
      <c r="D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21" ht="15.5" customHeight="1">
      <c r="B45" s="999" t="s">
        <v>233</v>
      </c>
      <c r="C45" s="286" t="s">
        <v>123</v>
      </c>
      <c r="D45" s="287" t="s">
        <v>124</v>
      </c>
      <c r="E45" s="287" t="s">
        <v>121</v>
      </c>
      <c r="F45" s="287" t="s">
        <v>122</v>
      </c>
      <c r="G45" s="287" t="s">
        <v>232</v>
      </c>
      <c r="H45" s="85" t="s">
        <v>234</v>
      </c>
      <c r="I45" s="85" t="s">
        <v>125</v>
      </c>
      <c r="J45" s="85" t="s">
        <v>235</v>
      </c>
      <c r="K45" s="85" t="s">
        <v>126</v>
      </c>
      <c r="L45" s="85" t="s">
        <v>236</v>
      </c>
      <c r="M45" s="1"/>
      <c r="N45" s="1"/>
      <c r="O45" s="1"/>
      <c r="P45" s="1"/>
      <c r="Q45" s="1"/>
      <c r="R45" s="1"/>
    </row>
    <row r="46" spans="2:21" ht="15.5" customHeight="1">
      <c r="B46" s="999"/>
      <c r="C46" s="49">
        <f>'READY PU'!AQ8+'READY PE'!BL9</f>
        <v>0</v>
      </c>
      <c r="D46" s="49">
        <f>'READY PU'!AR8+'READY PE'!BN9</f>
        <v>0</v>
      </c>
      <c r="E46" s="49">
        <f>'READY PU'!AS8+'READY PE'!BP9</f>
        <v>0</v>
      </c>
      <c r="F46" s="49">
        <f>'READY PU'!AT8+'READY PE'!BR9</f>
        <v>0</v>
      </c>
      <c r="G46" s="49">
        <f>'READY PU'!AU8+'READY PE'!BT9</f>
        <v>0</v>
      </c>
      <c r="H46" s="49">
        <f>'READY PU'!AV8+'READY PE'!BV9</f>
        <v>0</v>
      </c>
      <c r="I46" s="49">
        <f>'READY PU'!AW8</f>
        <v>0</v>
      </c>
      <c r="J46" s="49">
        <f>'READY PU'!AX8</f>
        <v>0</v>
      </c>
      <c r="K46" s="49">
        <f>'READY PU'!AY8</f>
        <v>0</v>
      </c>
      <c r="L46" s="68">
        <f>'READY PU'!AZ8</f>
        <v>0</v>
      </c>
      <c r="M46" s="47"/>
      <c r="N46" s="1"/>
      <c r="O46" s="1"/>
      <c r="P46" s="1"/>
      <c r="Q46" s="1"/>
      <c r="R46" s="1"/>
    </row>
    <row r="47" spans="2:21" ht="15.5" customHeight="1">
      <c r="B47" s="288"/>
      <c r="C47" s="1"/>
      <c r="D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21" ht="15.5" customHeight="1">
      <c r="B48" s="288"/>
      <c r="C48" s="1"/>
      <c r="D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1">
      <c r="B49" t="s">
        <v>44</v>
      </c>
    </row>
    <row r="50" spans="2:11">
      <c r="B50" s="57" t="s">
        <v>45</v>
      </c>
      <c r="C50" s="57"/>
      <c r="K50" s="31"/>
    </row>
    <row r="51" spans="2:11">
      <c r="B51" s="57" t="s">
        <v>46</v>
      </c>
      <c r="C51" s="57"/>
    </row>
    <row r="52" spans="2:11">
      <c r="B52" s="57" t="s">
        <v>47</v>
      </c>
      <c r="C52" s="57"/>
    </row>
    <row r="53" spans="2:11">
      <c r="B53" s="57" t="s">
        <v>48</v>
      </c>
      <c r="C53" s="57"/>
    </row>
    <row r="54" spans="2:11">
      <c r="B54" s="57"/>
      <c r="C54" s="57"/>
    </row>
    <row r="55" spans="2:11">
      <c r="B55" s="57" t="s">
        <v>204</v>
      </c>
      <c r="C55" s="57"/>
    </row>
    <row r="56" spans="2:11">
      <c r="B56" s="57" t="s">
        <v>205</v>
      </c>
      <c r="C56" s="57"/>
    </row>
    <row r="57" spans="2:11">
      <c r="B57" s="57"/>
      <c r="C57" s="57"/>
    </row>
    <row r="58" spans="2:11">
      <c r="B58" s="57"/>
      <c r="C58" s="57"/>
    </row>
    <row r="59" spans="2:11">
      <c r="B59" s="57"/>
      <c r="C59" s="57"/>
    </row>
    <row r="60" spans="2:11">
      <c r="B60" s="57"/>
      <c r="C60" s="57"/>
    </row>
    <row r="61" spans="2:11">
      <c r="B61" s="57"/>
      <c r="C61" s="57"/>
    </row>
    <row r="62" spans="2:11">
      <c r="B62" s="57"/>
      <c r="C62" s="57"/>
    </row>
  </sheetData>
  <sheetProtection algorithmName="SHA-512" hashValue="d6KPZ//HVXHNfYx82j0s57zFT3GE6JCZ/iDrUjmILlxRE0q2VifUksoIsu2AwIjlkKKXNTRnaTHpCQIOw86yhw==" saltValue="u7me2UNPjBBAPxLvfUWfHA==" spinCount="100000" sheet="1" autoFilter="0"/>
  <mergeCells count="17">
    <mergeCell ref="B33:B34"/>
    <mergeCell ref="B39:B40"/>
    <mergeCell ref="B42:B43"/>
    <mergeCell ref="B45:B46"/>
    <mergeCell ref="B36:B37"/>
    <mergeCell ref="E7:H7"/>
    <mergeCell ref="E9:H11"/>
    <mergeCell ref="B24:B25"/>
    <mergeCell ref="B27:B28"/>
    <mergeCell ref="B30:B31"/>
    <mergeCell ref="G16:H16"/>
    <mergeCell ref="G17:H17"/>
    <mergeCell ref="G19:H19"/>
    <mergeCell ref="G20:H20"/>
    <mergeCell ref="G21:H21"/>
    <mergeCell ref="G15:H15"/>
    <mergeCell ref="G18:H18"/>
  </mergeCells>
  <phoneticPr fontId="1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DA19-E19B-4F6E-AA13-B68ABF356D2E}">
  <sheetPr codeName="Sheet10">
    <tabColor theme="0" tint="-4.9989318521683403E-2"/>
    <pageSetUpPr fitToPage="1"/>
  </sheetPr>
  <dimension ref="A1:AA28"/>
  <sheetViews>
    <sheetView showGridLines="0" zoomScaleNormal="100" workbookViewId="0">
      <selection activeCell="Y16" sqref="Y16"/>
    </sheetView>
  </sheetViews>
  <sheetFormatPr baseColWidth="10" defaultColWidth="12" defaultRowHeight="23.25" customHeight="1"/>
  <cols>
    <col min="1" max="1" width="9.83203125" style="449" customWidth="1"/>
    <col min="2" max="2" width="5" style="449" customWidth="1"/>
    <col min="3" max="9" width="5.33203125" style="82" customWidth="1"/>
    <col min="10" max="10" width="6.1640625" style="82" customWidth="1"/>
    <col min="11" max="11" width="6" style="82" customWidth="1"/>
    <col min="12" max="18" width="5.33203125" style="82" customWidth="1"/>
    <col min="19" max="19" width="6" style="82" customWidth="1"/>
    <col min="20" max="20" width="6.1640625" style="82" customWidth="1"/>
    <col min="21" max="21" width="6" style="82" customWidth="1"/>
    <col min="22" max="22" width="7.1640625" style="449" customWidth="1"/>
    <col min="23" max="23" width="4.6640625" style="82" customWidth="1"/>
    <col min="24" max="16384" width="12" style="82"/>
  </cols>
  <sheetData>
    <row r="1" spans="1:27" ht="23.25" customHeight="1">
      <c r="A1" s="1045"/>
      <c r="B1" s="1045"/>
      <c r="C1" s="1045"/>
      <c r="D1" s="1045"/>
      <c r="E1" s="1045"/>
      <c r="F1" s="1045"/>
      <c r="G1" s="477"/>
    </row>
    <row r="2" spans="1:27" ht="23.25" customHeight="1">
      <c r="A2" s="476"/>
      <c r="B2" s="476"/>
      <c r="C2" s="476"/>
      <c r="D2" s="476"/>
      <c r="E2" s="476"/>
      <c r="F2" s="476"/>
      <c r="G2" s="477"/>
      <c r="H2" s="477"/>
      <c r="I2" s="477"/>
      <c r="J2" s="477"/>
      <c r="K2" s="477"/>
      <c r="L2" s="478" t="s">
        <v>393</v>
      </c>
      <c r="M2" s="478"/>
    </row>
    <row r="3" spans="1:27" ht="33" customHeight="1">
      <c r="A3" s="1046">
        <f>'PRODUCTION LIST READY PE'!B4</f>
        <v>0</v>
      </c>
      <c r="B3" s="1046"/>
      <c r="C3" s="1046"/>
      <c r="D3" s="1046"/>
      <c r="E3" s="1046"/>
      <c r="F3" s="1046"/>
      <c r="G3" s="1046"/>
      <c r="H3" s="479"/>
      <c r="I3" s="479"/>
      <c r="J3" s="479"/>
      <c r="K3" s="479"/>
      <c r="L3" s="1047">
        <f>'PRODUCTION LIST READY PE'!M4</f>
        <v>0</v>
      </c>
      <c r="M3" s="1047"/>
      <c r="N3" s="1047"/>
      <c r="V3" s="481">
        <f>SUM(V5:V24)</f>
        <v>0</v>
      </c>
      <c r="X3" s="477"/>
      <c r="Y3" s="482"/>
      <c r="Z3" s="482"/>
      <c r="AA3" s="482"/>
    </row>
    <row r="4" spans="1:27" s="449" customFormat="1" ht="51" customHeight="1">
      <c r="A4" s="483" t="s">
        <v>180</v>
      </c>
      <c r="B4" s="887" t="s">
        <v>390</v>
      </c>
      <c r="C4" s="887" t="str">
        <f>'PRODUCTION LIST READY PE'!D6</f>
        <v>BLACK              RAL 9005</v>
      </c>
      <c r="D4" s="887" t="str">
        <f>'PRODUCTION LIST READY PE'!E6</f>
        <v>WHITE</v>
      </c>
      <c r="E4" s="887" t="str">
        <f>'PRODUCTION LIST READY PE'!F6</f>
        <v xml:space="preserve">RED                RAL 3000 </v>
      </c>
      <c r="F4" s="887" t="str">
        <f>'PRODUCTION LIST READY PE'!G6</f>
        <v xml:space="preserve">YELLOW       RAL 1018 </v>
      </c>
      <c r="G4" s="887" t="str">
        <f>'PRODUCTION LIST READY PE'!H6</f>
        <v>BLUE             RAL 5015</v>
      </c>
      <c r="H4" s="887" t="str">
        <f>'PRODUCTION LIST READY PE'!I6</f>
        <v>BRIGHT
GREEN          RAL 6018</v>
      </c>
      <c r="I4" s="887" t="str">
        <f>'PRODUCTION LIST READY PE'!J6</f>
        <v>PURE 
GREEN
RAL 6037</v>
      </c>
      <c r="J4" s="887" t="str">
        <f>'PRODUCTION LIST READY PE'!K6</f>
        <v>APRICOT
ORANGE 
RAL 1033</v>
      </c>
      <c r="K4" s="887" t="str">
        <f>'PRODUCTION LIST READY PE'!L6</f>
        <v>DEEP ORANGE          
RAL 2011</v>
      </c>
      <c r="L4" s="887" t="str">
        <f>'PRODUCTION LIST READY PE'!M6</f>
        <v>PINK             RAL 4003</v>
      </c>
      <c r="M4" s="887" t="str">
        <f>'PRODUCTION LIST READY PE'!N6</f>
        <v>GREY  
RAL 7001</v>
      </c>
      <c r="N4" s="887" t="str">
        <f>'PRODUCTION LIST READY PE'!O6</f>
        <v>PURPLE   nS4050-R60B/M</v>
      </c>
      <c r="O4" s="887" t="str">
        <f>'PRODUCTION LIST READY PE'!P6</f>
        <v>MINT   
RAL 6027</v>
      </c>
      <c r="P4" s="887" t="str">
        <f>'PRODUCTION LIST READY PE'!Q6</f>
        <v>DEEP ROSE 
RAL 4008</v>
      </c>
      <c r="Q4" s="887" t="str">
        <f>'PRODUCTION LIST READY PE'!R6</f>
        <v>BROWN
RAL 8003</v>
      </c>
      <c r="R4" s="887" t="str">
        <f>'PRODUCTION LIST READY PE'!S6</f>
        <v>FLUORO PINK</v>
      </c>
      <c r="S4" s="887" t="str">
        <f>'PRODUCTION LIST READY PE'!T6</f>
        <v>FLUORO ORANGE</v>
      </c>
      <c r="T4" s="887" t="str">
        <f>'PRODUCTION LIST READY PE'!U6</f>
        <v>FLUORO YELLOW</v>
      </c>
      <c r="U4" s="887" t="str">
        <f>'PRODUCTION LIST READY PE'!V6</f>
        <v>FLUORO GREEN</v>
      </c>
      <c r="V4" s="484" t="s">
        <v>9</v>
      </c>
    </row>
    <row r="5" spans="1:27" s="449" customFormat="1" ht="23.25" customHeight="1">
      <c r="A5" s="928" t="str">
        <f>'PRODUCTION LIST READY PE'!B8</f>
        <v>RE-2PE</v>
      </c>
      <c r="B5" s="922">
        <f>'READY PE'!H15</f>
        <v>10</v>
      </c>
      <c r="C5" s="485" t="str">
        <f>'PRODUCTION LIST READY PE'!D8</f>
        <v/>
      </c>
      <c r="D5" s="485" t="str">
        <f>'PRODUCTION LIST READY PE'!E8</f>
        <v/>
      </c>
      <c r="E5" s="485" t="str">
        <f>'PRODUCTION LIST READY PE'!F8</f>
        <v/>
      </c>
      <c r="F5" s="485" t="str">
        <f>'PRODUCTION LIST READY PE'!G8</f>
        <v/>
      </c>
      <c r="G5" s="485" t="str">
        <f>'PRODUCTION LIST READY PE'!H8</f>
        <v/>
      </c>
      <c r="H5" s="485" t="str">
        <f>'PRODUCTION LIST READY PE'!I8</f>
        <v/>
      </c>
      <c r="I5" s="485" t="str">
        <f>'PRODUCTION LIST READY PE'!J8</f>
        <v/>
      </c>
      <c r="J5" s="485" t="str">
        <f>'PRODUCTION LIST READY PE'!K8</f>
        <v/>
      </c>
      <c r="K5" s="485" t="str">
        <f>'PRODUCTION LIST READY PE'!L8</f>
        <v/>
      </c>
      <c r="L5" s="485" t="str">
        <f>'PRODUCTION LIST READY PE'!M8</f>
        <v/>
      </c>
      <c r="M5" s="485" t="str">
        <f>'PRODUCTION LIST READY PE'!N8</f>
        <v/>
      </c>
      <c r="N5" s="485" t="str">
        <f>'PRODUCTION LIST READY PE'!O8</f>
        <v/>
      </c>
      <c r="O5" s="485" t="str">
        <f>'PRODUCTION LIST READY PE'!P8</f>
        <v/>
      </c>
      <c r="P5" s="485" t="str">
        <f>'PRODUCTION LIST READY PE'!Q8</f>
        <v/>
      </c>
      <c r="Q5" s="485" t="str">
        <f>'PRODUCTION LIST READY PE'!R8</f>
        <v/>
      </c>
      <c r="R5" s="485" t="str">
        <f>'PRODUCTION LIST READY PE'!S8</f>
        <v/>
      </c>
      <c r="S5" s="485" t="str">
        <f>'PRODUCTION LIST READY PE'!T8</f>
        <v/>
      </c>
      <c r="T5" s="485" t="str">
        <f>'PRODUCTION LIST READY PE'!U8</f>
        <v/>
      </c>
      <c r="U5" s="485" t="str">
        <f>'PRODUCTION LIST READY PE'!V8</f>
        <v/>
      </c>
      <c r="V5" s="486">
        <f>SUM(C5:U5)</f>
        <v>0</v>
      </c>
    </row>
    <row r="6" spans="1:27" s="449" customFormat="1" ht="23.25" customHeight="1">
      <c r="A6" s="928" t="str">
        <f>'PRODUCTION LIST READY PE'!B9</f>
        <v>RE-3PE</v>
      </c>
      <c r="B6" s="922">
        <f>'READY PE'!H16</f>
        <v>10</v>
      </c>
      <c r="C6" s="485" t="str">
        <f>'PRODUCTION LIST READY PE'!D9</f>
        <v/>
      </c>
      <c r="D6" s="485" t="str">
        <f>'PRODUCTION LIST READY PE'!E9</f>
        <v/>
      </c>
      <c r="E6" s="485" t="str">
        <f>'PRODUCTION LIST READY PE'!F9</f>
        <v/>
      </c>
      <c r="F6" s="485" t="str">
        <f>'PRODUCTION LIST READY PE'!G9</f>
        <v/>
      </c>
      <c r="G6" s="485" t="str">
        <f>'PRODUCTION LIST READY PE'!H9</f>
        <v/>
      </c>
      <c r="H6" s="485" t="str">
        <f>'PRODUCTION LIST READY PE'!I9</f>
        <v/>
      </c>
      <c r="I6" s="485" t="str">
        <f>'PRODUCTION LIST READY PE'!J9</f>
        <v/>
      </c>
      <c r="J6" s="485" t="str">
        <f>'PRODUCTION LIST READY PE'!K9</f>
        <v/>
      </c>
      <c r="K6" s="485" t="str">
        <f>'PRODUCTION LIST READY PE'!L9</f>
        <v/>
      </c>
      <c r="L6" s="485" t="str">
        <f>'PRODUCTION LIST READY PE'!M9</f>
        <v/>
      </c>
      <c r="M6" s="485" t="str">
        <f>'PRODUCTION LIST READY PE'!N9</f>
        <v/>
      </c>
      <c r="N6" s="485" t="str">
        <f>'PRODUCTION LIST READY PE'!O9</f>
        <v/>
      </c>
      <c r="O6" s="485" t="str">
        <f>'PRODUCTION LIST READY PE'!P9</f>
        <v/>
      </c>
      <c r="P6" s="485" t="str">
        <f>'PRODUCTION LIST READY PE'!Q9</f>
        <v/>
      </c>
      <c r="Q6" s="485" t="str">
        <f>'PRODUCTION LIST READY PE'!R9</f>
        <v/>
      </c>
      <c r="R6" s="485" t="str">
        <f>'PRODUCTION LIST READY PE'!S9</f>
        <v/>
      </c>
      <c r="S6" s="485" t="str">
        <f>'PRODUCTION LIST READY PE'!T9</f>
        <v/>
      </c>
      <c r="T6" s="485" t="str">
        <f>'PRODUCTION LIST READY PE'!U9</f>
        <v/>
      </c>
      <c r="U6" s="485" t="str">
        <f>'PRODUCTION LIST READY PE'!V9</f>
        <v/>
      </c>
      <c r="V6" s="486">
        <f t="shared" ref="V6:V24" si="0">SUM(C6:U6)</f>
        <v>0</v>
      </c>
    </row>
    <row r="7" spans="1:27" s="449" customFormat="1" ht="23.25" customHeight="1">
      <c r="A7" s="928" t="str">
        <f>'PRODUCTION LIST READY PE'!B10</f>
        <v>RE-4PE</v>
      </c>
      <c r="B7" s="922">
        <f>'READY PE'!H17</f>
        <v>6</v>
      </c>
      <c r="C7" s="485" t="str">
        <f>'PRODUCTION LIST READY PE'!D10</f>
        <v/>
      </c>
      <c r="D7" s="485" t="str">
        <f>'PRODUCTION LIST READY PE'!E10</f>
        <v/>
      </c>
      <c r="E7" s="485" t="str">
        <f>'PRODUCTION LIST READY PE'!F10</f>
        <v/>
      </c>
      <c r="F7" s="485" t="str">
        <f>'PRODUCTION LIST READY PE'!G10</f>
        <v/>
      </c>
      <c r="G7" s="485" t="str">
        <f>'PRODUCTION LIST READY PE'!H10</f>
        <v/>
      </c>
      <c r="H7" s="485" t="str">
        <f>'PRODUCTION LIST READY PE'!I10</f>
        <v/>
      </c>
      <c r="I7" s="485" t="str">
        <f>'PRODUCTION LIST READY PE'!J10</f>
        <v/>
      </c>
      <c r="J7" s="485" t="str">
        <f>'PRODUCTION LIST READY PE'!K10</f>
        <v/>
      </c>
      <c r="K7" s="485" t="str">
        <f>'PRODUCTION LIST READY PE'!L10</f>
        <v/>
      </c>
      <c r="L7" s="485" t="str">
        <f>'PRODUCTION LIST READY PE'!M10</f>
        <v/>
      </c>
      <c r="M7" s="485" t="str">
        <f>'PRODUCTION LIST READY PE'!N10</f>
        <v/>
      </c>
      <c r="N7" s="485" t="str">
        <f>'PRODUCTION LIST READY PE'!O10</f>
        <v/>
      </c>
      <c r="O7" s="485" t="str">
        <f>'PRODUCTION LIST READY PE'!P10</f>
        <v/>
      </c>
      <c r="P7" s="485" t="str">
        <f>'PRODUCTION LIST READY PE'!Q10</f>
        <v/>
      </c>
      <c r="Q7" s="485" t="str">
        <f>'PRODUCTION LIST READY PE'!R10</f>
        <v/>
      </c>
      <c r="R7" s="485" t="str">
        <f>'PRODUCTION LIST READY PE'!S10</f>
        <v/>
      </c>
      <c r="S7" s="485" t="str">
        <f>'PRODUCTION LIST READY PE'!T10</f>
        <v/>
      </c>
      <c r="T7" s="485" t="str">
        <f>'PRODUCTION LIST READY PE'!U10</f>
        <v/>
      </c>
      <c r="U7" s="485" t="str">
        <f>'PRODUCTION LIST READY PE'!V10</f>
        <v/>
      </c>
      <c r="V7" s="486">
        <f t="shared" si="0"/>
        <v>0</v>
      </c>
    </row>
    <row r="8" spans="1:27" s="449" customFormat="1" ht="23.25" customHeight="1">
      <c r="A8" s="928" t="str">
        <f>'PRODUCTION LIST READY PE'!B11</f>
        <v>RE-5PE</v>
      </c>
      <c r="B8" s="922">
        <f>'READY PE'!H18</f>
        <v>4</v>
      </c>
      <c r="C8" s="485" t="str">
        <f>'PRODUCTION LIST READY PE'!D11</f>
        <v/>
      </c>
      <c r="D8" s="485" t="str">
        <f>'PRODUCTION LIST READY PE'!E11</f>
        <v/>
      </c>
      <c r="E8" s="485" t="str">
        <f>'PRODUCTION LIST READY PE'!F11</f>
        <v/>
      </c>
      <c r="F8" s="485" t="str">
        <f>'PRODUCTION LIST READY PE'!G11</f>
        <v/>
      </c>
      <c r="G8" s="485" t="str">
        <f>'PRODUCTION LIST READY PE'!H11</f>
        <v/>
      </c>
      <c r="H8" s="485" t="str">
        <f>'PRODUCTION LIST READY PE'!I11</f>
        <v/>
      </c>
      <c r="I8" s="485" t="str">
        <f>'PRODUCTION LIST READY PE'!J11</f>
        <v/>
      </c>
      <c r="J8" s="485" t="str">
        <f>'PRODUCTION LIST READY PE'!K11</f>
        <v/>
      </c>
      <c r="K8" s="485" t="str">
        <f>'PRODUCTION LIST READY PE'!L11</f>
        <v/>
      </c>
      <c r="L8" s="485" t="str">
        <f>'PRODUCTION LIST READY PE'!M11</f>
        <v/>
      </c>
      <c r="M8" s="485" t="str">
        <f>'PRODUCTION LIST READY PE'!N11</f>
        <v/>
      </c>
      <c r="N8" s="485" t="str">
        <f>'PRODUCTION LIST READY PE'!O11</f>
        <v/>
      </c>
      <c r="O8" s="485" t="str">
        <f>'PRODUCTION LIST READY PE'!P11</f>
        <v/>
      </c>
      <c r="P8" s="485" t="str">
        <f>'PRODUCTION LIST READY PE'!Q11</f>
        <v/>
      </c>
      <c r="Q8" s="485" t="str">
        <f>'PRODUCTION LIST READY PE'!R11</f>
        <v/>
      </c>
      <c r="R8" s="485" t="str">
        <f>'PRODUCTION LIST READY PE'!S11</f>
        <v/>
      </c>
      <c r="S8" s="485" t="str">
        <f>'PRODUCTION LIST READY PE'!T11</f>
        <v/>
      </c>
      <c r="T8" s="485" t="str">
        <f>'PRODUCTION LIST READY PE'!U11</f>
        <v/>
      </c>
      <c r="U8" s="485" t="str">
        <f>'PRODUCTION LIST READY PE'!V11</f>
        <v/>
      </c>
      <c r="V8" s="486">
        <f t="shared" si="0"/>
        <v>0</v>
      </c>
    </row>
    <row r="9" spans="1:27" s="449" customFormat="1" ht="23.25" customHeight="1">
      <c r="A9" s="928" t="str">
        <f>'PRODUCTION LIST READY PE'!B12</f>
        <v>RE-6PE</v>
      </c>
      <c r="B9" s="922">
        <f>'READY PE'!H19</f>
        <v>3</v>
      </c>
      <c r="C9" s="485" t="str">
        <f>'PRODUCTION LIST READY PE'!D12</f>
        <v/>
      </c>
      <c r="D9" s="485" t="str">
        <f>'PRODUCTION LIST READY PE'!E12</f>
        <v/>
      </c>
      <c r="E9" s="485" t="str">
        <f>'PRODUCTION LIST READY PE'!F12</f>
        <v/>
      </c>
      <c r="F9" s="485" t="str">
        <f>'PRODUCTION LIST READY PE'!G12</f>
        <v/>
      </c>
      <c r="G9" s="485" t="str">
        <f>'PRODUCTION LIST READY PE'!H12</f>
        <v/>
      </c>
      <c r="H9" s="485" t="str">
        <f>'PRODUCTION LIST READY PE'!I12</f>
        <v/>
      </c>
      <c r="I9" s="485" t="str">
        <f>'PRODUCTION LIST READY PE'!J12</f>
        <v/>
      </c>
      <c r="J9" s="485" t="str">
        <f>'PRODUCTION LIST READY PE'!K12</f>
        <v/>
      </c>
      <c r="K9" s="485" t="str">
        <f>'PRODUCTION LIST READY PE'!L12</f>
        <v/>
      </c>
      <c r="L9" s="485" t="str">
        <f>'PRODUCTION LIST READY PE'!M12</f>
        <v/>
      </c>
      <c r="M9" s="485" t="str">
        <f>'PRODUCTION LIST READY PE'!N12</f>
        <v/>
      </c>
      <c r="N9" s="485" t="str">
        <f>'PRODUCTION LIST READY PE'!O12</f>
        <v/>
      </c>
      <c r="O9" s="485" t="str">
        <f>'PRODUCTION LIST READY PE'!P12</f>
        <v/>
      </c>
      <c r="P9" s="485" t="str">
        <f>'PRODUCTION LIST READY PE'!Q12</f>
        <v/>
      </c>
      <c r="Q9" s="485" t="str">
        <f>'PRODUCTION LIST READY PE'!R12</f>
        <v/>
      </c>
      <c r="R9" s="485" t="str">
        <f>'PRODUCTION LIST READY PE'!S12</f>
        <v/>
      </c>
      <c r="S9" s="485" t="str">
        <f>'PRODUCTION LIST READY PE'!T12</f>
        <v/>
      </c>
      <c r="T9" s="485" t="str">
        <f>'PRODUCTION LIST READY PE'!U12</f>
        <v/>
      </c>
      <c r="U9" s="485" t="str">
        <f>'PRODUCTION LIST READY PE'!V12</f>
        <v/>
      </c>
      <c r="V9" s="486">
        <f t="shared" si="0"/>
        <v>0</v>
      </c>
    </row>
    <row r="10" spans="1:27" s="449" customFormat="1" ht="23.25" customHeight="1">
      <c r="A10" s="928" t="str">
        <f>'PRODUCTION LIST READY PE'!B13</f>
        <v>RE-15PE</v>
      </c>
      <c r="B10" s="922">
        <f>'READY PE'!H20</f>
        <v>2</v>
      </c>
      <c r="C10" s="485" t="str">
        <f>'PRODUCTION LIST READY PE'!D13</f>
        <v/>
      </c>
      <c r="D10" s="485" t="str">
        <f>'PRODUCTION LIST READY PE'!E13</f>
        <v/>
      </c>
      <c r="E10" s="485" t="str">
        <f>'PRODUCTION LIST READY PE'!F13</f>
        <v/>
      </c>
      <c r="F10" s="485" t="str">
        <f>'PRODUCTION LIST READY PE'!G13</f>
        <v/>
      </c>
      <c r="G10" s="485" t="str">
        <f>'PRODUCTION LIST READY PE'!H13</f>
        <v/>
      </c>
      <c r="H10" s="485" t="str">
        <f>'PRODUCTION LIST READY PE'!I13</f>
        <v/>
      </c>
      <c r="I10" s="485" t="str">
        <f>'PRODUCTION LIST READY PE'!J13</f>
        <v/>
      </c>
      <c r="J10" s="485" t="str">
        <f>'PRODUCTION LIST READY PE'!K13</f>
        <v/>
      </c>
      <c r="K10" s="485" t="str">
        <f>'PRODUCTION LIST READY PE'!L13</f>
        <v/>
      </c>
      <c r="L10" s="485" t="str">
        <f>'PRODUCTION LIST READY PE'!M13</f>
        <v/>
      </c>
      <c r="M10" s="485" t="str">
        <f>'PRODUCTION LIST READY PE'!N13</f>
        <v/>
      </c>
      <c r="N10" s="485" t="str">
        <f>'PRODUCTION LIST READY PE'!O13</f>
        <v/>
      </c>
      <c r="O10" s="485" t="str">
        <f>'PRODUCTION LIST READY PE'!P13</f>
        <v/>
      </c>
      <c r="P10" s="485" t="str">
        <f>'PRODUCTION LIST READY PE'!Q13</f>
        <v/>
      </c>
      <c r="Q10" s="485" t="str">
        <f>'PRODUCTION LIST READY PE'!R13</f>
        <v/>
      </c>
      <c r="R10" s="485" t="str">
        <f>'PRODUCTION LIST READY PE'!S13</f>
        <v/>
      </c>
      <c r="S10" s="485" t="str">
        <f>'PRODUCTION LIST READY PE'!T13</f>
        <v/>
      </c>
      <c r="T10" s="485" t="str">
        <f>'PRODUCTION LIST READY PE'!U13</f>
        <v/>
      </c>
      <c r="U10" s="485" t="str">
        <f>'PRODUCTION LIST READY PE'!V13</f>
        <v/>
      </c>
      <c r="V10" s="486">
        <f t="shared" si="0"/>
        <v>0</v>
      </c>
    </row>
    <row r="11" spans="1:27" s="449" customFormat="1" ht="23.25" customHeight="1">
      <c r="A11" s="928" t="str">
        <f>'PRODUCTION LIST READY PE'!B14</f>
        <v>RE-16PE</v>
      </c>
      <c r="B11" s="922">
        <f>'READY PE'!H21</f>
        <v>4</v>
      </c>
      <c r="C11" s="485" t="str">
        <f>'PRODUCTION LIST READY PE'!D14</f>
        <v/>
      </c>
      <c r="D11" s="485" t="str">
        <f>'PRODUCTION LIST READY PE'!E14</f>
        <v/>
      </c>
      <c r="E11" s="485" t="str">
        <f>'PRODUCTION LIST READY PE'!F14</f>
        <v/>
      </c>
      <c r="F11" s="485" t="str">
        <f>'PRODUCTION LIST READY PE'!G14</f>
        <v/>
      </c>
      <c r="G11" s="485" t="str">
        <f>'PRODUCTION LIST READY PE'!H14</f>
        <v/>
      </c>
      <c r="H11" s="485" t="str">
        <f>'PRODUCTION LIST READY PE'!I14</f>
        <v/>
      </c>
      <c r="I11" s="485" t="str">
        <f>'PRODUCTION LIST READY PE'!J14</f>
        <v/>
      </c>
      <c r="J11" s="485" t="str">
        <f>'PRODUCTION LIST READY PE'!K14</f>
        <v/>
      </c>
      <c r="K11" s="485" t="str">
        <f>'PRODUCTION LIST READY PE'!L14</f>
        <v/>
      </c>
      <c r="L11" s="485" t="str">
        <f>'PRODUCTION LIST READY PE'!M14</f>
        <v/>
      </c>
      <c r="M11" s="485" t="str">
        <f>'PRODUCTION LIST READY PE'!N14</f>
        <v/>
      </c>
      <c r="N11" s="485" t="str">
        <f>'PRODUCTION LIST READY PE'!O14</f>
        <v/>
      </c>
      <c r="O11" s="485" t="str">
        <f>'PRODUCTION LIST READY PE'!P14</f>
        <v/>
      </c>
      <c r="P11" s="485" t="str">
        <f>'PRODUCTION LIST READY PE'!Q14</f>
        <v/>
      </c>
      <c r="Q11" s="485" t="str">
        <f>'PRODUCTION LIST READY PE'!R14</f>
        <v/>
      </c>
      <c r="R11" s="485" t="str">
        <f>'PRODUCTION LIST READY PE'!S14</f>
        <v/>
      </c>
      <c r="S11" s="485" t="str">
        <f>'PRODUCTION LIST READY PE'!T14</f>
        <v/>
      </c>
      <c r="T11" s="485" t="str">
        <f>'PRODUCTION LIST READY PE'!U14</f>
        <v/>
      </c>
      <c r="U11" s="485" t="str">
        <f>'PRODUCTION LIST READY PE'!V14</f>
        <v/>
      </c>
      <c r="V11" s="486">
        <f t="shared" si="0"/>
        <v>0</v>
      </c>
    </row>
    <row r="12" spans="1:27" s="449" customFormat="1" ht="23.25" customHeight="1">
      <c r="A12" s="928" t="str">
        <f>'PRODUCTION LIST READY PE'!B15</f>
        <v>RE-17PE</v>
      </c>
      <c r="B12" s="922">
        <f>'READY PE'!H22</f>
        <v>6</v>
      </c>
      <c r="C12" s="485" t="str">
        <f>'PRODUCTION LIST READY PE'!D15</f>
        <v/>
      </c>
      <c r="D12" s="485" t="str">
        <f>'PRODUCTION LIST READY PE'!E15</f>
        <v/>
      </c>
      <c r="E12" s="485" t="str">
        <f>'PRODUCTION LIST READY PE'!F15</f>
        <v/>
      </c>
      <c r="F12" s="485" t="str">
        <f>'PRODUCTION LIST READY PE'!G15</f>
        <v/>
      </c>
      <c r="G12" s="485" t="str">
        <f>'PRODUCTION LIST READY PE'!H15</f>
        <v/>
      </c>
      <c r="H12" s="485" t="str">
        <f>'PRODUCTION LIST READY PE'!I15</f>
        <v/>
      </c>
      <c r="I12" s="485" t="str">
        <f>'PRODUCTION LIST READY PE'!J15</f>
        <v/>
      </c>
      <c r="J12" s="485" t="str">
        <f>'PRODUCTION LIST READY PE'!K15</f>
        <v/>
      </c>
      <c r="K12" s="485" t="str">
        <f>'PRODUCTION LIST READY PE'!L15</f>
        <v/>
      </c>
      <c r="L12" s="485" t="str">
        <f>'PRODUCTION LIST READY PE'!M15</f>
        <v/>
      </c>
      <c r="M12" s="485" t="str">
        <f>'PRODUCTION LIST READY PE'!N15</f>
        <v/>
      </c>
      <c r="N12" s="485" t="str">
        <f>'PRODUCTION LIST READY PE'!O15</f>
        <v/>
      </c>
      <c r="O12" s="485" t="str">
        <f>'PRODUCTION LIST READY PE'!P15</f>
        <v/>
      </c>
      <c r="P12" s="485" t="str">
        <f>'PRODUCTION LIST READY PE'!Q15</f>
        <v/>
      </c>
      <c r="Q12" s="485" t="str">
        <f>'PRODUCTION LIST READY PE'!R15</f>
        <v/>
      </c>
      <c r="R12" s="485" t="str">
        <f>'PRODUCTION LIST READY PE'!S15</f>
        <v/>
      </c>
      <c r="S12" s="485" t="str">
        <f>'PRODUCTION LIST READY PE'!T15</f>
        <v/>
      </c>
      <c r="T12" s="485" t="str">
        <f>'PRODUCTION LIST READY PE'!U15</f>
        <v/>
      </c>
      <c r="U12" s="485" t="str">
        <f>'PRODUCTION LIST READY PE'!V15</f>
        <v/>
      </c>
      <c r="V12" s="486">
        <f t="shared" si="0"/>
        <v>0</v>
      </c>
    </row>
    <row r="13" spans="1:27" s="449" customFormat="1" ht="23.25" customHeight="1">
      <c r="A13" s="928" t="str">
        <f>'PRODUCTION LIST READY PE'!B16</f>
        <v>RE-18PE</v>
      </c>
      <c r="B13" s="922">
        <f>'READY PE'!H23</f>
        <v>6</v>
      </c>
      <c r="C13" s="485" t="str">
        <f>'PRODUCTION LIST READY PE'!D16</f>
        <v/>
      </c>
      <c r="D13" s="485" t="str">
        <f>'PRODUCTION LIST READY PE'!E16</f>
        <v/>
      </c>
      <c r="E13" s="485" t="str">
        <f>'PRODUCTION LIST READY PE'!F16</f>
        <v/>
      </c>
      <c r="F13" s="485" t="str">
        <f>'PRODUCTION LIST READY PE'!G16</f>
        <v/>
      </c>
      <c r="G13" s="485" t="str">
        <f>'PRODUCTION LIST READY PE'!H16</f>
        <v/>
      </c>
      <c r="H13" s="485" t="str">
        <f>'PRODUCTION LIST READY PE'!I16</f>
        <v/>
      </c>
      <c r="I13" s="485" t="str">
        <f>'PRODUCTION LIST READY PE'!J16</f>
        <v/>
      </c>
      <c r="J13" s="485" t="str">
        <f>'PRODUCTION LIST READY PE'!K16</f>
        <v/>
      </c>
      <c r="K13" s="485" t="str">
        <f>'PRODUCTION LIST READY PE'!L16</f>
        <v/>
      </c>
      <c r="L13" s="485" t="str">
        <f>'PRODUCTION LIST READY PE'!M16</f>
        <v/>
      </c>
      <c r="M13" s="485" t="str">
        <f>'PRODUCTION LIST READY PE'!N16</f>
        <v/>
      </c>
      <c r="N13" s="485" t="str">
        <f>'PRODUCTION LIST READY PE'!O16</f>
        <v/>
      </c>
      <c r="O13" s="485" t="str">
        <f>'PRODUCTION LIST READY PE'!P16</f>
        <v/>
      </c>
      <c r="P13" s="485" t="str">
        <f>'PRODUCTION LIST READY PE'!Q16</f>
        <v/>
      </c>
      <c r="Q13" s="485" t="str">
        <f>'PRODUCTION LIST READY PE'!R16</f>
        <v/>
      </c>
      <c r="R13" s="485" t="str">
        <f>'PRODUCTION LIST READY PE'!S16</f>
        <v/>
      </c>
      <c r="S13" s="485" t="str">
        <f>'PRODUCTION LIST READY PE'!T16</f>
        <v/>
      </c>
      <c r="T13" s="485" t="str">
        <f>'PRODUCTION LIST READY PE'!U16</f>
        <v/>
      </c>
      <c r="U13" s="485" t="str">
        <f>'PRODUCTION LIST READY PE'!V16</f>
        <v/>
      </c>
      <c r="V13" s="486">
        <f t="shared" si="0"/>
        <v>0</v>
      </c>
    </row>
    <row r="14" spans="1:27" s="449" customFormat="1" ht="23.25" customHeight="1">
      <c r="A14" s="928" t="str">
        <f>'PRODUCTION LIST READY PE'!B17</f>
        <v>RE-19PE</v>
      </c>
      <c r="B14" s="922">
        <f>'READY PE'!H24</f>
        <v>6</v>
      </c>
      <c r="C14" s="485" t="str">
        <f>'PRODUCTION LIST READY PE'!D17</f>
        <v/>
      </c>
      <c r="D14" s="485" t="str">
        <f>'PRODUCTION LIST READY PE'!E17</f>
        <v/>
      </c>
      <c r="E14" s="485" t="str">
        <f>'PRODUCTION LIST READY PE'!F17</f>
        <v/>
      </c>
      <c r="F14" s="485" t="str">
        <f>'PRODUCTION LIST READY PE'!G17</f>
        <v/>
      </c>
      <c r="G14" s="485" t="str">
        <f>'PRODUCTION LIST READY PE'!H17</f>
        <v/>
      </c>
      <c r="H14" s="485" t="str">
        <f>'PRODUCTION LIST READY PE'!I17</f>
        <v/>
      </c>
      <c r="I14" s="485" t="str">
        <f>'PRODUCTION LIST READY PE'!J17</f>
        <v/>
      </c>
      <c r="J14" s="485" t="str">
        <f>'PRODUCTION LIST READY PE'!K17</f>
        <v/>
      </c>
      <c r="K14" s="485" t="str">
        <f>'PRODUCTION LIST READY PE'!L17</f>
        <v/>
      </c>
      <c r="L14" s="485" t="str">
        <f>'PRODUCTION LIST READY PE'!M17</f>
        <v/>
      </c>
      <c r="M14" s="485" t="str">
        <f>'PRODUCTION LIST READY PE'!N17</f>
        <v/>
      </c>
      <c r="N14" s="485" t="str">
        <f>'PRODUCTION LIST READY PE'!O17</f>
        <v/>
      </c>
      <c r="O14" s="485" t="str">
        <f>'PRODUCTION LIST READY PE'!P17</f>
        <v/>
      </c>
      <c r="P14" s="485" t="str">
        <f>'PRODUCTION LIST READY PE'!Q17</f>
        <v/>
      </c>
      <c r="Q14" s="485" t="str">
        <f>'PRODUCTION LIST READY PE'!R17</f>
        <v/>
      </c>
      <c r="R14" s="485" t="str">
        <f>'PRODUCTION LIST READY PE'!S17</f>
        <v/>
      </c>
      <c r="S14" s="485" t="str">
        <f>'PRODUCTION LIST READY PE'!T17</f>
        <v/>
      </c>
      <c r="T14" s="485" t="str">
        <f>'PRODUCTION LIST READY PE'!U17</f>
        <v/>
      </c>
      <c r="U14" s="485" t="str">
        <f>'PRODUCTION LIST READY PE'!V17</f>
        <v/>
      </c>
      <c r="V14" s="486">
        <f t="shared" si="0"/>
        <v>0</v>
      </c>
    </row>
    <row r="15" spans="1:27" s="449" customFormat="1" ht="23.25" customHeight="1">
      <c r="A15" s="928" t="str">
        <f>'PRODUCTION LIST READY PE'!B18</f>
        <v>RE-20PE</v>
      </c>
      <c r="B15" s="922">
        <f>'READY PE'!H25</f>
        <v>6</v>
      </c>
      <c r="C15" s="485" t="str">
        <f>'PRODUCTION LIST READY PE'!D18</f>
        <v/>
      </c>
      <c r="D15" s="485" t="str">
        <f>'PRODUCTION LIST READY PE'!E18</f>
        <v/>
      </c>
      <c r="E15" s="485" t="str">
        <f>'PRODUCTION LIST READY PE'!F18</f>
        <v/>
      </c>
      <c r="F15" s="485" t="str">
        <f>'PRODUCTION LIST READY PE'!G18</f>
        <v/>
      </c>
      <c r="G15" s="485" t="str">
        <f>'PRODUCTION LIST READY PE'!H18</f>
        <v/>
      </c>
      <c r="H15" s="485" t="str">
        <f>'PRODUCTION LIST READY PE'!I18</f>
        <v/>
      </c>
      <c r="I15" s="485" t="str">
        <f>'PRODUCTION LIST READY PE'!J18</f>
        <v/>
      </c>
      <c r="J15" s="485" t="str">
        <f>'PRODUCTION LIST READY PE'!K18</f>
        <v/>
      </c>
      <c r="K15" s="485" t="str">
        <f>'PRODUCTION LIST READY PE'!L18</f>
        <v/>
      </c>
      <c r="L15" s="485" t="str">
        <f>'PRODUCTION LIST READY PE'!M18</f>
        <v/>
      </c>
      <c r="M15" s="485" t="str">
        <f>'PRODUCTION LIST READY PE'!N18</f>
        <v/>
      </c>
      <c r="N15" s="485" t="str">
        <f>'PRODUCTION LIST READY PE'!O18</f>
        <v/>
      </c>
      <c r="O15" s="485" t="str">
        <f>'PRODUCTION LIST READY PE'!P18</f>
        <v/>
      </c>
      <c r="P15" s="485" t="str">
        <f>'PRODUCTION LIST READY PE'!Q18</f>
        <v/>
      </c>
      <c r="Q15" s="485" t="str">
        <f>'PRODUCTION LIST READY PE'!R18</f>
        <v/>
      </c>
      <c r="R15" s="485" t="str">
        <f>'PRODUCTION LIST READY PE'!S18</f>
        <v/>
      </c>
      <c r="S15" s="485" t="str">
        <f>'PRODUCTION LIST READY PE'!T18</f>
        <v/>
      </c>
      <c r="T15" s="485" t="str">
        <f>'PRODUCTION LIST READY PE'!U18</f>
        <v/>
      </c>
      <c r="U15" s="485" t="str">
        <f>'PRODUCTION LIST READY PE'!V18</f>
        <v/>
      </c>
      <c r="V15" s="486">
        <f t="shared" si="0"/>
        <v>0</v>
      </c>
    </row>
    <row r="16" spans="1:27" s="449" customFormat="1" ht="23.25" customHeight="1">
      <c r="A16" s="928" t="str">
        <f>'PRODUCTION LIST READY PE'!B19</f>
        <v>RE-22PE</v>
      </c>
      <c r="B16" s="922">
        <f>'READY PE'!H26</f>
        <v>6</v>
      </c>
      <c r="C16" s="485" t="str">
        <f>'PRODUCTION LIST READY PE'!D19</f>
        <v/>
      </c>
      <c r="D16" s="485" t="str">
        <f>'PRODUCTION LIST READY PE'!E19</f>
        <v/>
      </c>
      <c r="E16" s="485" t="str">
        <f>'PRODUCTION LIST READY PE'!F19</f>
        <v/>
      </c>
      <c r="F16" s="485" t="str">
        <f>'PRODUCTION LIST READY PE'!G19</f>
        <v/>
      </c>
      <c r="G16" s="485" t="str">
        <f>'PRODUCTION LIST READY PE'!H19</f>
        <v/>
      </c>
      <c r="H16" s="485" t="str">
        <f>'PRODUCTION LIST READY PE'!I19</f>
        <v/>
      </c>
      <c r="I16" s="485" t="str">
        <f>'PRODUCTION LIST READY PE'!J19</f>
        <v/>
      </c>
      <c r="J16" s="485" t="str">
        <f>'PRODUCTION LIST READY PE'!K19</f>
        <v/>
      </c>
      <c r="K16" s="485" t="str">
        <f>'PRODUCTION LIST READY PE'!L19</f>
        <v/>
      </c>
      <c r="L16" s="485" t="str">
        <f>'PRODUCTION LIST READY PE'!M19</f>
        <v/>
      </c>
      <c r="M16" s="485" t="str">
        <f>'PRODUCTION LIST READY PE'!N19</f>
        <v/>
      </c>
      <c r="N16" s="485" t="str">
        <f>'PRODUCTION LIST READY PE'!O19</f>
        <v/>
      </c>
      <c r="O16" s="485" t="str">
        <f>'PRODUCTION LIST READY PE'!P19</f>
        <v/>
      </c>
      <c r="P16" s="485" t="str">
        <f>'PRODUCTION LIST READY PE'!Q19</f>
        <v/>
      </c>
      <c r="Q16" s="485" t="str">
        <f>'PRODUCTION LIST READY PE'!R19</f>
        <v/>
      </c>
      <c r="R16" s="485" t="str">
        <f>'PRODUCTION LIST READY PE'!S19</f>
        <v/>
      </c>
      <c r="S16" s="485" t="str">
        <f>'PRODUCTION LIST READY PE'!T19</f>
        <v/>
      </c>
      <c r="T16" s="485" t="str">
        <f>'PRODUCTION LIST READY PE'!U19</f>
        <v/>
      </c>
      <c r="U16" s="485" t="str">
        <f>'PRODUCTION LIST READY PE'!V19</f>
        <v/>
      </c>
      <c r="V16" s="486">
        <f t="shared" si="0"/>
        <v>0</v>
      </c>
    </row>
    <row r="17" spans="1:22" s="449" customFormat="1" ht="23.25" customHeight="1">
      <c r="A17" s="928" t="str">
        <f>'PRODUCTION LIST READY PE'!B20</f>
        <v>RE-25PE</v>
      </c>
      <c r="B17" s="922">
        <f>'READY PE'!H27</f>
        <v>5</v>
      </c>
      <c r="C17" s="485" t="str">
        <f>'PRODUCTION LIST READY PE'!D20</f>
        <v/>
      </c>
      <c r="D17" s="485" t="str">
        <f>'PRODUCTION LIST READY PE'!E20</f>
        <v/>
      </c>
      <c r="E17" s="485" t="str">
        <f>'PRODUCTION LIST READY PE'!F20</f>
        <v/>
      </c>
      <c r="F17" s="485" t="str">
        <f>'PRODUCTION LIST READY PE'!G20</f>
        <v/>
      </c>
      <c r="G17" s="485" t="str">
        <f>'PRODUCTION LIST READY PE'!H20</f>
        <v/>
      </c>
      <c r="H17" s="485" t="str">
        <f>'PRODUCTION LIST READY PE'!I20</f>
        <v/>
      </c>
      <c r="I17" s="485" t="str">
        <f>'PRODUCTION LIST READY PE'!J20</f>
        <v/>
      </c>
      <c r="J17" s="485" t="str">
        <f>'PRODUCTION LIST READY PE'!K20</f>
        <v/>
      </c>
      <c r="K17" s="485" t="str">
        <f>'PRODUCTION LIST READY PE'!L20</f>
        <v/>
      </c>
      <c r="L17" s="485" t="str">
        <f>'PRODUCTION LIST READY PE'!M20</f>
        <v/>
      </c>
      <c r="M17" s="485" t="str">
        <f>'PRODUCTION LIST READY PE'!N20</f>
        <v/>
      </c>
      <c r="N17" s="485" t="str">
        <f>'PRODUCTION LIST READY PE'!O20</f>
        <v/>
      </c>
      <c r="O17" s="485" t="str">
        <f>'PRODUCTION LIST READY PE'!P20</f>
        <v/>
      </c>
      <c r="P17" s="485" t="str">
        <f>'PRODUCTION LIST READY PE'!Q20</f>
        <v/>
      </c>
      <c r="Q17" s="485" t="str">
        <f>'PRODUCTION LIST READY PE'!R20</f>
        <v/>
      </c>
      <c r="R17" s="485" t="str">
        <f>'PRODUCTION LIST READY PE'!S20</f>
        <v/>
      </c>
      <c r="S17" s="485" t="str">
        <f>'PRODUCTION LIST READY PE'!T20</f>
        <v/>
      </c>
      <c r="T17" s="485" t="str">
        <f>'PRODUCTION LIST READY PE'!U20</f>
        <v/>
      </c>
      <c r="U17" s="485" t="str">
        <f>'PRODUCTION LIST READY PE'!V20</f>
        <v/>
      </c>
      <c r="V17" s="486">
        <f t="shared" si="0"/>
        <v>0</v>
      </c>
    </row>
    <row r="18" spans="1:22" s="449" customFormat="1" ht="23.25" customHeight="1">
      <c r="A18" s="928" t="str">
        <f>'PRODUCTION LIST READY PE'!B21</f>
        <v>RE-26PE</v>
      </c>
      <c r="B18" s="922">
        <f>'READY PE'!H28</f>
        <v>2</v>
      </c>
      <c r="C18" s="485" t="str">
        <f>'PRODUCTION LIST READY PE'!D21</f>
        <v/>
      </c>
      <c r="D18" s="485" t="str">
        <f>'PRODUCTION LIST READY PE'!E21</f>
        <v/>
      </c>
      <c r="E18" s="485" t="str">
        <f>'PRODUCTION LIST READY PE'!F21</f>
        <v/>
      </c>
      <c r="F18" s="485" t="str">
        <f>'PRODUCTION LIST READY PE'!G21</f>
        <v/>
      </c>
      <c r="G18" s="485" t="str">
        <f>'PRODUCTION LIST READY PE'!H21</f>
        <v/>
      </c>
      <c r="H18" s="485" t="str">
        <f>'PRODUCTION LIST READY PE'!I21</f>
        <v/>
      </c>
      <c r="I18" s="485" t="str">
        <f>'PRODUCTION LIST READY PE'!J21</f>
        <v/>
      </c>
      <c r="J18" s="485" t="str">
        <f>'PRODUCTION LIST READY PE'!K21</f>
        <v/>
      </c>
      <c r="K18" s="485" t="str">
        <f>'PRODUCTION LIST READY PE'!L21</f>
        <v/>
      </c>
      <c r="L18" s="485" t="str">
        <f>'PRODUCTION LIST READY PE'!M21</f>
        <v/>
      </c>
      <c r="M18" s="485" t="str">
        <f>'PRODUCTION LIST READY PE'!N21</f>
        <v/>
      </c>
      <c r="N18" s="485" t="str">
        <f>'PRODUCTION LIST READY PE'!O21</f>
        <v/>
      </c>
      <c r="O18" s="485" t="str">
        <f>'PRODUCTION LIST READY PE'!P21</f>
        <v/>
      </c>
      <c r="P18" s="485" t="str">
        <f>'PRODUCTION LIST READY PE'!Q21</f>
        <v/>
      </c>
      <c r="Q18" s="485" t="str">
        <f>'PRODUCTION LIST READY PE'!R21</f>
        <v/>
      </c>
      <c r="R18" s="485" t="str">
        <f>'PRODUCTION LIST READY PE'!S21</f>
        <v/>
      </c>
      <c r="S18" s="485" t="str">
        <f>'PRODUCTION LIST READY PE'!T21</f>
        <v/>
      </c>
      <c r="T18" s="485" t="str">
        <f>'PRODUCTION LIST READY PE'!U21</f>
        <v/>
      </c>
      <c r="U18" s="485" t="str">
        <f>'PRODUCTION LIST READY PE'!V21</f>
        <v/>
      </c>
      <c r="V18" s="486">
        <f t="shared" si="0"/>
        <v>0</v>
      </c>
    </row>
    <row r="19" spans="1:22" s="449" customFormat="1" ht="23.25" customHeight="1">
      <c r="A19" s="928" t="str">
        <f>'PRODUCTION LIST READY PE'!B22</f>
        <v>RE-27PE</v>
      </c>
      <c r="B19" s="922">
        <f>'READY PE'!H29</f>
        <v>2</v>
      </c>
      <c r="C19" s="485" t="str">
        <f>'PRODUCTION LIST READY PE'!D22</f>
        <v/>
      </c>
      <c r="D19" s="485" t="str">
        <f>'PRODUCTION LIST READY PE'!E22</f>
        <v/>
      </c>
      <c r="E19" s="485" t="str">
        <f>'PRODUCTION LIST READY PE'!F22</f>
        <v/>
      </c>
      <c r="F19" s="485" t="str">
        <f>'PRODUCTION LIST READY PE'!G22</f>
        <v/>
      </c>
      <c r="G19" s="485" t="str">
        <f>'PRODUCTION LIST READY PE'!H22</f>
        <v/>
      </c>
      <c r="H19" s="485" t="str">
        <f>'PRODUCTION LIST READY PE'!I22</f>
        <v/>
      </c>
      <c r="I19" s="485" t="str">
        <f>'PRODUCTION LIST READY PE'!J22</f>
        <v/>
      </c>
      <c r="J19" s="485" t="str">
        <f>'PRODUCTION LIST READY PE'!K22</f>
        <v/>
      </c>
      <c r="K19" s="485" t="str">
        <f>'PRODUCTION LIST READY PE'!L22</f>
        <v/>
      </c>
      <c r="L19" s="485" t="str">
        <f>'PRODUCTION LIST READY PE'!M22</f>
        <v/>
      </c>
      <c r="M19" s="485" t="str">
        <f>'PRODUCTION LIST READY PE'!N22</f>
        <v/>
      </c>
      <c r="N19" s="485" t="str">
        <f>'PRODUCTION LIST READY PE'!O22</f>
        <v/>
      </c>
      <c r="O19" s="485" t="str">
        <f>'PRODUCTION LIST READY PE'!P22</f>
        <v/>
      </c>
      <c r="P19" s="485" t="str">
        <f>'PRODUCTION LIST READY PE'!Q22</f>
        <v/>
      </c>
      <c r="Q19" s="485" t="str">
        <f>'PRODUCTION LIST READY PE'!R22</f>
        <v/>
      </c>
      <c r="R19" s="485" t="str">
        <f>'PRODUCTION LIST READY PE'!S22</f>
        <v/>
      </c>
      <c r="S19" s="485" t="str">
        <f>'PRODUCTION LIST READY PE'!T22</f>
        <v/>
      </c>
      <c r="T19" s="485" t="str">
        <f>'PRODUCTION LIST READY PE'!U22</f>
        <v/>
      </c>
      <c r="U19" s="485" t="str">
        <f>'PRODUCTION LIST READY PE'!V22</f>
        <v/>
      </c>
      <c r="V19" s="486">
        <f t="shared" si="0"/>
        <v>0</v>
      </c>
    </row>
    <row r="20" spans="1:22" s="449" customFormat="1" ht="23.25" customHeight="1">
      <c r="A20" s="928" t="str">
        <f>'PRODUCTION LIST READY PE'!B23</f>
        <v>RE-35PE</v>
      </c>
      <c r="B20" s="922">
        <f>'READY PE'!H30</f>
        <v>4</v>
      </c>
      <c r="C20" s="485" t="str">
        <f>'PRODUCTION LIST READY PE'!D23</f>
        <v/>
      </c>
      <c r="D20" s="485" t="str">
        <f>'PRODUCTION LIST READY PE'!E23</f>
        <v/>
      </c>
      <c r="E20" s="485" t="str">
        <f>'PRODUCTION LIST READY PE'!F23</f>
        <v/>
      </c>
      <c r="F20" s="485" t="str">
        <f>'PRODUCTION LIST READY PE'!G23</f>
        <v/>
      </c>
      <c r="G20" s="485" t="str">
        <f>'PRODUCTION LIST READY PE'!H23</f>
        <v/>
      </c>
      <c r="H20" s="485" t="str">
        <f>'PRODUCTION LIST READY PE'!I23</f>
        <v/>
      </c>
      <c r="I20" s="485" t="str">
        <f>'PRODUCTION LIST READY PE'!J23</f>
        <v/>
      </c>
      <c r="J20" s="485" t="str">
        <f>'PRODUCTION LIST READY PE'!K23</f>
        <v/>
      </c>
      <c r="K20" s="485" t="str">
        <f>'PRODUCTION LIST READY PE'!L23</f>
        <v/>
      </c>
      <c r="L20" s="485" t="str">
        <f>'PRODUCTION LIST READY PE'!M23</f>
        <v/>
      </c>
      <c r="M20" s="485" t="str">
        <f>'PRODUCTION LIST READY PE'!N23</f>
        <v/>
      </c>
      <c r="N20" s="485" t="str">
        <f>'PRODUCTION LIST READY PE'!O23</f>
        <v/>
      </c>
      <c r="O20" s="485" t="str">
        <f>'PRODUCTION LIST READY PE'!P23</f>
        <v/>
      </c>
      <c r="P20" s="485" t="str">
        <f>'PRODUCTION LIST READY PE'!Q23</f>
        <v/>
      </c>
      <c r="Q20" s="485" t="str">
        <f>'PRODUCTION LIST READY PE'!R23</f>
        <v/>
      </c>
      <c r="R20" s="485" t="str">
        <f>'PRODUCTION LIST READY PE'!S23</f>
        <v/>
      </c>
      <c r="S20" s="485" t="str">
        <f>'PRODUCTION LIST READY PE'!T23</f>
        <v/>
      </c>
      <c r="T20" s="485" t="str">
        <f>'PRODUCTION LIST READY PE'!U23</f>
        <v/>
      </c>
      <c r="U20" s="485" t="str">
        <f>'PRODUCTION LIST READY PE'!V23</f>
        <v/>
      </c>
      <c r="V20" s="486">
        <f t="shared" si="0"/>
        <v>0</v>
      </c>
    </row>
    <row r="21" spans="1:22" s="449" customFormat="1" ht="23.25" customHeight="1">
      <c r="A21" s="928" t="str">
        <f>'PRODUCTION LIST READY PE'!B24</f>
        <v>RE-36PE</v>
      </c>
      <c r="B21" s="922">
        <f>'READY PE'!H31</f>
        <v>3</v>
      </c>
      <c r="C21" s="485" t="str">
        <f>'PRODUCTION LIST READY PE'!D24</f>
        <v/>
      </c>
      <c r="D21" s="485" t="str">
        <f>'PRODUCTION LIST READY PE'!E24</f>
        <v/>
      </c>
      <c r="E21" s="485" t="str">
        <f>'PRODUCTION LIST READY PE'!F24</f>
        <v/>
      </c>
      <c r="F21" s="485" t="str">
        <f>'PRODUCTION LIST READY PE'!G24</f>
        <v/>
      </c>
      <c r="G21" s="485" t="str">
        <f>'PRODUCTION LIST READY PE'!H24</f>
        <v/>
      </c>
      <c r="H21" s="485" t="str">
        <f>'PRODUCTION LIST READY PE'!I24</f>
        <v/>
      </c>
      <c r="I21" s="485" t="str">
        <f>'PRODUCTION LIST READY PE'!J24</f>
        <v/>
      </c>
      <c r="J21" s="485" t="str">
        <f>'PRODUCTION LIST READY PE'!K24</f>
        <v/>
      </c>
      <c r="K21" s="485" t="str">
        <f>'PRODUCTION LIST READY PE'!L24</f>
        <v/>
      </c>
      <c r="L21" s="485" t="str">
        <f>'PRODUCTION LIST READY PE'!M24</f>
        <v/>
      </c>
      <c r="M21" s="485" t="str">
        <f>'PRODUCTION LIST READY PE'!N24</f>
        <v/>
      </c>
      <c r="N21" s="485" t="str">
        <f>'PRODUCTION LIST READY PE'!O24</f>
        <v/>
      </c>
      <c r="O21" s="485" t="str">
        <f>'PRODUCTION LIST READY PE'!P24</f>
        <v/>
      </c>
      <c r="P21" s="485" t="str">
        <f>'PRODUCTION LIST READY PE'!Q24</f>
        <v/>
      </c>
      <c r="Q21" s="485" t="str">
        <f>'PRODUCTION LIST READY PE'!R24</f>
        <v/>
      </c>
      <c r="R21" s="485" t="str">
        <f>'PRODUCTION LIST READY PE'!S24</f>
        <v/>
      </c>
      <c r="S21" s="485" t="str">
        <f>'PRODUCTION LIST READY PE'!T24</f>
        <v/>
      </c>
      <c r="T21" s="485" t="str">
        <f>'PRODUCTION LIST READY PE'!U24</f>
        <v/>
      </c>
      <c r="U21" s="485" t="str">
        <f>'PRODUCTION LIST READY PE'!V24</f>
        <v/>
      </c>
      <c r="V21" s="486">
        <f t="shared" si="0"/>
        <v>0</v>
      </c>
    </row>
    <row r="22" spans="1:22" s="449" customFormat="1" ht="23.25" customHeight="1">
      <c r="A22" s="928" t="str">
        <f>'PRODUCTION LIST READY PE'!B25</f>
        <v>RE-38PE</v>
      </c>
      <c r="B22" s="922">
        <f>'READY PE'!H32</f>
        <v>8</v>
      </c>
      <c r="C22" s="485" t="str">
        <f>'PRODUCTION LIST READY PE'!D25</f>
        <v/>
      </c>
      <c r="D22" s="485" t="str">
        <f>'PRODUCTION LIST READY PE'!E25</f>
        <v/>
      </c>
      <c r="E22" s="485" t="str">
        <f>'PRODUCTION LIST READY PE'!F25</f>
        <v/>
      </c>
      <c r="F22" s="485" t="str">
        <f>'PRODUCTION LIST READY PE'!G25</f>
        <v/>
      </c>
      <c r="G22" s="485" t="str">
        <f>'PRODUCTION LIST READY PE'!H25</f>
        <v/>
      </c>
      <c r="H22" s="485" t="str">
        <f>'PRODUCTION LIST READY PE'!I25</f>
        <v/>
      </c>
      <c r="I22" s="485" t="str">
        <f>'PRODUCTION LIST READY PE'!J25</f>
        <v/>
      </c>
      <c r="J22" s="485" t="str">
        <f>'PRODUCTION LIST READY PE'!K25</f>
        <v/>
      </c>
      <c r="K22" s="485" t="str">
        <f>'PRODUCTION LIST READY PE'!L25</f>
        <v/>
      </c>
      <c r="L22" s="485" t="str">
        <f>'PRODUCTION LIST READY PE'!M25</f>
        <v/>
      </c>
      <c r="M22" s="485" t="str">
        <f>'PRODUCTION LIST READY PE'!N25</f>
        <v/>
      </c>
      <c r="N22" s="485" t="str">
        <f>'PRODUCTION LIST READY PE'!O25</f>
        <v/>
      </c>
      <c r="O22" s="485" t="str">
        <f>'PRODUCTION LIST READY PE'!P25</f>
        <v/>
      </c>
      <c r="P22" s="485" t="str">
        <f>'PRODUCTION LIST READY PE'!Q25</f>
        <v/>
      </c>
      <c r="Q22" s="485" t="str">
        <f>'PRODUCTION LIST READY PE'!R25</f>
        <v/>
      </c>
      <c r="R22" s="485" t="str">
        <f>'PRODUCTION LIST READY PE'!S25</f>
        <v/>
      </c>
      <c r="S22" s="485" t="str">
        <f>'PRODUCTION LIST READY PE'!T25</f>
        <v/>
      </c>
      <c r="T22" s="485" t="str">
        <f>'PRODUCTION LIST READY PE'!U25</f>
        <v/>
      </c>
      <c r="U22" s="485" t="str">
        <f>'PRODUCTION LIST READY PE'!V25</f>
        <v/>
      </c>
      <c r="V22" s="486">
        <f t="shared" si="0"/>
        <v>0</v>
      </c>
    </row>
    <row r="23" spans="1:22" s="449" customFormat="1" ht="23.25" customHeight="1">
      <c r="A23" s="928" t="str">
        <f>'PRODUCTION LIST READY PE'!B27</f>
        <v>DCJ-PE</v>
      </c>
      <c r="B23" s="922">
        <v>6</v>
      </c>
      <c r="C23" s="485" t="str">
        <f>'PRODUCTION LIST READY PE'!D27</f>
        <v/>
      </c>
      <c r="D23" s="485" t="str">
        <f>'PRODUCTION LIST READY PE'!E27</f>
        <v/>
      </c>
      <c r="E23" s="485" t="str">
        <f>'PRODUCTION LIST READY PE'!F27</f>
        <v/>
      </c>
      <c r="F23" s="485" t="str">
        <f>'PRODUCTION LIST READY PE'!G27</f>
        <v/>
      </c>
      <c r="G23" s="485" t="str">
        <f>'PRODUCTION LIST READY PE'!H27</f>
        <v/>
      </c>
      <c r="H23" s="485" t="str">
        <f>'PRODUCTION LIST READY PE'!I27</f>
        <v/>
      </c>
      <c r="I23" s="485" t="str">
        <f>'PRODUCTION LIST READY PE'!J27</f>
        <v/>
      </c>
      <c r="J23" s="485" t="str">
        <f>'PRODUCTION LIST READY PE'!K27</f>
        <v/>
      </c>
      <c r="K23" s="485" t="str">
        <f>'PRODUCTION LIST READY PE'!L27</f>
        <v/>
      </c>
      <c r="L23" s="485" t="str">
        <f>'PRODUCTION LIST READY PE'!M27</f>
        <v/>
      </c>
      <c r="M23" s="485" t="str">
        <f>'PRODUCTION LIST READY PE'!N27</f>
        <v/>
      </c>
      <c r="N23" s="485" t="str">
        <f>'PRODUCTION LIST READY PE'!O27</f>
        <v/>
      </c>
      <c r="O23" s="485" t="str">
        <f>'PRODUCTION LIST READY PE'!P27</f>
        <v/>
      </c>
      <c r="P23" s="485" t="str">
        <f>'PRODUCTION LIST READY PE'!Q27</f>
        <v/>
      </c>
      <c r="Q23" s="485" t="str">
        <f>'PRODUCTION LIST READY PE'!R27</f>
        <v/>
      </c>
      <c r="R23" s="485" t="str">
        <f>'PRODUCTION LIST READY PE'!S27</f>
        <v/>
      </c>
      <c r="S23" s="485" t="str">
        <f>'PRODUCTION LIST READY PE'!T27</f>
        <v/>
      </c>
      <c r="T23" s="485" t="str">
        <f>'PRODUCTION LIST READY PE'!U27</f>
        <v/>
      </c>
      <c r="U23" s="485" t="str">
        <f>'PRODUCTION LIST READY PE'!V27</f>
        <v/>
      </c>
      <c r="V23" s="486">
        <f t="shared" si="0"/>
        <v>0</v>
      </c>
    </row>
    <row r="24" spans="1:22" s="449" customFormat="1" ht="23.25" customHeight="1">
      <c r="A24" s="928" t="str">
        <f>'PRODUCTION LIST READY PE'!B28</f>
        <v>DCF-PE</v>
      </c>
      <c r="B24" s="922">
        <v>10</v>
      </c>
      <c r="C24" s="485" t="str">
        <f>'PRODUCTION LIST READY PE'!D28</f>
        <v/>
      </c>
      <c r="D24" s="485" t="str">
        <f>'PRODUCTION LIST READY PE'!E28</f>
        <v/>
      </c>
      <c r="E24" s="485" t="str">
        <f>'PRODUCTION LIST READY PE'!F28</f>
        <v/>
      </c>
      <c r="F24" s="485" t="str">
        <f>'PRODUCTION LIST READY PE'!G28</f>
        <v/>
      </c>
      <c r="G24" s="485" t="str">
        <f>'PRODUCTION LIST READY PE'!H28</f>
        <v/>
      </c>
      <c r="H24" s="485" t="str">
        <f>'PRODUCTION LIST READY PE'!I28</f>
        <v/>
      </c>
      <c r="I24" s="485" t="str">
        <f>'PRODUCTION LIST READY PE'!J28</f>
        <v/>
      </c>
      <c r="J24" s="485" t="str">
        <f>'PRODUCTION LIST READY PE'!K28</f>
        <v/>
      </c>
      <c r="K24" s="485" t="str">
        <f>'PRODUCTION LIST READY PE'!L28</f>
        <v/>
      </c>
      <c r="L24" s="485" t="str">
        <f>'PRODUCTION LIST READY PE'!M28</f>
        <v/>
      </c>
      <c r="M24" s="485" t="str">
        <f>'PRODUCTION LIST READY PE'!N28</f>
        <v/>
      </c>
      <c r="N24" s="485" t="str">
        <f>'PRODUCTION LIST READY PE'!O28</f>
        <v/>
      </c>
      <c r="O24" s="485" t="str">
        <f>'PRODUCTION LIST READY PE'!P28</f>
        <v/>
      </c>
      <c r="P24" s="485" t="str">
        <f>'PRODUCTION LIST READY PE'!Q28</f>
        <v/>
      </c>
      <c r="Q24" s="485" t="str">
        <f>'PRODUCTION LIST READY PE'!R27</f>
        <v/>
      </c>
      <c r="R24" s="485" t="str">
        <f>'PRODUCTION LIST READY PE'!S27</f>
        <v/>
      </c>
      <c r="S24" s="485" t="str">
        <f>'PRODUCTION LIST READY PE'!T27</f>
        <v/>
      </c>
      <c r="T24" s="485" t="str">
        <f>'PRODUCTION LIST READY PE'!U27</f>
        <v/>
      </c>
      <c r="U24" s="485" t="str">
        <f>'PRODUCTION LIST READY PE'!V27</f>
        <v/>
      </c>
      <c r="V24" s="486">
        <f t="shared" si="0"/>
        <v>0</v>
      </c>
    </row>
    <row r="25" spans="1:22" s="449" customFormat="1" ht="23.25" customHeight="1">
      <c r="A25" s="923"/>
      <c r="B25" s="924"/>
      <c r="C25" s="925"/>
      <c r="D25" s="925"/>
      <c r="E25" s="926"/>
      <c r="F25" s="926"/>
      <c r="G25" s="926"/>
      <c r="H25" s="926"/>
      <c r="I25" s="926"/>
      <c r="J25" s="926"/>
      <c r="K25" s="926"/>
      <c r="L25" s="926"/>
      <c r="M25" s="926"/>
      <c r="N25" s="926"/>
      <c r="O25" s="926"/>
      <c r="P25" s="926"/>
      <c r="Q25" s="926"/>
      <c r="R25" s="926"/>
      <c r="S25" s="926"/>
      <c r="T25" s="926"/>
      <c r="U25" s="926"/>
      <c r="V25" s="927"/>
    </row>
    <row r="26" spans="1:22" ht="23.25" customHeight="1">
      <c r="C26" s="449"/>
      <c r="D26" s="54" t="s">
        <v>388</v>
      </c>
      <c r="E26" s="920"/>
      <c r="F26" s="449"/>
      <c r="L26" s="54" t="s">
        <v>28</v>
      </c>
      <c r="M26" s="10"/>
      <c r="N26" s="480"/>
      <c r="O26" s="480"/>
      <c r="P26" s="480"/>
      <c r="Q26" s="480"/>
      <c r="R26" s="480"/>
      <c r="S26" s="480"/>
      <c r="T26" s="480"/>
      <c r="U26" s="480"/>
      <c r="V26" s="452"/>
    </row>
    <row r="27" spans="1:22" ht="23.25" customHeight="1">
      <c r="C27" s="449"/>
      <c r="D27" s="54" t="s">
        <v>392</v>
      </c>
      <c r="E27" s="920"/>
      <c r="F27" s="449"/>
      <c r="L27" s="54" t="s">
        <v>26</v>
      </c>
      <c r="M27" s="10"/>
      <c r="N27" s="487"/>
      <c r="O27" s="487"/>
      <c r="P27" s="487"/>
      <c r="Q27" s="487"/>
      <c r="R27" s="487"/>
      <c r="S27" s="487"/>
      <c r="T27" s="487"/>
      <c r="U27" s="487"/>
      <c r="V27" s="455"/>
    </row>
    <row r="28" spans="1:22" ht="23.25" customHeight="1">
      <c r="F28" s="10"/>
      <c r="L28" s="54" t="s">
        <v>29</v>
      </c>
      <c r="M28" s="10"/>
      <c r="N28" s="487"/>
      <c r="O28" s="487"/>
      <c r="P28" s="487"/>
      <c r="Q28" s="487"/>
      <c r="R28" s="487"/>
      <c r="S28" s="487"/>
      <c r="T28" s="487"/>
      <c r="U28" s="487"/>
      <c r="V28" s="455"/>
    </row>
  </sheetData>
  <sheetProtection selectLockedCells="1" selectUnlockedCells="1"/>
  <autoFilter ref="V4:V24" xr:uid="{C01DDA19-E19B-4F6E-AA13-B68ABF356D2E}"/>
  <mergeCells count="3">
    <mergeCell ref="A1:F1"/>
    <mergeCell ref="A3:G3"/>
    <mergeCell ref="L3:N3"/>
  </mergeCells>
  <pageMargins left="0.25" right="0.25" top="0.75" bottom="0.75" header="0.3" footer="0.3"/>
  <pageSetup paperSize="9" fitToHeight="0" orientation="landscape" r:id="rId1"/>
  <headerFooter alignWithMargins="0">
    <oddHeader>&amp;LREADY PE - packing list</oddHeader>
    <oddFooter>Page &amp;P of &amp;N</oddFooter>
    <firstHeader>&amp;LPACKING LIST - 360 VOLUMES&amp;R&amp;G</firstHeader>
    <firstFooter>&amp;CStran &amp;P od &amp;N</first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tabColor theme="0" tint="-4.9989318521683403E-2"/>
  </sheetPr>
  <dimension ref="A1:CS57"/>
  <sheetViews>
    <sheetView showGridLines="0" showRowColHeaders="0" topLeftCell="B1" zoomScale="80" zoomScaleNormal="80" workbookViewId="0">
      <pane ySplit="10" topLeftCell="A11" activePane="bottomLeft" state="frozen"/>
      <selection activeCell="H14" sqref="H14"/>
      <selection pane="bottomLeft" activeCell="O12" sqref="O12"/>
    </sheetView>
  </sheetViews>
  <sheetFormatPr baseColWidth="10" defaultColWidth="16" defaultRowHeight="16"/>
  <cols>
    <col min="1" max="1" width="2" hidden="1" customWidth="1"/>
    <col min="2" max="2" width="2.83203125" customWidth="1"/>
    <col min="3" max="3" width="13" customWidth="1"/>
    <col min="4" max="4" width="10.5" style="258" hidden="1" customWidth="1"/>
    <col min="5" max="5" width="18" style="105" customWidth="1"/>
    <col min="6" max="6" width="5.33203125" style="67" customWidth="1"/>
    <col min="7" max="7" width="4.5" style="67" customWidth="1"/>
    <col min="8" max="8" width="5.33203125" customWidth="1"/>
    <col min="9" max="9" width="15.83203125" customWidth="1"/>
    <col min="10" max="10" width="7.5" style="155" customWidth="1"/>
    <col min="11" max="11" width="5.5" customWidth="1"/>
    <col min="12" max="12" width="5.5" style="862" customWidth="1"/>
    <col min="13" max="13" width="9.1640625" style="31" customWidth="1"/>
    <col min="14" max="14" width="12.5" customWidth="1"/>
    <col min="15" max="32" width="9.83203125" style="1" customWidth="1"/>
    <col min="33" max="33" width="15.5" style="34" customWidth="1"/>
    <col min="34" max="34" width="8.6640625" style="35" customWidth="1"/>
    <col min="35" max="35" width="9.5" customWidth="1"/>
    <col min="36" max="36" width="9.6640625" customWidth="1"/>
    <col min="37" max="38" width="11" customWidth="1"/>
    <col min="39" max="39" width="11" style="293" customWidth="1"/>
    <col min="40" max="40" width="6.5" style="335" hidden="1" customWidth="1"/>
    <col min="41" max="41" width="6.5" style="340" hidden="1" customWidth="1"/>
    <col min="42" max="42" width="5.6640625" style="296" hidden="1" customWidth="1"/>
    <col min="43" max="43" width="5.6640625" style="67" hidden="1" customWidth="1"/>
    <col min="44" max="44" width="5.6640625" style="302" hidden="1" customWidth="1"/>
    <col min="45" max="45" width="5.6640625" style="326" hidden="1" customWidth="1"/>
    <col min="46" max="46" width="5.6640625" style="307" hidden="1" customWidth="1"/>
    <col min="47" max="47" width="5.6640625" style="312" hidden="1" customWidth="1"/>
    <col min="48" max="48" width="5.6640625" style="388" hidden="1" customWidth="1"/>
    <col min="49" max="49" width="5.6640625" style="322" hidden="1" customWidth="1"/>
    <col min="50" max="50" width="5.6640625" style="355" hidden="1" customWidth="1"/>
    <col min="51" max="51" width="5.6640625" style="317" hidden="1" customWidth="1"/>
    <col min="52" max="52" width="5.6640625" style="344" hidden="1" customWidth="1"/>
    <col min="53" max="53" width="5.6640625" style="349" hidden="1" customWidth="1"/>
    <col min="54" max="54" width="5.6640625" style="360" hidden="1" customWidth="1"/>
    <col min="55" max="55" width="5.6640625" style="669" hidden="1" customWidth="1"/>
    <col min="56" max="56" width="5.6640625" style="648" hidden="1" customWidth="1"/>
    <col min="57" max="57" width="5.6640625" style="652" hidden="1" customWidth="1"/>
    <col min="58" max="58" width="5.6640625" style="656" hidden="1" customWidth="1"/>
    <col min="59" max="59" width="5.6640625" style="660" hidden="1" customWidth="1"/>
    <col min="60" max="60" width="8" style="350" hidden="1" customWidth="1"/>
    <col min="61" max="61" width="11.1640625" style="674" hidden="1" customWidth="1"/>
    <col min="62" max="62" width="11.1640625" style="677" hidden="1" customWidth="1"/>
    <col min="63" max="63" width="11.1640625" style="683" hidden="1" customWidth="1"/>
    <col min="64" max="64" width="9.1640625" style="677" hidden="1" customWidth="1"/>
    <col min="65" max="65" width="9.1640625" style="683" hidden="1" customWidth="1"/>
    <col min="66" max="66" width="9" style="677" hidden="1" customWidth="1"/>
    <col min="67" max="67" width="9" style="683" hidden="1" customWidth="1"/>
    <col min="68" max="69" width="11" hidden="1" customWidth="1"/>
    <col min="70" max="96" width="16" hidden="1" customWidth="1"/>
    <col min="97" max="97" width="12.6640625" hidden="1" customWidth="1"/>
    <col min="98" max="98" width="16" customWidth="1"/>
  </cols>
  <sheetData>
    <row r="1" spans="1:97" ht="27" customHeight="1">
      <c r="E1" s="120"/>
      <c r="F1" s="42"/>
      <c r="G1" s="42"/>
      <c r="H1" s="42"/>
      <c r="K1" s="30"/>
      <c r="L1" s="861"/>
      <c r="M1" s="237"/>
      <c r="N1" s="241" t="s">
        <v>5</v>
      </c>
      <c r="O1" s="1005">
        <f>SUM(AG11:AG56)</f>
        <v>0</v>
      </c>
      <c r="P1" s="1005"/>
      <c r="Q1" s="236" t="s">
        <v>6</v>
      </c>
      <c r="R1"/>
      <c r="S1" s="1004"/>
      <c r="T1" s="1004"/>
      <c r="U1" s="1004"/>
      <c r="V1" s="1004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N1" s="327"/>
      <c r="AO1" s="126"/>
      <c r="AP1" s="361"/>
      <c r="AQ1" s="94"/>
      <c r="AR1" s="298"/>
      <c r="AS1" s="94"/>
      <c r="AT1" s="303"/>
      <c r="AU1" s="308"/>
      <c r="AV1" s="384"/>
      <c r="AW1" s="318"/>
      <c r="AX1" s="351"/>
      <c r="AY1" s="313"/>
      <c r="AZ1" s="341"/>
      <c r="BA1" s="345"/>
      <c r="BB1" s="356"/>
      <c r="BC1" s="665"/>
      <c r="BD1" s="645"/>
      <c r="BE1" s="649"/>
      <c r="BF1" s="653"/>
      <c r="BG1" s="657"/>
    </row>
    <row r="2" spans="1:97" ht="29" customHeight="1">
      <c r="A2" s="52"/>
      <c r="B2" s="52"/>
      <c r="C2" s="1002" t="s">
        <v>118</v>
      </c>
      <c r="D2" s="259"/>
      <c r="E2" s="120"/>
      <c r="F2" s="42"/>
      <c r="G2" s="42"/>
      <c r="H2" s="42"/>
      <c r="K2" s="30"/>
      <c r="M2"/>
      <c r="N2" s="238" t="s">
        <v>11</v>
      </c>
      <c r="O2" s="1006">
        <f>SUM(O11:AF56)</f>
        <v>0</v>
      </c>
      <c r="P2" s="1006"/>
      <c r="Q2" s="239"/>
      <c r="R2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008" t="s">
        <v>339</v>
      </c>
      <c r="AH2" s="1008"/>
      <c r="AI2" s="563">
        <f>AL8</f>
        <v>0</v>
      </c>
      <c r="AJ2" s="124"/>
      <c r="AK2" s="124"/>
      <c r="AN2" s="327"/>
      <c r="AO2" s="126"/>
      <c r="AP2" s="361"/>
      <c r="AQ2" s="42"/>
      <c r="AR2" s="298"/>
      <c r="AS2" s="94"/>
      <c r="AT2" s="303"/>
      <c r="AU2" s="308"/>
      <c r="AV2" s="384"/>
      <c r="AW2" s="318"/>
      <c r="AX2" s="351"/>
      <c r="AY2" s="313"/>
      <c r="AZ2" s="341"/>
      <c r="BA2" s="345"/>
      <c r="BB2" s="356"/>
      <c r="BC2" s="665"/>
      <c r="BD2" s="645"/>
      <c r="BE2" s="649"/>
      <c r="BF2" s="653"/>
      <c r="BG2" s="657"/>
      <c r="BH2" s="341"/>
      <c r="BI2" s="675"/>
      <c r="BJ2" s="678"/>
      <c r="BK2" s="42"/>
      <c r="BL2" s="678"/>
      <c r="BM2" s="42"/>
      <c r="BN2" s="678"/>
      <c r="BO2" s="42"/>
    </row>
    <row r="3" spans="1:97" ht="23.5" customHeight="1">
      <c r="A3" s="52"/>
      <c r="B3" s="52"/>
      <c r="C3" s="1002"/>
      <c r="D3" s="259"/>
      <c r="E3" s="120"/>
      <c r="F3" s="42"/>
      <c r="G3" s="42"/>
      <c r="H3" s="42"/>
      <c r="K3" s="30"/>
      <c r="M3"/>
      <c r="N3" s="238" t="s">
        <v>9</v>
      </c>
      <c r="O3" s="1007">
        <f>SUM(AO11:AO56)</f>
        <v>0</v>
      </c>
      <c r="P3" s="1007"/>
      <c r="Q3" s="239" t="s">
        <v>3</v>
      </c>
      <c r="R3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N3" s="327"/>
      <c r="AO3" s="126"/>
      <c r="AP3" s="361"/>
      <c r="AQ3" s="42"/>
      <c r="AR3" s="298"/>
      <c r="AS3" s="94"/>
      <c r="AT3" s="303"/>
      <c r="AU3" s="308"/>
      <c r="AV3" s="384"/>
      <c r="AW3" s="318"/>
      <c r="AX3" s="351"/>
      <c r="AY3" s="313"/>
      <c r="AZ3" s="341"/>
      <c r="BA3" s="345"/>
      <c r="BB3" s="356"/>
      <c r="BC3" s="665"/>
      <c r="BD3" s="645"/>
      <c r="BE3" s="649"/>
      <c r="BF3" s="653"/>
      <c r="BG3" s="657"/>
      <c r="BH3" s="341"/>
      <c r="BI3" s="675"/>
      <c r="BJ3" s="678"/>
      <c r="BK3" s="42"/>
      <c r="BL3" s="678"/>
      <c r="BM3" s="42"/>
      <c r="BN3" s="678"/>
      <c r="BO3" s="42"/>
      <c r="CS3" s="1003" t="s">
        <v>85</v>
      </c>
    </row>
    <row r="4" spans="1:97" ht="9.5" customHeight="1">
      <c r="A4" s="52"/>
      <c r="B4" s="52"/>
      <c r="C4" s="1002"/>
      <c r="D4" s="259"/>
      <c r="E4" s="120"/>
      <c r="F4" s="42"/>
      <c r="G4" s="42"/>
      <c r="H4" s="42"/>
      <c r="K4" s="30"/>
      <c r="O4"/>
      <c r="P4" s="117"/>
      <c r="Q4" s="119"/>
      <c r="R4" s="118"/>
      <c r="S4" s="116"/>
      <c r="T4"/>
      <c r="U4"/>
      <c r="V4"/>
      <c r="W4"/>
      <c r="X4"/>
      <c r="Y4"/>
      <c r="Z4"/>
      <c r="AA4"/>
      <c r="AB4"/>
      <c r="AC4"/>
      <c r="AD4"/>
      <c r="AE4"/>
      <c r="AF4"/>
      <c r="AN4" s="327"/>
      <c r="AO4" s="126"/>
      <c r="AP4" s="361"/>
      <c r="AQ4" s="42"/>
      <c r="AR4" s="298"/>
      <c r="AS4" s="94"/>
      <c r="AT4" s="303"/>
      <c r="AU4" s="308"/>
      <c r="AV4" s="384"/>
      <c r="AW4" s="318"/>
      <c r="AX4" s="351"/>
      <c r="AY4" s="313"/>
      <c r="AZ4" s="341"/>
      <c r="BA4" s="345"/>
      <c r="BB4" s="356"/>
      <c r="BC4" s="665"/>
      <c r="BD4" s="645"/>
      <c r="BE4" s="649"/>
      <c r="BF4" s="653"/>
      <c r="BG4" s="657"/>
      <c r="BH4" s="341"/>
      <c r="BI4" s="675"/>
      <c r="BJ4" s="678"/>
      <c r="BK4" s="42"/>
      <c r="BL4" s="678"/>
      <c r="BM4" s="42"/>
      <c r="BN4" s="678"/>
      <c r="BO4" s="42"/>
      <c r="CS4" s="1003"/>
    </row>
    <row r="5" spans="1:97" ht="4.25" customHeight="1">
      <c r="A5" s="52"/>
      <c r="B5" s="52"/>
      <c r="C5" s="1002"/>
      <c r="D5" s="259"/>
      <c r="E5" s="120"/>
      <c r="F5" s="42"/>
      <c r="G5" s="42"/>
      <c r="H5" s="42"/>
      <c r="K5" s="30"/>
      <c r="O5"/>
      <c r="P5" s="32"/>
      <c r="Q5" s="33"/>
      <c r="R5" s="36"/>
      <c r="S5" s="37"/>
      <c r="T5"/>
      <c r="U5"/>
      <c r="V5"/>
      <c r="W5"/>
      <c r="X5"/>
      <c r="Y5"/>
      <c r="Z5"/>
      <c r="AA5"/>
      <c r="AB5"/>
      <c r="AC5"/>
      <c r="AD5"/>
      <c r="AE5"/>
      <c r="AF5"/>
      <c r="AN5" s="327"/>
      <c r="AO5" s="126"/>
      <c r="AP5" s="361"/>
      <c r="AQ5" s="42"/>
      <c r="AR5" s="298"/>
      <c r="AS5" s="94"/>
      <c r="AT5" s="303"/>
      <c r="AU5" s="308"/>
      <c r="AV5" s="384"/>
      <c r="AW5" s="318"/>
      <c r="AX5" s="351"/>
      <c r="AY5" s="313"/>
      <c r="AZ5" s="341"/>
      <c r="BA5" s="345"/>
      <c r="BB5" s="356"/>
      <c r="BC5" s="665"/>
      <c r="BD5" s="645"/>
      <c r="BE5" s="649"/>
      <c r="BF5" s="653"/>
      <c r="BG5" s="657"/>
      <c r="BH5" s="341"/>
      <c r="BI5" s="675"/>
      <c r="BJ5" s="678"/>
      <c r="BK5" s="42"/>
      <c r="BL5" s="678"/>
      <c r="BM5" s="42"/>
      <c r="BN5" s="678"/>
      <c r="BO5" s="42"/>
      <c r="CS5" s="1003"/>
    </row>
    <row r="6" spans="1:97" ht="18.75" customHeight="1">
      <c r="A6" s="52"/>
      <c r="B6" s="52"/>
      <c r="C6" s="1002"/>
      <c r="D6" s="259"/>
      <c r="E6" s="120"/>
      <c r="F6" s="42"/>
      <c r="G6" s="42"/>
      <c r="H6" s="42"/>
      <c r="N6" s="1"/>
      <c r="O6" s="588"/>
      <c r="P6" s="588"/>
      <c r="Q6" s="588"/>
      <c r="R6" s="588"/>
      <c r="S6" s="588"/>
      <c r="T6" s="588"/>
      <c r="U6" s="589"/>
      <c r="V6" s="588"/>
      <c r="W6" s="588"/>
      <c r="X6" s="588"/>
      <c r="Y6" s="588"/>
      <c r="Z6" s="588"/>
      <c r="AA6" s="588"/>
      <c r="AB6" s="588"/>
      <c r="AC6" s="588"/>
      <c r="AD6" s="588"/>
      <c r="AE6" s="588"/>
      <c r="AF6" s="588"/>
      <c r="AG6" s="43" t="s">
        <v>119</v>
      </c>
      <c r="AN6" s="327"/>
      <c r="AO6" s="126"/>
      <c r="AP6" s="361"/>
      <c r="AQ6" s="42"/>
      <c r="AR6" s="298"/>
      <c r="AS6" s="94"/>
      <c r="AT6" s="303"/>
      <c r="AU6" s="308"/>
      <c r="AV6" s="384"/>
      <c r="AW6" s="318"/>
      <c r="AX6" s="351"/>
      <c r="AY6" s="313"/>
      <c r="AZ6" s="341"/>
      <c r="BA6" s="345"/>
      <c r="BB6" s="356"/>
      <c r="BC6" s="665"/>
      <c r="BD6" s="645"/>
      <c r="BE6" s="649"/>
      <c r="BF6" s="653"/>
      <c r="BG6" s="657"/>
      <c r="BH6" s="341"/>
      <c r="BI6" s="675"/>
      <c r="BJ6" s="678"/>
      <c r="BK6" s="42"/>
      <c r="BL6" s="678"/>
      <c r="BM6" s="42"/>
      <c r="BN6" s="678"/>
      <c r="BO6" s="42"/>
      <c r="CS6" s="1003"/>
    </row>
    <row r="7" spans="1:97" ht="16.25" customHeight="1">
      <c r="A7" s="52"/>
      <c r="B7" s="52"/>
      <c r="C7" s="52"/>
      <c r="D7" s="259"/>
      <c r="E7" s="120"/>
      <c r="F7" s="42"/>
      <c r="G7" s="42"/>
      <c r="H7" s="42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N7" s="327"/>
      <c r="AO7" s="126"/>
      <c r="AP7" s="361"/>
      <c r="AQ7" s="42"/>
      <c r="AR7" s="298"/>
      <c r="AS7" s="94"/>
      <c r="AT7" s="303"/>
      <c r="AU7" s="308"/>
      <c r="AV7" s="384"/>
      <c r="AW7" s="318"/>
      <c r="AX7" s="351"/>
      <c r="AY7" s="313"/>
      <c r="AZ7" s="341"/>
      <c r="BA7" s="345"/>
      <c r="BB7" s="356"/>
      <c r="BC7" s="665"/>
      <c r="BD7" s="645"/>
      <c r="BE7" s="649"/>
      <c r="BF7" s="653"/>
      <c r="BG7" s="657"/>
      <c r="BH7" s="341"/>
      <c r="BI7" s="675"/>
      <c r="BJ7" s="678"/>
      <c r="BK7" s="42"/>
      <c r="BL7" s="678"/>
      <c r="BM7" s="42"/>
      <c r="BN7" s="678"/>
      <c r="BO7" s="42"/>
    </row>
    <row r="8" spans="1:97" ht="25.25" customHeight="1">
      <c r="A8" s="52"/>
      <c r="B8" s="52"/>
      <c r="C8" s="52"/>
      <c r="D8" s="259"/>
      <c r="E8" s="120"/>
      <c r="F8" s="42"/>
      <c r="G8" s="42"/>
      <c r="H8" s="42"/>
      <c r="I8" s="38"/>
      <c r="J8" s="106"/>
      <c r="K8" s="38"/>
      <c r="L8" s="863"/>
      <c r="M8" s="39"/>
      <c r="N8" s="716" t="s">
        <v>377</v>
      </c>
      <c r="O8" s="712">
        <f>SUM(AP12:AP56)</f>
        <v>0</v>
      </c>
      <c r="P8" s="713">
        <f t="shared" ref="P8:AB8" si="0">SUM(AQ12:AQ56)</f>
        <v>0</v>
      </c>
      <c r="Q8" s="713">
        <f t="shared" si="0"/>
        <v>0</v>
      </c>
      <c r="R8" s="713">
        <f t="shared" si="0"/>
        <v>0</v>
      </c>
      <c r="S8" s="713">
        <f t="shared" si="0"/>
        <v>0</v>
      </c>
      <c r="T8" s="713">
        <f t="shared" si="0"/>
        <v>0</v>
      </c>
      <c r="U8" s="713">
        <f t="shared" si="0"/>
        <v>0</v>
      </c>
      <c r="V8" s="713">
        <f t="shared" si="0"/>
        <v>0</v>
      </c>
      <c r="W8" s="713">
        <f t="shared" si="0"/>
        <v>0</v>
      </c>
      <c r="X8" s="713">
        <f t="shared" si="0"/>
        <v>0</v>
      </c>
      <c r="Y8" s="713">
        <f t="shared" si="0"/>
        <v>0</v>
      </c>
      <c r="Z8" s="713">
        <f t="shared" si="0"/>
        <v>0</v>
      </c>
      <c r="AA8" s="713">
        <f t="shared" si="0"/>
        <v>0</v>
      </c>
      <c r="AB8" s="713">
        <f t="shared" si="0"/>
        <v>0</v>
      </c>
      <c r="AC8" s="713">
        <f>SUM(BD12:BD56)</f>
        <v>0</v>
      </c>
      <c r="AD8" s="713">
        <f>SUM(BE12:BE56)</f>
        <v>0</v>
      </c>
      <c r="AE8" s="713">
        <f>SUM(BF12:BF56)</f>
        <v>0</v>
      </c>
      <c r="AF8" s="714">
        <f>SUM(BG12:BG56)</f>
        <v>0</v>
      </c>
      <c r="AG8" s="715">
        <f>SUM(O8:AF8)</f>
        <v>0</v>
      </c>
      <c r="AH8" s="40"/>
      <c r="AK8" s="95" t="s">
        <v>83</v>
      </c>
      <c r="AL8" s="558">
        <f>SUM(AL12:AL56)</f>
        <v>0</v>
      </c>
      <c r="AM8" s="294"/>
      <c r="AN8" s="327"/>
      <c r="AO8" s="126"/>
      <c r="AP8" s="361"/>
      <c r="AQ8" s="42"/>
      <c r="AR8" s="298"/>
      <c r="AS8" s="94"/>
      <c r="AT8" s="303"/>
      <c r="AU8" s="308"/>
      <c r="AV8" s="384"/>
      <c r="AW8" s="318"/>
      <c r="AX8" s="351"/>
      <c r="AY8" s="313"/>
      <c r="AZ8" s="341"/>
      <c r="BA8" s="345"/>
      <c r="BB8" s="356"/>
      <c r="BC8" s="665"/>
      <c r="BD8" s="645"/>
      <c r="BE8" s="649"/>
      <c r="BF8" s="653"/>
      <c r="BG8" s="657"/>
      <c r="BH8" s="341"/>
      <c r="BI8" s="675"/>
      <c r="BJ8" s="679"/>
      <c r="BK8" s="684"/>
      <c r="BL8" s="679"/>
      <c r="BM8" s="684"/>
      <c r="BN8" s="678"/>
      <c r="BO8" s="42"/>
      <c r="BQ8" s="1">
        <f>SUM(BQ12:BQ73)</f>
        <v>0</v>
      </c>
      <c r="BR8" s="1">
        <f t="shared" ref="BR8:CR8" si="1">SUM(BR12:BR73)</f>
        <v>0</v>
      </c>
      <c r="BS8" s="1">
        <f t="shared" si="1"/>
        <v>0</v>
      </c>
      <c r="BT8" s="1">
        <f t="shared" si="1"/>
        <v>0</v>
      </c>
      <c r="BU8" s="1">
        <f t="shared" si="1"/>
        <v>0</v>
      </c>
      <c r="BV8" s="1">
        <f t="shared" si="1"/>
        <v>0</v>
      </c>
      <c r="BW8" s="1">
        <f t="shared" si="1"/>
        <v>0</v>
      </c>
      <c r="BX8" s="1">
        <f t="shared" si="1"/>
        <v>0</v>
      </c>
      <c r="BY8" s="1">
        <f t="shared" si="1"/>
        <v>0</v>
      </c>
      <c r="BZ8" s="1">
        <f t="shared" si="1"/>
        <v>0</v>
      </c>
      <c r="CA8" s="1">
        <f t="shared" si="1"/>
        <v>0</v>
      </c>
      <c r="CB8" s="1">
        <f t="shared" si="1"/>
        <v>0</v>
      </c>
      <c r="CC8" s="1">
        <f t="shared" si="1"/>
        <v>0</v>
      </c>
      <c r="CD8" s="1">
        <f t="shared" si="1"/>
        <v>0</v>
      </c>
      <c r="CE8" s="1">
        <f t="shared" si="1"/>
        <v>0</v>
      </c>
      <c r="CF8" s="1">
        <f t="shared" si="1"/>
        <v>0</v>
      </c>
      <c r="CG8" s="1">
        <f t="shared" si="1"/>
        <v>0</v>
      </c>
      <c r="CH8" s="1">
        <f t="shared" si="1"/>
        <v>0</v>
      </c>
      <c r="CI8" s="1">
        <f t="shared" si="1"/>
        <v>0</v>
      </c>
      <c r="CJ8" s="1">
        <f t="shared" si="1"/>
        <v>0</v>
      </c>
      <c r="CK8" s="1">
        <f t="shared" si="1"/>
        <v>0</v>
      </c>
      <c r="CL8" s="1">
        <f t="shared" si="1"/>
        <v>0</v>
      </c>
      <c r="CM8" s="1">
        <f t="shared" si="1"/>
        <v>0</v>
      </c>
      <c r="CN8" s="1">
        <f t="shared" si="1"/>
        <v>0</v>
      </c>
      <c r="CO8" s="1">
        <f t="shared" si="1"/>
        <v>0</v>
      </c>
      <c r="CP8" s="1">
        <f t="shared" si="1"/>
        <v>0</v>
      </c>
      <c r="CQ8" s="1">
        <f t="shared" si="1"/>
        <v>0</v>
      </c>
      <c r="CR8" s="1">
        <f t="shared" si="1"/>
        <v>0</v>
      </c>
    </row>
    <row r="9" spans="1:97" s="43" customFormat="1" ht="65" customHeight="1">
      <c r="A9" s="159"/>
      <c r="B9" s="249" t="s">
        <v>91</v>
      </c>
      <c r="C9" s="248"/>
      <c r="D9" s="260" t="s">
        <v>184</v>
      </c>
      <c r="E9" s="218" t="s">
        <v>180</v>
      </c>
      <c r="F9" s="368" t="s">
        <v>238</v>
      </c>
      <c r="G9" s="839" t="s">
        <v>164</v>
      </c>
      <c r="H9" s="218" t="s">
        <v>116</v>
      </c>
      <c r="I9" s="221" t="s">
        <v>111</v>
      </c>
      <c r="J9" s="218" t="s">
        <v>112</v>
      </c>
      <c r="K9" s="859" t="s">
        <v>117</v>
      </c>
      <c r="L9" s="859" t="s">
        <v>113</v>
      </c>
      <c r="M9" s="874" t="s">
        <v>114</v>
      </c>
      <c r="N9" s="222" t="s">
        <v>115</v>
      </c>
      <c r="O9" s="625" t="s">
        <v>189</v>
      </c>
      <c r="P9" s="626" t="s">
        <v>185</v>
      </c>
      <c r="Q9" s="627" t="s">
        <v>190</v>
      </c>
      <c r="R9" s="628" t="s">
        <v>191</v>
      </c>
      <c r="S9" s="629" t="s">
        <v>192</v>
      </c>
      <c r="T9" s="630" t="s">
        <v>245</v>
      </c>
      <c r="U9" s="631" t="s">
        <v>242</v>
      </c>
      <c r="V9" s="632" t="s">
        <v>246</v>
      </c>
      <c r="W9" s="633" t="s">
        <v>193</v>
      </c>
      <c r="X9" s="634" t="s">
        <v>194</v>
      </c>
      <c r="Y9" s="635" t="s">
        <v>195</v>
      </c>
      <c r="Z9" s="636" t="s">
        <v>196</v>
      </c>
      <c r="AA9" s="637" t="s">
        <v>177</v>
      </c>
      <c r="AB9" s="638" t="s">
        <v>197</v>
      </c>
      <c r="AC9" s="641" t="s">
        <v>372</v>
      </c>
      <c r="AD9" s="642" t="s">
        <v>373</v>
      </c>
      <c r="AE9" s="643" t="s">
        <v>374</v>
      </c>
      <c r="AF9" s="644" t="s">
        <v>375</v>
      </c>
      <c r="AG9" s="289" t="s">
        <v>9</v>
      </c>
      <c r="AH9" s="290" t="s">
        <v>10</v>
      </c>
      <c r="AI9" s="291" t="s">
        <v>91</v>
      </c>
      <c r="AK9" s="96" t="s">
        <v>84</v>
      </c>
      <c r="AL9" s="96" t="s">
        <v>85</v>
      </c>
      <c r="AM9" s="295"/>
      <c r="AN9" s="328" t="s">
        <v>3</v>
      </c>
      <c r="AO9" s="338" t="s">
        <v>4</v>
      </c>
      <c r="AP9" s="297" t="s">
        <v>1</v>
      </c>
      <c r="AQ9" s="218" t="s">
        <v>50</v>
      </c>
      <c r="AR9" s="299" t="s">
        <v>7</v>
      </c>
      <c r="AS9" s="323" t="s">
        <v>8</v>
      </c>
      <c r="AT9" s="304" t="s">
        <v>2</v>
      </c>
      <c r="AU9" s="309" t="s">
        <v>12</v>
      </c>
      <c r="AV9" s="385" t="s">
        <v>243</v>
      </c>
      <c r="AW9" s="319" t="s">
        <v>67</v>
      </c>
      <c r="AX9" s="352" t="s">
        <v>188</v>
      </c>
      <c r="AY9" s="314" t="s">
        <v>68</v>
      </c>
      <c r="AZ9" s="342" t="s">
        <v>24</v>
      </c>
      <c r="BA9" s="346" t="s">
        <v>69</v>
      </c>
      <c r="BB9" s="357" t="s">
        <v>57</v>
      </c>
      <c r="BC9" s="666" t="s">
        <v>58</v>
      </c>
      <c r="BD9" s="661" t="str">
        <f>AC9</f>
        <v>FLUORO PINK</v>
      </c>
      <c r="BE9" s="662" t="str">
        <f t="shared" ref="BE9:BG9" si="2">AD9</f>
        <v>FLUORO ORANGE</v>
      </c>
      <c r="BF9" s="663" t="str">
        <f t="shared" si="2"/>
        <v>FLUORO YELLOW</v>
      </c>
      <c r="BG9" s="664" t="str">
        <f t="shared" si="2"/>
        <v>FLUORO GREEN</v>
      </c>
      <c r="BH9" s="342" t="s">
        <v>82</v>
      </c>
      <c r="BI9" s="299" t="s">
        <v>376</v>
      </c>
      <c r="BJ9" s="680" t="s">
        <v>105</v>
      </c>
      <c r="BK9" s="685">
        <f>SUM(BK12:BK56)</f>
        <v>0</v>
      </c>
      <c r="BL9" s="680" t="s">
        <v>106</v>
      </c>
      <c r="BM9" s="685">
        <f>SUM(BM12:BM56)</f>
        <v>0</v>
      </c>
      <c r="BN9" s="680" t="s">
        <v>107</v>
      </c>
      <c r="BO9" s="685">
        <f>SUM(BO12:BO56)</f>
        <v>0</v>
      </c>
      <c r="BQ9" s="365" t="s">
        <v>217</v>
      </c>
      <c r="BR9" s="365" t="s">
        <v>218</v>
      </c>
      <c r="BS9" s="365" t="s">
        <v>110</v>
      </c>
      <c r="BT9" s="365" t="s">
        <v>31</v>
      </c>
      <c r="BU9" s="365" t="s">
        <v>81</v>
      </c>
      <c r="BV9" s="365" t="s">
        <v>92</v>
      </c>
      <c r="BW9" s="365" t="s">
        <v>219</v>
      </c>
      <c r="BX9" s="365" t="s">
        <v>220</v>
      </c>
      <c r="BY9" s="105"/>
      <c r="BZ9" s="365" t="s">
        <v>208</v>
      </c>
      <c r="CA9" s="365" t="s">
        <v>209</v>
      </c>
      <c r="CB9" s="105"/>
      <c r="CC9" s="365" t="s">
        <v>95</v>
      </c>
      <c r="CD9" s="365" t="s">
        <v>222</v>
      </c>
      <c r="CE9" s="365" t="s">
        <v>223</v>
      </c>
      <c r="CF9" s="365" t="s">
        <v>96</v>
      </c>
      <c r="CG9" s="365" t="s">
        <v>224</v>
      </c>
      <c r="CH9" s="365" t="s">
        <v>99</v>
      </c>
      <c r="CI9" s="365" t="s">
        <v>98</v>
      </c>
      <c r="CJ9" s="365" t="s">
        <v>225</v>
      </c>
      <c r="CK9" s="365" t="s">
        <v>226</v>
      </c>
      <c r="CL9" s="365" t="s">
        <v>97</v>
      </c>
      <c r="CM9" s="365" t="s">
        <v>227</v>
      </c>
      <c r="CN9" s="365" t="s">
        <v>228</v>
      </c>
      <c r="CO9" s="366" t="s">
        <v>229</v>
      </c>
      <c r="CP9" s="366" t="s">
        <v>230</v>
      </c>
      <c r="CQ9" s="366" t="s">
        <v>237</v>
      </c>
      <c r="CR9" s="365" t="s">
        <v>220</v>
      </c>
    </row>
    <row r="10" spans="1:97" s="43" customFormat="1" ht="30" hidden="1" customHeight="1">
      <c r="C10" s="130"/>
      <c r="D10" s="261"/>
      <c r="E10" s="132"/>
      <c r="F10" s="132"/>
      <c r="G10" s="132"/>
      <c r="H10" s="132"/>
      <c r="I10" s="135"/>
      <c r="J10" s="132"/>
      <c r="K10" s="132"/>
      <c r="L10" s="864"/>
      <c r="M10" s="135"/>
      <c r="N10" s="136"/>
      <c r="O10" s="161" t="s">
        <v>132</v>
      </c>
      <c r="P10" s="161" t="s">
        <v>137</v>
      </c>
      <c r="Q10" s="161" t="s">
        <v>133</v>
      </c>
      <c r="R10" s="161" t="s">
        <v>135</v>
      </c>
      <c r="S10" s="161" t="s">
        <v>134</v>
      </c>
      <c r="T10" s="161" t="s">
        <v>136</v>
      </c>
      <c r="U10" s="161" t="s">
        <v>244</v>
      </c>
      <c r="V10" s="161" t="s">
        <v>139</v>
      </c>
      <c r="W10" s="162" t="s">
        <v>140</v>
      </c>
      <c r="X10" s="162" t="s">
        <v>138</v>
      </c>
      <c r="Y10" s="162" t="s">
        <v>182</v>
      </c>
      <c r="Z10" s="162" t="s">
        <v>166</v>
      </c>
      <c r="AA10" s="162" t="s">
        <v>165</v>
      </c>
      <c r="AB10" s="163" t="s">
        <v>167</v>
      </c>
      <c r="AC10" s="618" t="s">
        <v>381</v>
      </c>
      <c r="AD10" s="618" t="s">
        <v>382</v>
      </c>
      <c r="AE10" s="618" t="s">
        <v>383</v>
      </c>
      <c r="AF10" s="618" t="s">
        <v>384</v>
      </c>
      <c r="AG10" s="164"/>
      <c r="AH10" s="127"/>
      <c r="AI10" s="144"/>
      <c r="AK10" s="131"/>
      <c r="AL10" s="131"/>
      <c r="AM10" s="131"/>
      <c r="AN10" s="329"/>
      <c r="AO10" s="339"/>
      <c r="AP10" s="362"/>
      <c r="AQ10" s="132"/>
      <c r="AR10" s="300"/>
      <c r="AS10" s="324"/>
      <c r="AT10" s="305"/>
      <c r="AU10" s="310"/>
      <c r="AV10" s="386"/>
      <c r="AW10" s="320"/>
      <c r="AX10" s="353"/>
      <c r="AY10" s="315"/>
      <c r="AZ10" s="343"/>
      <c r="BA10" s="347"/>
      <c r="BB10" s="358"/>
      <c r="BC10" s="667"/>
      <c r="BD10" s="646"/>
      <c r="BE10" s="650"/>
      <c r="BF10" s="654"/>
      <c r="BG10" s="658"/>
      <c r="BH10" s="343"/>
      <c r="BI10" s="676"/>
      <c r="BJ10" s="681"/>
      <c r="BK10" s="686"/>
      <c r="BL10" s="681"/>
      <c r="BM10" s="686"/>
      <c r="BN10" s="681"/>
      <c r="BO10" s="687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</row>
    <row r="11" spans="1:97" s="1" customFormat="1" ht="34.25" customHeight="1">
      <c r="B11" s="591"/>
      <c r="C11" s="592"/>
      <c r="D11" s="593"/>
      <c r="E11" s="594" t="s">
        <v>371</v>
      </c>
      <c r="F11" s="284"/>
      <c r="G11" s="284"/>
      <c r="H11" s="85"/>
      <c r="I11" s="287"/>
      <c r="J11" s="287"/>
      <c r="K11" s="85"/>
      <c r="L11" s="865"/>
      <c r="M11" s="595"/>
      <c r="N11" s="596"/>
      <c r="P11" s="597"/>
      <c r="Q11" s="597"/>
      <c r="R11" s="597"/>
      <c r="S11" s="597"/>
      <c r="T11" s="597"/>
      <c r="U11" s="597"/>
      <c r="V11" s="597"/>
      <c r="W11" s="597"/>
      <c r="X11" s="597"/>
      <c r="Y11" s="597"/>
      <c r="Z11" s="597"/>
      <c r="AA11" s="597"/>
      <c r="AB11" s="597"/>
      <c r="AC11" s="597"/>
      <c r="AD11" s="597"/>
      <c r="AE11" s="597"/>
      <c r="AF11" s="597"/>
      <c r="AG11" s="598"/>
      <c r="AH11" s="599"/>
      <c r="AI11" s="85"/>
      <c r="AN11" s="85"/>
      <c r="AO11" s="85"/>
      <c r="AP11" s="600"/>
      <c r="AQ11" s="284"/>
      <c r="AR11" s="284"/>
      <c r="AS11" s="284"/>
      <c r="AT11" s="284"/>
      <c r="AU11" s="284"/>
      <c r="AV11" s="284"/>
      <c r="AW11" s="85"/>
      <c r="AX11" s="85"/>
      <c r="AY11" s="85"/>
      <c r="AZ11" s="85"/>
      <c r="BA11" s="85"/>
      <c r="BB11" s="601"/>
      <c r="BC11" s="668"/>
      <c r="BD11" s="647"/>
      <c r="BE11" s="651"/>
      <c r="BF11" s="655"/>
      <c r="BG11" s="659"/>
      <c r="BH11" s="601"/>
      <c r="BI11" s="836">
        <f>SUM(BI12:BI56)</f>
        <v>0</v>
      </c>
      <c r="BJ11" s="682"/>
      <c r="BK11" s="601"/>
      <c r="BL11" s="682"/>
      <c r="BM11" s="601"/>
      <c r="BN11" s="682"/>
      <c r="BO11" s="601"/>
      <c r="BR11" s="1001"/>
      <c r="BS11" s="1001"/>
      <c r="BT11" s="1001"/>
      <c r="BU11" s="1001"/>
      <c r="BV11" s="1001"/>
      <c r="BW11" s="1001"/>
      <c r="BX11" s="1001"/>
      <c r="BY11" s="1001"/>
      <c r="BZ11" s="1001"/>
      <c r="CA11" s="1001"/>
      <c r="CB11" s="1001"/>
    </row>
    <row r="12" spans="1:97" s="1" customFormat="1" ht="65.25" customHeight="1">
      <c r="A12" s="29"/>
      <c r="B12" s="456" t="s">
        <v>59</v>
      </c>
      <c r="C12" s="252"/>
      <c r="D12" s="717"/>
      <c r="E12" s="877" t="s">
        <v>341</v>
      </c>
      <c r="F12" s="579"/>
      <c r="G12" s="124"/>
      <c r="H12" s="580" t="s">
        <v>31</v>
      </c>
      <c r="I12" s="840" t="s">
        <v>361</v>
      </c>
      <c r="J12" s="853" t="s">
        <v>99</v>
      </c>
      <c r="K12" s="1">
        <v>1</v>
      </c>
      <c r="L12" s="866"/>
      <c r="M12" s="209" t="s">
        <v>211</v>
      </c>
      <c r="N12" s="584">
        <v>179</v>
      </c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  <c r="AB12" s="619"/>
      <c r="AC12" s="929"/>
      <c r="AD12" s="930"/>
      <c r="AE12" s="930"/>
      <c r="AF12" s="930"/>
      <c r="AG12" s="702">
        <f>SUM(O12:AF12)*N12</f>
        <v>0</v>
      </c>
      <c r="AH12" s="582" t="str">
        <f>IF(SUM(O12:AF12)&gt;0,"Yes","No")</f>
        <v>No</v>
      </c>
      <c r="AI12" s="62" t="str">
        <f t="shared" ref="AI12:AI31" si="3">IF(B12="New","Yes","No")</f>
        <v>Yes</v>
      </c>
      <c r="AK12" s="559">
        <v>1</v>
      </c>
      <c r="AL12" s="86">
        <f>SUM(O12:AF12)*AK12</f>
        <v>0</v>
      </c>
      <c r="AM12" s="29"/>
      <c r="AN12" s="586">
        <v>1.32</v>
      </c>
      <c r="AO12" s="208">
        <f>SUM(O12:AF12)*AN12</f>
        <v>0</v>
      </c>
      <c r="AP12" s="364">
        <f>$K$33*O12</f>
        <v>0</v>
      </c>
      <c r="AQ12" s="141">
        <f>$K$33*P12</f>
        <v>0</v>
      </c>
      <c r="AR12" s="301">
        <f t="shared" ref="AR12:AR31" si="4">K12*Q12</f>
        <v>0</v>
      </c>
      <c r="AS12" s="325">
        <f t="shared" ref="AS12:AS31" si="5">K12*R12</f>
        <v>0</v>
      </c>
      <c r="AT12" s="306">
        <f t="shared" ref="AT12:AT31" si="6">K12*S12</f>
        <v>0</v>
      </c>
      <c r="AU12" s="311">
        <f t="shared" ref="AU12:AU31" si="7">K12*T12</f>
        <v>0</v>
      </c>
      <c r="AV12" s="387">
        <f t="shared" ref="AV12:AV31" si="8">K12*U12</f>
        <v>0</v>
      </c>
      <c r="AW12" s="321">
        <f t="shared" ref="AW12:AW31" si="9">K12*V12</f>
        <v>0</v>
      </c>
      <c r="AX12" s="354">
        <f t="shared" ref="AX12:AX31" si="10">K12*W12</f>
        <v>0</v>
      </c>
      <c r="AY12" s="316">
        <f t="shared" ref="AY12:AY31" si="11">K12*X12</f>
        <v>0</v>
      </c>
      <c r="AZ12" s="292">
        <f t="shared" ref="AZ12:AZ31" si="12">K12*Y12</f>
        <v>0</v>
      </c>
      <c r="BA12" s="348">
        <f t="shared" ref="BA12:BA31" si="13">K12*Z12</f>
        <v>0</v>
      </c>
      <c r="BB12" s="359">
        <f t="shared" ref="BB12:BB31" si="14">K12*AA12</f>
        <v>0</v>
      </c>
      <c r="BC12" s="668">
        <f t="shared" ref="BC12:BC31" si="15">K12*AB12</f>
        <v>0</v>
      </c>
      <c r="BD12" s="670">
        <f>$K12*AC12</f>
        <v>0</v>
      </c>
      <c r="BE12" s="671">
        <f t="shared" ref="BE12:BG12" si="16">$K12*AD12</f>
        <v>0</v>
      </c>
      <c r="BF12" s="672">
        <f t="shared" si="16"/>
        <v>0</v>
      </c>
      <c r="BG12" s="673">
        <f t="shared" si="16"/>
        <v>0</v>
      </c>
      <c r="BH12" s="688">
        <v>1</v>
      </c>
      <c r="BI12" s="689">
        <f>SUM(BK12+BM12+BO12)</f>
        <v>0</v>
      </c>
      <c r="BJ12" s="690">
        <v>5</v>
      </c>
      <c r="BK12" s="691">
        <f>SUM(AP12:BG12)*BJ12</f>
        <v>0</v>
      </c>
      <c r="BL12" s="690"/>
      <c r="BM12" s="691">
        <f>SUM(AP12:BG12)*BL12</f>
        <v>0</v>
      </c>
      <c r="BN12" s="690"/>
      <c r="BO12" s="691">
        <f>SUM(AP12:BG12)*BN12</f>
        <v>0</v>
      </c>
      <c r="BQ12" s="1">
        <f>IF(H12="XS",IF(SUM(O12:AF12)&gt;0,SUM(O12:AF12),0),0)*K12</f>
        <v>0</v>
      </c>
      <c r="BR12" s="1">
        <f>IF(H12="S",IF(SUM(O12:AF12)&gt;0,SUM(O12:AF12),0),0)*K12</f>
        <v>0</v>
      </c>
      <c r="BS12" s="1">
        <f>IF(H12="M",IF(SUM(O12:AF12)&gt;0,SUM(O12:AF12),0),0)*K12</f>
        <v>0</v>
      </c>
      <c r="BT12" s="1">
        <f>IF(H12="L",IF(SUM(O12:AF12)&gt;0,SUM(O12:AF12),0),0)*K12</f>
        <v>0</v>
      </c>
      <c r="BU12" s="1">
        <f>IF(H12="XL",IF(SUM(O12:AF12)&gt;0,SUM(O12:AF12),0),0)*K12</f>
        <v>0</v>
      </c>
      <c r="BV12" s="1">
        <f>IF(H12="2XL",IF(SUM(O12:AF12)&gt;0,SUM(O12:AF12),0),0)*K12</f>
        <v>0</v>
      </c>
      <c r="BW12" s="1">
        <f>IF(H12="3XL",IF(SUM(O12:AF12)&gt;0,SUM(O12:AF12),0),0)*K12</f>
        <v>0</v>
      </c>
      <c r="BX12" s="1">
        <f>IF(H12="various",IF(SUM(O12:AF12)&gt;0,SUM(O12:AF12),0),0)*K12</f>
        <v>0</v>
      </c>
      <c r="BZ12" s="29">
        <f>IF(F12="",IF(SUM(O12:AF12)&gt;0,SUM(O12:AF12),0),0)*K12</f>
        <v>0</v>
      </c>
      <c r="CA12" s="29">
        <f>IF(F12="Dual tex.",IF(SUM(O12:AF12)&gt;0,SUM(O12:AF12),0),0)*K12</f>
        <v>0</v>
      </c>
      <c r="CB12" s="29"/>
      <c r="CC12" s="1">
        <f>IF(J12="sloper",IF(SUM(O12:AF12)&gt;0,SUM(O12:AF12),0),0)*K12</f>
        <v>0</v>
      </c>
      <c r="CD12" s="1">
        <f>IF(J12="footholds",IF(SUM(O12:AF12)&gt;0,SUM(O12:AF12),0),0)*K12</f>
        <v>0</v>
      </c>
      <c r="CE12" s="1">
        <f>IF(J12="micros",IF(SUM(O12:AF12)&gt;0,SUM(O12:AF12),0),0)*K12</f>
        <v>0</v>
      </c>
      <c r="CF12" s="1">
        <f>IF(J12="jug",IF(SUM(O12:AF12)&gt;0,SUM(O12:AF12),0),0)*K12</f>
        <v>0</v>
      </c>
      <c r="CG12" s="1">
        <f>IF(J12="ledge",IF(SUM(O12:AF12)&gt;0,SUM(O12:AF12),0),0)*K12</f>
        <v>0</v>
      </c>
      <c r="CH12" s="1">
        <f>IF(J12="edge",IF(SUM(O12:AF12)&gt;0,SUM(O12:AF12),0),0)*K12</f>
        <v>0</v>
      </c>
      <c r="CI12" s="1">
        <f>IF(J12="crimp",IF(SUM(O12:AF12)&gt;0,SUM(O12:AF12),0),0)*K12</f>
        <v>0</v>
      </c>
      <c r="CJ12" s="1">
        <f>IF(J12="incut",IF(SUM(O12:AF12)&gt;0,SUM(O12:AF12),0),0)*K12</f>
        <v>0</v>
      </c>
      <c r="CK12" s="1">
        <f>IF(J12="dish",IF(SUM(O12:AF12)&gt;0,SUM(O12:AF12),0),0)*K12</f>
        <v>0</v>
      </c>
      <c r="CL12" s="1">
        <f>IF(J12="pinch",IF(SUM(O12:AF12)&gt;0,SUM(O12:AF12),0),0)*K12</f>
        <v>0</v>
      </c>
      <c r="CM12" s="1">
        <f>IF(J12="pocket",IF(SUM(O12:AF12)&gt;0,SUM(O12:AF12),0),0)*K12</f>
        <v>0</v>
      </c>
      <c r="CN12" s="1">
        <f>IF(J12="insert",IF(SUM(O12:AF12)&gt;0,SUM(O12:AF12),0),0)*K12</f>
        <v>0</v>
      </c>
      <c r="CO12" s="1">
        <f>IF(J12="feature",IF(SUM(O12:AF12)&gt;0,SUM(O12:AF12),0),0)*K12</f>
        <v>0</v>
      </c>
      <c r="CP12" s="1">
        <f>IF(J12="scoop",IF(SUM(O12:AF12)&gt;0,SUM(O12:AF12),0),0)*K12</f>
        <v>0</v>
      </c>
      <c r="CQ12" s="1">
        <f>IF(J12="positive",IF(SUM(O12:AF12)&gt;0,SUM(O12:AF12),0),0)*K12</f>
        <v>0</v>
      </c>
      <c r="CR12" s="1">
        <f>IF(J12="various",IF(SUM(O12:AF12)&gt;0,SUM(O12:AF12),0),0)*K12</f>
        <v>0</v>
      </c>
    </row>
    <row r="13" spans="1:97" s="1" customFormat="1" ht="65.25" customHeight="1">
      <c r="A13" s="29"/>
      <c r="B13" s="419" t="s">
        <v>59</v>
      </c>
      <c r="D13" s="718"/>
      <c r="E13" s="878" t="s">
        <v>342</v>
      </c>
      <c r="F13" s="579" t="s">
        <v>239</v>
      </c>
      <c r="G13" s="124"/>
      <c r="H13" s="580" t="s">
        <v>31</v>
      </c>
      <c r="I13" s="840" t="s">
        <v>361</v>
      </c>
      <c r="J13" s="853" t="s">
        <v>99</v>
      </c>
      <c r="K13" s="1">
        <v>1</v>
      </c>
      <c r="L13" s="866"/>
      <c r="M13" s="209" t="s">
        <v>211</v>
      </c>
      <c r="N13" s="581">
        <v>219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931"/>
      <c r="AD13" s="932"/>
      <c r="AE13" s="932"/>
      <c r="AF13" s="932"/>
      <c r="AG13" s="702">
        <f t="shared" ref="AG13:AG52" si="17">SUM(O13:AF13)*N13</f>
        <v>0</v>
      </c>
      <c r="AH13" s="582" t="str">
        <f t="shared" ref="AH13:AH56" si="18">IF(SUM(O13:AF13)&gt;0,"Yes","No")</f>
        <v>No</v>
      </c>
      <c r="AI13" s="64" t="str">
        <f t="shared" si="3"/>
        <v>Yes</v>
      </c>
      <c r="AK13" s="560">
        <v>1</v>
      </c>
      <c r="AL13" s="87">
        <f>SUM(O13:AF13)*AK13</f>
        <v>0</v>
      </c>
      <c r="AM13" s="29"/>
      <c r="AN13" s="586">
        <v>1.32</v>
      </c>
      <c r="AO13" s="208">
        <f t="shared" ref="AO13:AO54" si="19">SUM(O13:AF13)*AN13</f>
        <v>0</v>
      </c>
      <c r="AP13" s="364">
        <f t="shared" ref="AP13:AP21" si="20">K13*O13</f>
        <v>0</v>
      </c>
      <c r="AQ13" s="141">
        <f t="shared" ref="AQ13:AQ31" si="21">$K$33*P13</f>
        <v>0</v>
      </c>
      <c r="AR13" s="301">
        <f t="shared" si="4"/>
        <v>0</v>
      </c>
      <c r="AS13" s="325">
        <f t="shared" si="5"/>
        <v>0</v>
      </c>
      <c r="AT13" s="306">
        <f t="shared" si="6"/>
        <v>0</v>
      </c>
      <c r="AU13" s="311">
        <f t="shared" si="7"/>
        <v>0</v>
      </c>
      <c r="AV13" s="387">
        <f t="shared" si="8"/>
        <v>0</v>
      </c>
      <c r="AW13" s="321">
        <f t="shared" si="9"/>
        <v>0</v>
      </c>
      <c r="AX13" s="354">
        <f t="shared" si="10"/>
        <v>0</v>
      </c>
      <c r="AY13" s="316">
        <f t="shared" si="11"/>
        <v>0</v>
      </c>
      <c r="AZ13" s="292">
        <f t="shared" si="12"/>
        <v>0</v>
      </c>
      <c r="BA13" s="348">
        <f t="shared" si="13"/>
        <v>0</v>
      </c>
      <c r="BB13" s="359">
        <f t="shared" si="14"/>
        <v>0</v>
      </c>
      <c r="BC13" s="668">
        <f t="shared" si="15"/>
        <v>0</v>
      </c>
      <c r="BD13" s="670">
        <f t="shared" ref="BD13:BD56" si="22">$K13*AC13</f>
        <v>0</v>
      </c>
      <c r="BE13" s="671">
        <f t="shared" ref="BE13:BE56" si="23">$K13*AD13</f>
        <v>0</v>
      </c>
      <c r="BF13" s="672">
        <f t="shared" ref="BF13:BF56" si="24">$K13*AE13</f>
        <v>0</v>
      </c>
      <c r="BG13" s="673">
        <f t="shared" ref="BG13:BG56" si="25">$K13*AF13</f>
        <v>0</v>
      </c>
      <c r="BH13" s="688">
        <v>1</v>
      </c>
      <c r="BI13" s="689">
        <f t="shared" ref="BI13:BI56" si="26">SUM(BK13+BM13+BO13)</f>
        <v>0</v>
      </c>
      <c r="BJ13" s="690">
        <v>5</v>
      </c>
      <c r="BK13" s="691">
        <f t="shared" ref="BK13:BK56" si="27">SUM(AP13:BG13)*BJ13</f>
        <v>0</v>
      </c>
      <c r="BL13" s="690"/>
      <c r="BM13" s="691">
        <f t="shared" ref="BM13:BM56" si="28">SUM(AP13:BG13)*BL13</f>
        <v>0</v>
      </c>
      <c r="BN13" s="690"/>
      <c r="BO13" s="691">
        <f t="shared" ref="BO13:BO56" si="29">SUM(AP13:BG13)*BN13</f>
        <v>0</v>
      </c>
      <c r="BQ13" s="1">
        <f t="shared" ref="BQ13:BQ56" si="30">IF(H13="XS",IF(SUM(O13:AF13)&gt;0,SUM(O13:AF13),0),0)*K13</f>
        <v>0</v>
      </c>
      <c r="BR13" s="1">
        <f t="shared" ref="BR13:BR56" si="31">IF(H13="S",IF(SUM(O13:AF13)&gt;0,SUM(O13:AF13),0),0)*K13</f>
        <v>0</v>
      </c>
      <c r="BS13" s="1">
        <f t="shared" ref="BS13:BS56" si="32">IF(H13="M",IF(SUM(O13:AF13)&gt;0,SUM(O13:AF13),0),0)*K13</f>
        <v>0</v>
      </c>
      <c r="BT13" s="1">
        <f t="shared" ref="BT13:BT56" si="33">IF(H13="L",IF(SUM(O13:AF13)&gt;0,SUM(O13:AF13),0),0)*K13</f>
        <v>0</v>
      </c>
      <c r="BU13" s="1">
        <f t="shared" ref="BU13:BU56" si="34">IF(H13="XL",IF(SUM(O13:AF13)&gt;0,SUM(O13:AF13),0),0)*K13</f>
        <v>0</v>
      </c>
      <c r="BV13" s="1">
        <f t="shared" ref="BV13:BV56" si="35">IF(H13="2XL",IF(SUM(O13:AF13)&gt;0,SUM(O13:AF13),0),0)*K13</f>
        <v>0</v>
      </c>
      <c r="BW13" s="1">
        <f t="shared" ref="BW13:BW56" si="36">IF(H13="3XL",IF(SUM(O13:AF13)&gt;0,SUM(O13:AF13),0),0)*K13</f>
        <v>0</v>
      </c>
      <c r="BX13" s="1">
        <f t="shared" ref="BX13:BX56" si="37">IF(H13="various",IF(SUM(O13:AF13)&gt;0,SUM(O13:AF13),0),0)*K13</f>
        <v>0</v>
      </c>
      <c r="BZ13" s="29">
        <f t="shared" ref="BZ13:BZ56" si="38">IF(F13="",IF(SUM(O13:AF13)&gt;0,SUM(O13:AF13),0),0)*K13</f>
        <v>0</v>
      </c>
      <c r="CA13" s="29">
        <f t="shared" ref="CA13:CA56" si="39">IF(F13="Dual tex.",IF(SUM(O13:AF13)&gt;0,SUM(O13:AF13),0),0)*K13</f>
        <v>0</v>
      </c>
      <c r="CC13" s="1">
        <f t="shared" ref="CC13:CC57" si="40">IF(J13="sloper",IF(SUM(O13:AF13)&gt;0,SUM(O13:AF13),0),0)*K13</f>
        <v>0</v>
      </c>
      <c r="CD13" s="1">
        <f t="shared" ref="CD13:CD57" si="41">IF(J13="footholds",IF(SUM(O13:AF13)&gt;0,SUM(O13:AF13),0),0)*K13</f>
        <v>0</v>
      </c>
      <c r="CE13" s="1">
        <f t="shared" ref="CE13:CE57" si="42">IF(J13="micros",IF(SUM(O13:AF13)&gt;0,SUM(O13:AF13),0),0)*K13</f>
        <v>0</v>
      </c>
      <c r="CF13" s="1">
        <f t="shared" ref="CF13:CF57" si="43">IF(J13="jug",IF(SUM(O13:AF13)&gt;0,SUM(O13:AF13),0),0)*K13</f>
        <v>0</v>
      </c>
      <c r="CG13" s="1">
        <f t="shared" ref="CG13:CG57" si="44">IF(J13="ledge",IF(SUM(O13:AF13)&gt;0,SUM(O13:AF13),0),0)*K13</f>
        <v>0</v>
      </c>
      <c r="CH13" s="1">
        <f t="shared" ref="CH13:CH57" si="45">IF(J13="edge",IF(SUM(O13:AF13)&gt;0,SUM(O13:AF13),0),0)*K13</f>
        <v>0</v>
      </c>
      <c r="CI13" s="1">
        <f t="shared" ref="CI13:CI57" si="46">IF(J13="crimp",IF(SUM(O13:AF13)&gt;0,SUM(O13:AF13),0),0)*K13</f>
        <v>0</v>
      </c>
      <c r="CJ13" s="1">
        <f t="shared" ref="CJ13:CJ57" si="47">IF(J13="incut",IF(SUM(O13:AF13)&gt;0,SUM(O13:AF13),0),0)*K13</f>
        <v>0</v>
      </c>
      <c r="CK13" s="1">
        <f t="shared" ref="CK13:CK57" si="48">IF(J13="dish",IF(SUM(O13:AF13)&gt;0,SUM(O13:AF13),0),0)*K13</f>
        <v>0</v>
      </c>
      <c r="CL13" s="1">
        <f t="shared" ref="CL13:CL57" si="49">IF(J13="pinch",IF(SUM(O13:AF13)&gt;0,SUM(O13:AF13),0),0)*K13</f>
        <v>0</v>
      </c>
      <c r="CM13" s="1">
        <f t="shared" ref="CM13:CM57" si="50">IF(J13="pocket",IF(SUM(O13:AF13)&gt;0,SUM(O13:AF13),0),0)*K13</f>
        <v>0</v>
      </c>
      <c r="CN13" s="1">
        <f t="shared" ref="CN13:CN57" si="51">IF(J13="insert",IF(SUM(O13:AF13)&gt;0,SUM(O13:AF13),0),0)*K13</f>
        <v>0</v>
      </c>
      <c r="CO13" s="1">
        <f t="shared" ref="CO13:CO57" si="52">IF(J13="feature",IF(SUM(O13:AF13)&gt;0,SUM(O13:AF13),0),0)*K13</f>
        <v>0</v>
      </c>
      <c r="CP13" s="1">
        <f t="shared" ref="CP13:CP57" si="53">IF(J13="scoop",IF(SUM(O13:AF13)&gt;0,SUM(O13:AF13),0),0)*K13</f>
        <v>0</v>
      </c>
      <c r="CQ13" s="1">
        <f t="shared" ref="CQ13:CQ57" si="54">IF(J13="positive",IF(SUM(O13:AF13)&gt;0,SUM(O13:AF13),0),0)*K13</f>
        <v>0</v>
      </c>
      <c r="CR13" s="1">
        <f t="shared" ref="CR13:CR57" si="55">IF(J13="various",IF(SUM(O13:AF13)&gt;0,SUM(O13:AF13),0),0)*K13</f>
        <v>0</v>
      </c>
    </row>
    <row r="14" spans="1:97" s="1" customFormat="1" ht="65.25" customHeight="1">
      <c r="A14" s="29"/>
      <c r="B14" s="419" t="s">
        <v>59</v>
      </c>
      <c r="D14" s="719"/>
      <c r="E14" s="879" t="s">
        <v>343</v>
      </c>
      <c r="F14" s="602"/>
      <c r="G14" s="603"/>
      <c r="H14" s="604" t="s">
        <v>31</v>
      </c>
      <c r="I14" s="841" t="s">
        <v>362</v>
      </c>
      <c r="J14" s="841" t="s">
        <v>95</v>
      </c>
      <c r="K14" s="860">
        <v>1</v>
      </c>
      <c r="L14" s="867"/>
      <c r="M14" s="605" t="s">
        <v>211</v>
      </c>
      <c r="N14" s="606">
        <v>185</v>
      </c>
      <c r="O14" s="607"/>
      <c r="P14" s="607"/>
      <c r="Q14" s="607"/>
      <c r="R14" s="607"/>
      <c r="S14" s="607"/>
      <c r="T14" s="607"/>
      <c r="U14" s="607"/>
      <c r="V14" s="607"/>
      <c r="W14" s="607"/>
      <c r="X14" s="607"/>
      <c r="Y14" s="607"/>
      <c r="Z14" s="607"/>
      <c r="AA14" s="607"/>
      <c r="AB14" s="620"/>
      <c r="AC14" s="933"/>
      <c r="AD14" s="934"/>
      <c r="AE14" s="934"/>
      <c r="AF14" s="934"/>
      <c r="AG14" s="703">
        <f t="shared" si="17"/>
        <v>0</v>
      </c>
      <c r="AH14" s="608" t="str">
        <f t="shared" si="18"/>
        <v>No</v>
      </c>
      <c r="AI14" s="609" t="str">
        <f t="shared" si="3"/>
        <v>Yes</v>
      </c>
      <c r="AK14" s="560">
        <v>1</v>
      </c>
      <c r="AL14" s="87">
        <f t="shared" ref="AL14:AL52" si="56">SUM(O14:AF14)*AK14</f>
        <v>0</v>
      </c>
      <c r="AM14" s="29"/>
      <c r="AN14" s="586">
        <v>1.518</v>
      </c>
      <c r="AO14" s="208">
        <f t="shared" si="19"/>
        <v>0</v>
      </c>
      <c r="AP14" s="364">
        <f t="shared" si="20"/>
        <v>0</v>
      </c>
      <c r="AQ14" s="141">
        <f t="shared" si="21"/>
        <v>0</v>
      </c>
      <c r="AR14" s="301">
        <f t="shared" si="4"/>
        <v>0</v>
      </c>
      <c r="AS14" s="325">
        <f t="shared" si="5"/>
        <v>0</v>
      </c>
      <c r="AT14" s="306">
        <f t="shared" si="6"/>
        <v>0</v>
      </c>
      <c r="AU14" s="311">
        <f t="shared" si="7"/>
        <v>0</v>
      </c>
      <c r="AV14" s="387">
        <f t="shared" si="8"/>
        <v>0</v>
      </c>
      <c r="AW14" s="321">
        <f t="shared" si="9"/>
        <v>0</v>
      </c>
      <c r="AX14" s="354">
        <f t="shared" si="10"/>
        <v>0</v>
      </c>
      <c r="AY14" s="316">
        <f t="shared" si="11"/>
        <v>0</v>
      </c>
      <c r="AZ14" s="292">
        <f t="shared" si="12"/>
        <v>0</v>
      </c>
      <c r="BA14" s="348">
        <f t="shared" si="13"/>
        <v>0</v>
      </c>
      <c r="BB14" s="359">
        <f t="shared" si="14"/>
        <v>0</v>
      </c>
      <c r="BC14" s="668">
        <f t="shared" si="15"/>
        <v>0</v>
      </c>
      <c r="BD14" s="670">
        <f t="shared" si="22"/>
        <v>0</v>
      </c>
      <c r="BE14" s="671">
        <f t="shared" si="23"/>
        <v>0</v>
      </c>
      <c r="BF14" s="672">
        <f t="shared" si="24"/>
        <v>0</v>
      </c>
      <c r="BG14" s="673">
        <f t="shared" si="25"/>
        <v>0</v>
      </c>
      <c r="BH14" s="688">
        <v>1</v>
      </c>
      <c r="BI14" s="689">
        <f t="shared" si="26"/>
        <v>0</v>
      </c>
      <c r="BJ14" s="690">
        <v>5</v>
      </c>
      <c r="BK14" s="691">
        <f t="shared" si="27"/>
        <v>0</v>
      </c>
      <c r="BL14" s="690"/>
      <c r="BM14" s="691">
        <f t="shared" si="28"/>
        <v>0</v>
      </c>
      <c r="BN14" s="690"/>
      <c r="BO14" s="691">
        <f t="shared" si="29"/>
        <v>0</v>
      </c>
      <c r="BQ14" s="1">
        <f t="shared" si="30"/>
        <v>0</v>
      </c>
      <c r="BR14" s="1">
        <f t="shared" si="31"/>
        <v>0</v>
      </c>
      <c r="BS14" s="1">
        <f t="shared" si="32"/>
        <v>0</v>
      </c>
      <c r="BT14" s="1">
        <f t="shared" si="33"/>
        <v>0</v>
      </c>
      <c r="BU14" s="1">
        <f t="shared" si="34"/>
        <v>0</v>
      </c>
      <c r="BV14" s="1">
        <f t="shared" si="35"/>
        <v>0</v>
      </c>
      <c r="BW14" s="1">
        <f t="shared" si="36"/>
        <v>0</v>
      </c>
      <c r="BX14" s="1">
        <f t="shared" si="37"/>
        <v>0</v>
      </c>
      <c r="BZ14" s="29">
        <f t="shared" si="38"/>
        <v>0</v>
      </c>
      <c r="CA14" s="29">
        <f t="shared" si="39"/>
        <v>0</v>
      </c>
      <c r="CC14" s="1">
        <f t="shared" si="40"/>
        <v>0</v>
      </c>
      <c r="CD14" s="1">
        <f t="shared" si="41"/>
        <v>0</v>
      </c>
      <c r="CE14" s="1">
        <f t="shared" si="42"/>
        <v>0</v>
      </c>
      <c r="CF14" s="1">
        <f t="shared" si="43"/>
        <v>0</v>
      </c>
      <c r="CG14" s="1">
        <f t="shared" si="44"/>
        <v>0</v>
      </c>
      <c r="CH14" s="1">
        <f t="shared" si="45"/>
        <v>0</v>
      </c>
      <c r="CI14" s="1">
        <f t="shared" si="46"/>
        <v>0</v>
      </c>
      <c r="CJ14" s="1">
        <f t="shared" si="47"/>
        <v>0</v>
      </c>
      <c r="CK14" s="1">
        <f t="shared" si="48"/>
        <v>0</v>
      </c>
      <c r="CL14" s="1">
        <f t="shared" si="49"/>
        <v>0</v>
      </c>
      <c r="CM14" s="1">
        <f t="shared" si="50"/>
        <v>0</v>
      </c>
      <c r="CN14" s="1">
        <f t="shared" si="51"/>
        <v>0</v>
      </c>
      <c r="CO14" s="1">
        <f t="shared" si="52"/>
        <v>0</v>
      </c>
      <c r="CP14" s="1">
        <f t="shared" si="53"/>
        <v>0</v>
      </c>
      <c r="CQ14" s="1">
        <f t="shared" si="54"/>
        <v>0</v>
      </c>
      <c r="CR14" s="1">
        <f t="shared" si="55"/>
        <v>0</v>
      </c>
    </row>
    <row r="15" spans="1:97" s="1" customFormat="1" ht="65.25" customHeight="1">
      <c r="A15" s="29"/>
      <c r="B15" s="419" t="s">
        <v>59</v>
      </c>
      <c r="D15" s="718"/>
      <c r="E15" s="879" t="s">
        <v>344</v>
      </c>
      <c r="F15" s="602" t="s">
        <v>239</v>
      </c>
      <c r="G15" s="603"/>
      <c r="H15" s="604" t="s">
        <v>31</v>
      </c>
      <c r="I15" s="841" t="s">
        <v>362</v>
      </c>
      <c r="J15" s="854" t="s">
        <v>95</v>
      </c>
      <c r="K15" s="860">
        <v>1</v>
      </c>
      <c r="L15" s="867"/>
      <c r="M15" s="605" t="s">
        <v>211</v>
      </c>
      <c r="N15" s="606">
        <v>225</v>
      </c>
      <c r="O15" s="607"/>
      <c r="P15" s="607"/>
      <c r="Q15" s="607"/>
      <c r="R15" s="607"/>
      <c r="S15" s="607"/>
      <c r="T15" s="607"/>
      <c r="U15" s="607"/>
      <c r="V15" s="607"/>
      <c r="W15" s="607"/>
      <c r="X15" s="607"/>
      <c r="Y15" s="607"/>
      <c r="Z15" s="607"/>
      <c r="AA15" s="607"/>
      <c r="AB15" s="620"/>
      <c r="AC15" s="933"/>
      <c r="AD15" s="934"/>
      <c r="AE15" s="934"/>
      <c r="AF15" s="934"/>
      <c r="AG15" s="703">
        <f t="shared" si="17"/>
        <v>0</v>
      </c>
      <c r="AH15" s="608" t="str">
        <f t="shared" si="18"/>
        <v>No</v>
      </c>
      <c r="AI15" s="609" t="str">
        <f t="shared" si="3"/>
        <v>Yes</v>
      </c>
      <c r="AK15" s="560">
        <v>1</v>
      </c>
      <c r="AL15" s="87">
        <f t="shared" si="56"/>
        <v>0</v>
      </c>
      <c r="AM15" s="29"/>
      <c r="AN15" s="586">
        <v>1.518</v>
      </c>
      <c r="AO15" s="208">
        <f t="shared" si="19"/>
        <v>0</v>
      </c>
      <c r="AP15" s="364">
        <f t="shared" si="20"/>
        <v>0</v>
      </c>
      <c r="AQ15" s="141">
        <f t="shared" si="21"/>
        <v>0</v>
      </c>
      <c r="AR15" s="301">
        <f t="shared" si="4"/>
        <v>0</v>
      </c>
      <c r="AS15" s="325">
        <f t="shared" si="5"/>
        <v>0</v>
      </c>
      <c r="AT15" s="306">
        <f t="shared" si="6"/>
        <v>0</v>
      </c>
      <c r="AU15" s="311">
        <f t="shared" si="7"/>
        <v>0</v>
      </c>
      <c r="AV15" s="387">
        <f t="shared" si="8"/>
        <v>0</v>
      </c>
      <c r="AW15" s="321">
        <f t="shared" si="9"/>
        <v>0</v>
      </c>
      <c r="AX15" s="354">
        <f t="shared" si="10"/>
        <v>0</v>
      </c>
      <c r="AY15" s="316">
        <f t="shared" si="11"/>
        <v>0</v>
      </c>
      <c r="AZ15" s="292">
        <f t="shared" si="12"/>
        <v>0</v>
      </c>
      <c r="BA15" s="348">
        <f t="shared" si="13"/>
        <v>0</v>
      </c>
      <c r="BB15" s="359">
        <f t="shared" si="14"/>
        <v>0</v>
      </c>
      <c r="BC15" s="668">
        <f t="shared" si="15"/>
        <v>0</v>
      </c>
      <c r="BD15" s="670">
        <f t="shared" si="22"/>
        <v>0</v>
      </c>
      <c r="BE15" s="671">
        <f t="shared" si="23"/>
        <v>0</v>
      </c>
      <c r="BF15" s="672">
        <f t="shared" si="24"/>
        <v>0</v>
      </c>
      <c r="BG15" s="673">
        <f t="shared" si="25"/>
        <v>0</v>
      </c>
      <c r="BH15" s="688">
        <v>1</v>
      </c>
      <c r="BI15" s="689">
        <f t="shared" si="26"/>
        <v>0</v>
      </c>
      <c r="BJ15" s="690">
        <v>5</v>
      </c>
      <c r="BK15" s="691">
        <f t="shared" si="27"/>
        <v>0</v>
      </c>
      <c r="BL15" s="690"/>
      <c r="BM15" s="691">
        <f t="shared" si="28"/>
        <v>0</v>
      </c>
      <c r="BN15" s="690"/>
      <c r="BO15" s="691">
        <f t="shared" si="29"/>
        <v>0</v>
      </c>
      <c r="BQ15" s="1">
        <f t="shared" si="30"/>
        <v>0</v>
      </c>
      <c r="BR15" s="1">
        <f t="shared" si="31"/>
        <v>0</v>
      </c>
      <c r="BS15" s="1">
        <f t="shared" si="32"/>
        <v>0</v>
      </c>
      <c r="BT15" s="1">
        <f t="shared" si="33"/>
        <v>0</v>
      </c>
      <c r="BU15" s="1">
        <f t="shared" si="34"/>
        <v>0</v>
      </c>
      <c r="BV15" s="1">
        <f t="shared" si="35"/>
        <v>0</v>
      </c>
      <c r="BW15" s="1">
        <f t="shared" si="36"/>
        <v>0</v>
      </c>
      <c r="BX15" s="1">
        <f t="shared" si="37"/>
        <v>0</v>
      </c>
      <c r="BZ15" s="29">
        <f t="shared" si="38"/>
        <v>0</v>
      </c>
      <c r="CA15" s="29">
        <f t="shared" si="39"/>
        <v>0</v>
      </c>
      <c r="CC15" s="1">
        <f t="shared" si="40"/>
        <v>0</v>
      </c>
      <c r="CD15" s="1">
        <f t="shared" si="41"/>
        <v>0</v>
      </c>
      <c r="CE15" s="1">
        <f t="shared" si="42"/>
        <v>0</v>
      </c>
      <c r="CF15" s="1">
        <f t="shared" si="43"/>
        <v>0</v>
      </c>
      <c r="CG15" s="1">
        <f t="shared" si="44"/>
        <v>0</v>
      </c>
      <c r="CH15" s="1">
        <f t="shared" si="45"/>
        <v>0</v>
      </c>
      <c r="CI15" s="1">
        <f t="shared" si="46"/>
        <v>0</v>
      </c>
      <c r="CJ15" s="1">
        <f t="shared" si="47"/>
        <v>0</v>
      </c>
      <c r="CK15" s="1">
        <f t="shared" si="48"/>
        <v>0</v>
      </c>
      <c r="CL15" s="1">
        <f t="shared" si="49"/>
        <v>0</v>
      </c>
      <c r="CM15" s="1">
        <f t="shared" si="50"/>
        <v>0</v>
      </c>
      <c r="CN15" s="1">
        <f t="shared" si="51"/>
        <v>0</v>
      </c>
      <c r="CO15" s="1">
        <f t="shared" si="52"/>
        <v>0</v>
      </c>
      <c r="CP15" s="1">
        <f t="shared" si="53"/>
        <v>0</v>
      </c>
      <c r="CQ15" s="1">
        <f t="shared" si="54"/>
        <v>0</v>
      </c>
      <c r="CR15" s="1">
        <f t="shared" si="55"/>
        <v>0</v>
      </c>
    </row>
    <row r="16" spans="1:97" s="1" customFormat="1" ht="65.25" customHeight="1">
      <c r="A16" s="29"/>
      <c r="B16" s="419" t="s">
        <v>59</v>
      </c>
      <c r="D16" s="718"/>
      <c r="E16" s="878" t="s">
        <v>345</v>
      </c>
      <c r="F16" s="579"/>
      <c r="G16" s="124"/>
      <c r="H16" s="580" t="s">
        <v>31</v>
      </c>
      <c r="I16" s="840" t="s">
        <v>363</v>
      </c>
      <c r="J16" s="853" t="s">
        <v>237</v>
      </c>
      <c r="K16" s="1">
        <v>1</v>
      </c>
      <c r="L16" s="866"/>
      <c r="M16" s="209" t="s">
        <v>211</v>
      </c>
      <c r="N16" s="581">
        <v>194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/>
      <c r="AC16" s="931"/>
      <c r="AD16" s="932"/>
      <c r="AE16" s="932"/>
      <c r="AF16" s="932"/>
      <c r="AG16" s="702">
        <f t="shared" si="17"/>
        <v>0</v>
      </c>
      <c r="AH16" s="582" t="str">
        <f t="shared" si="18"/>
        <v>No</v>
      </c>
      <c r="AI16" s="64" t="str">
        <f t="shared" si="3"/>
        <v>Yes</v>
      </c>
      <c r="AK16" s="560">
        <v>1</v>
      </c>
      <c r="AL16" s="87">
        <f t="shared" si="56"/>
        <v>0</v>
      </c>
      <c r="AM16" s="29"/>
      <c r="AN16" s="586">
        <v>1.54</v>
      </c>
      <c r="AO16" s="208">
        <f t="shared" si="19"/>
        <v>0</v>
      </c>
      <c r="AP16" s="364">
        <f t="shared" si="20"/>
        <v>0</v>
      </c>
      <c r="AQ16" s="141">
        <f t="shared" si="21"/>
        <v>0</v>
      </c>
      <c r="AR16" s="301">
        <f t="shared" si="4"/>
        <v>0</v>
      </c>
      <c r="AS16" s="325">
        <f t="shared" si="5"/>
        <v>0</v>
      </c>
      <c r="AT16" s="306">
        <f t="shared" si="6"/>
        <v>0</v>
      </c>
      <c r="AU16" s="311">
        <f t="shared" si="7"/>
        <v>0</v>
      </c>
      <c r="AV16" s="387">
        <f t="shared" si="8"/>
        <v>0</v>
      </c>
      <c r="AW16" s="321">
        <f t="shared" si="9"/>
        <v>0</v>
      </c>
      <c r="AX16" s="354">
        <f t="shared" si="10"/>
        <v>0</v>
      </c>
      <c r="AY16" s="316">
        <f t="shared" si="11"/>
        <v>0</v>
      </c>
      <c r="AZ16" s="292">
        <f t="shared" si="12"/>
        <v>0</v>
      </c>
      <c r="BA16" s="348">
        <f t="shared" si="13"/>
        <v>0</v>
      </c>
      <c r="BB16" s="359">
        <f t="shared" si="14"/>
        <v>0</v>
      </c>
      <c r="BC16" s="668">
        <f t="shared" si="15"/>
        <v>0</v>
      </c>
      <c r="BD16" s="670">
        <f t="shared" si="22"/>
        <v>0</v>
      </c>
      <c r="BE16" s="671">
        <f t="shared" si="23"/>
        <v>0</v>
      </c>
      <c r="BF16" s="672">
        <f t="shared" si="24"/>
        <v>0</v>
      </c>
      <c r="BG16" s="673">
        <f t="shared" si="25"/>
        <v>0</v>
      </c>
      <c r="BH16" s="688">
        <v>1</v>
      </c>
      <c r="BI16" s="689">
        <f t="shared" si="26"/>
        <v>0</v>
      </c>
      <c r="BJ16" s="690">
        <v>6</v>
      </c>
      <c r="BK16" s="691">
        <f t="shared" si="27"/>
        <v>0</v>
      </c>
      <c r="BL16" s="690"/>
      <c r="BM16" s="691">
        <f t="shared" si="28"/>
        <v>0</v>
      </c>
      <c r="BN16" s="690"/>
      <c r="BO16" s="691">
        <f t="shared" si="29"/>
        <v>0</v>
      </c>
      <c r="BQ16" s="1">
        <f t="shared" si="30"/>
        <v>0</v>
      </c>
      <c r="BR16" s="1">
        <f t="shared" si="31"/>
        <v>0</v>
      </c>
      <c r="BS16" s="1">
        <f t="shared" si="32"/>
        <v>0</v>
      </c>
      <c r="BT16" s="1">
        <f t="shared" si="33"/>
        <v>0</v>
      </c>
      <c r="BU16" s="1">
        <f t="shared" si="34"/>
        <v>0</v>
      </c>
      <c r="BV16" s="1">
        <f t="shared" si="35"/>
        <v>0</v>
      </c>
      <c r="BW16" s="1">
        <f t="shared" si="36"/>
        <v>0</v>
      </c>
      <c r="BX16" s="1">
        <f t="shared" si="37"/>
        <v>0</v>
      </c>
      <c r="BZ16" s="29">
        <f t="shared" si="38"/>
        <v>0</v>
      </c>
      <c r="CA16" s="29">
        <f t="shared" si="39"/>
        <v>0</v>
      </c>
      <c r="CC16" s="1">
        <f t="shared" si="40"/>
        <v>0</v>
      </c>
      <c r="CD16" s="1">
        <f t="shared" si="41"/>
        <v>0</v>
      </c>
      <c r="CE16" s="1">
        <f t="shared" si="42"/>
        <v>0</v>
      </c>
      <c r="CF16" s="1">
        <f t="shared" si="43"/>
        <v>0</v>
      </c>
      <c r="CG16" s="1">
        <f t="shared" si="44"/>
        <v>0</v>
      </c>
      <c r="CH16" s="1">
        <f t="shared" si="45"/>
        <v>0</v>
      </c>
      <c r="CI16" s="1">
        <f t="shared" si="46"/>
        <v>0</v>
      </c>
      <c r="CJ16" s="1">
        <f t="shared" si="47"/>
        <v>0</v>
      </c>
      <c r="CK16" s="1">
        <f t="shared" si="48"/>
        <v>0</v>
      </c>
      <c r="CL16" s="1">
        <f t="shared" si="49"/>
        <v>0</v>
      </c>
      <c r="CM16" s="1">
        <f t="shared" si="50"/>
        <v>0</v>
      </c>
      <c r="CN16" s="1">
        <f t="shared" si="51"/>
        <v>0</v>
      </c>
      <c r="CO16" s="1">
        <f t="shared" si="52"/>
        <v>0</v>
      </c>
      <c r="CP16" s="1">
        <f t="shared" si="53"/>
        <v>0</v>
      </c>
      <c r="CQ16" s="1">
        <f t="shared" si="54"/>
        <v>0</v>
      </c>
      <c r="CR16" s="1">
        <f t="shared" si="55"/>
        <v>0</v>
      </c>
    </row>
    <row r="17" spans="1:96" s="1" customFormat="1" ht="65.25" customHeight="1">
      <c r="B17" s="419" t="s">
        <v>59</v>
      </c>
      <c r="D17" s="718"/>
      <c r="E17" s="878" t="s">
        <v>346</v>
      </c>
      <c r="F17" s="579" t="s">
        <v>239</v>
      </c>
      <c r="G17" s="124"/>
      <c r="H17" s="209" t="s">
        <v>31</v>
      </c>
      <c r="I17" s="842" t="s">
        <v>363</v>
      </c>
      <c r="J17" s="842" t="s">
        <v>237</v>
      </c>
      <c r="K17" s="1">
        <v>1</v>
      </c>
      <c r="L17" s="866"/>
      <c r="M17" s="209" t="s">
        <v>211</v>
      </c>
      <c r="N17" s="581">
        <v>231.76799999999997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931"/>
      <c r="AD17" s="932"/>
      <c r="AE17" s="932"/>
      <c r="AF17" s="932"/>
      <c r="AG17" s="702">
        <f t="shared" si="17"/>
        <v>0</v>
      </c>
      <c r="AH17" s="582" t="str">
        <f t="shared" si="18"/>
        <v>No</v>
      </c>
      <c r="AI17" s="64" t="str">
        <f t="shared" si="3"/>
        <v>Yes</v>
      </c>
      <c r="AK17" s="557">
        <v>1</v>
      </c>
      <c r="AL17" s="87">
        <f t="shared" si="56"/>
        <v>0</v>
      </c>
      <c r="AM17" s="29"/>
      <c r="AN17" s="587">
        <v>1.54</v>
      </c>
      <c r="AO17" s="208">
        <f t="shared" si="19"/>
        <v>0</v>
      </c>
      <c r="AP17" s="364">
        <f t="shared" si="20"/>
        <v>0</v>
      </c>
      <c r="AQ17" s="141">
        <f t="shared" si="21"/>
        <v>0</v>
      </c>
      <c r="AR17" s="301">
        <f t="shared" si="4"/>
        <v>0</v>
      </c>
      <c r="AS17" s="325">
        <f t="shared" si="5"/>
        <v>0</v>
      </c>
      <c r="AT17" s="306">
        <f t="shared" si="6"/>
        <v>0</v>
      </c>
      <c r="AU17" s="311">
        <f t="shared" si="7"/>
        <v>0</v>
      </c>
      <c r="AV17" s="387">
        <f t="shared" si="8"/>
        <v>0</v>
      </c>
      <c r="AW17" s="321">
        <f t="shared" si="9"/>
        <v>0</v>
      </c>
      <c r="AX17" s="354">
        <f t="shared" si="10"/>
        <v>0</v>
      </c>
      <c r="AY17" s="316">
        <f t="shared" si="11"/>
        <v>0</v>
      </c>
      <c r="AZ17" s="292">
        <f t="shared" si="12"/>
        <v>0</v>
      </c>
      <c r="BA17" s="348">
        <f t="shared" si="13"/>
        <v>0</v>
      </c>
      <c r="BB17" s="359">
        <f t="shared" si="14"/>
        <v>0</v>
      </c>
      <c r="BC17" s="668">
        <f t="shared" si="15"/>
        <v>0</v>
      </c>
      <c r="BD17" s="670">
        <f t="shared" si="22"/>
        <v>0</v>
      </c>
      <c r="BE17" s="671">
        <f t="shared" si="23"/>
        <v>0</v>
      </c>
      <c r="BF17" s="672">
        <f t="shared" si="24"/>
        <v>0</v>
      </c>
      <c r="BG17" s="673">
        <f t="shared" si="25"/>
        <v>0</v>
      </c>
      <c r="BH17" s="692">
        <v>1</v>
      </c>
      <c r="BI17" s="689">
        <f t="shared" si="26"/>
        <v>0</v>
      </c>
      <c r="BJ17" s="693">
        <v>6</v>
      </c>
      <c r="BK17" s="694">
        <f t="shared" si="27"/>
        <v>0</v>
      </c>
      <c r="BL17" s="693"/>
      <c r="BM17" s="691">
        <f t="shared" si="28"/>
        <v>0</v>
      </c>
      <c r="BN17" s="693"/>
      <c r="BO17" s="691">
        <f t="shared" si="29"/>
        <v>0</v>
      </c>
      <c r="BQ17" s="1">
        <f t="shared" si="30"/>
        <v>0</v>
      </c>
      <c r="BR17" s="1">
        <f t="shared" si="31"/>
        <v>0</v>
      </c>
      <c r="BS17" s="1">
        <f t="shared" si="32"/>
        <v>0</v>
      </c>
      <c r="BT17" s="1">
        <f t="shared" si="33"/>
        <v>0</v>
      </c>
      <c r="BU17" s="1">
        <f t="shared" si="34"/>
        <v>0</v>
      </c>
      <c r="BV17" s="1">
        <f t="shared" si="35"/>
        <v>0</v>
      </c>
      <c r="BW17" s="1">
        <f t="shared" si="36"/>
        <v>0</v>
      </c>
      <c r="BX17" s="1">
        <f t="shared" si="37"/>
        <v>0</v>
      </c>
      <c r="BZ17" s="29">
        <f t="shared" si="38"/>
        <v>0</v>
      </c>
      <c r="CA17" s="29">
        <f t="shared" si="39"/>
        <v>0</v>
      </c>
      <c r="CC17" s="1">
        <f t="shared" si="40"/>
        <v>0</v>
      </c>
      <c r="CD17" s="1">
        <f t="shared" si="41"/>
        <v>0</v>
      </c>
      <c r="CE17" s="1">
        <f t="shared" si="42"/>
        <v>0</v>
      </c>
      <c r="CF17" s="1">
        <f t="shared" si="43"/>
        <v>0</v>
      </c>
      <c r="CG17" s="1">
        <f t="shared" si="44"/>
        <v>0</v>
      </c>
      <c r="CH17" s="1">
        <f t="shared" si="45"/>
        <v>0</v>
      </c>
      <c r="CI17" s="1">
        <f t="shared" si="46"/>
        <v>0</v>
      </c>
      <c r="CJ17" s="1">
        <f t="shared" si="47"/>
        <v>0</v>
      </c>
      <c r="CK17" s="1">
        <f t="shared" si="48"/>
        <v>0</v>
      </c>
      <c r="CL17" s="1">
        <f t="shared" si="49"/>
        <v>0</v>
      </c>
      <c r="CM17" s="1">
        <f t="shared" si="50"/>
        <v>0</v>
      </c>
      <c r="CN17" s="1">
        <f t="shared" si="51"/>
        <v>0</v>
      </c>
      <c r="CO17" s="1">
        <f t="shared" si="52"/>
        <v>0</v>
      </c>
      <c r="CP17" s="1">
        <f t="shared" si="53"/>
        <v>0</v>
      </c>
      <c r="CQ17" s="1">
        <f t="shared" si="54"/>
        <v>0</v>
      </c>
      <c r="CR17" s="1">
        <f t="shared" si="55"/>
        <v>0</v>
      </c>
    </row>
    <row r="18" spans="1:96" s="1" customFormat="1" ht="65.25" customHeight="1">
      <c r="B18" s="419" t="s">
        <v>59</v>
      </c>
      <c r="D18" s="719"/>
      <c r="E18" s="879" t="s">
        <v>347</v>
      </c>
      <c r="F18" s="602"/>
      <c r="G18" s="603"/>
      <c r="H18" s="605" t="s">
        <v>31</v>
      </c>
      <c r="I18" s="843" t="s">
        <v>364</v>
      </c>
      <c r="J18" s="843" t="s">
        <v>97</v>
      </c>
      <c r="K18" s="860">
        <v>1</v>
      </c>
      <c r="L18" s="867"/>
      <c r="M18" s="605" t="s">
        <v>211</v>
      </c>
      <c r="N18" s="606">
        <v>194</v>
      </c>
      <c r="O18" s="607"/>
      <c r="P18" s="607"/>
      <c r="Q18" s="607"/>
      <c r="R18" s="607"/>
      <c r="S18" s="607"/>
      <c r="T18" s="607"/>
      <c r="U18" s="607"/>
      <c r="V18" s="607"/>
      <c r="W18" s="607"/>
      <c r="X18" s="607"/>
      <c r="Y18" s="607"/>
      <c r="Z18" s="607"/>
      <c r="AA18" s="607"/>
      <c r="AB18" s="620"/>
      <c r="AC18" s="933"/>
      <c r="AD18" s="934"/>
      <c r="AE18" s="934"/>
      <c r="AF18" s="934"/>
      <c r="AG18" s="703">
        <f t="shared" si="17"/>
        <v>0</v>
      </c>
      <c r="AH18" s="608" t="str">
        <f t="shared" si="18"/>
        <v>No</v>
      </c>
      <c r="AI18" s="609" t="str">
        <f t="shared" si="3"/>
        <v>Yes</v>
      </c>
      <c r="AK18" s="557">
        <v>1</v>
      </c>
      <c r="AL18" s="87">
        <f t="shared" si="56"/>
        <v>0</v>
      </c>
      <c r="AM18" s="29"/>
      <c r="AN18" s="587">
        <v>1.738</v>
      </c>
      <c r="AO18" s="208">
        <f t="shared" si="19"/>
        <v>0</v>
      </c>
      <c r="AP18" s="364">
        <f t="shared" si="20"/>
        <v>0</v>
      </c>
      <c r="AQ18" s="141">
        <f t="shared" si="21"/>
        <v>0</v>
      </c>
      <c r="AR18" s="301">
        <f t="shared" si="4"/>
        <v>0</v>
      </c>
      <c r="AS18" s="325">
        <f t="shared" si="5"/>
        <v>0</v>
      </c>
      <c r="AT18" s="306">
        <f t="shared" si="6"/>
        <v>0</v>
      </c>
      <c r="AU18" s="311">
        <f t="shared" si="7"/>
        <v>0</v>
      </c>
      <c r="AV18" s="387">
        <f t="shared" si="8"/>
        <v>0</v>
      </c>
      <c r="AW18" s="321">
        <f t="shared" si="9"/>
        <v>0</v>
      </c>
      <c r="AX18" s="354">
        <f t="shared" si="10"/>
        <v>0</v>
      </c>
      <c r="AY18" s="316">
        <f t="shared" si="11"/>
        <v>0</v>
      </c>
      <c r="AZ18" s="292">
        <f t="shared" si="12"/>
        <v>0</v>
      </c>
      <c r="BA18" s="348">
        <f t="shared" si="13"/>
        <v>0</v>
      </c>
      <c r="BB18" s="359">
        <f t="shared" si="14"/>
        <v>0</v>
      </c>
      <c r="BC18" s="668">
        <f t="shared" si="15"/>
        <v>0</v>
      </c>
      <c r="BD18" s="670">
        <f t="shared" si="22"/>
        <v>0</v>
      </c>
      <c r="BE18" s="671">
        <f t="shared" si="23"/>
        <v>0</v>
      </c>
      <c r="BF18" s="672">
        <f t="shared" si="24"/>
        <v>0</v>
      </c>
      <c r="BG18" s="673">
        <f t="shared" si="25"/>
        <v>0</v>
      </c>
      <c r="BH18" s="692">
        <v>1</v>
      </c>
      <c r="BI18" s="689">
        <f t="shared" si="26"/>
        <v>0</v>
      </c>
      <c r="BJ18" s="693">
        <v>5</v>
      </c>
      <c r="BK18" s="694">
        <f t="shared" si="27"/>
        <v>0</v>
      </c>
      <c r="BL18" s="693"/>
      <c r="BM18" s="691">
        <f t="shared" si="28"/>
        <v>0</v>
      </c>
      <c r="BN18" s="693"/>
      <c r="BO18" s="691">
        <f t="shared" si="29"/>
        <v>0</v>
      </c>
      <c r="BQ18" s="1">
        <f t="shared" si="30"/>
        <v>0</v>
      </c>
      <c r="BR18" s="1">
        <f t="shared" si="31"/>
        <v>0</v>
      </c>
      <c r="BS18" s="1">
        <f t="shared" si="32"/>
        <v>0</v>
      </c>
      <c r="BT18" s="1">
        <f t="shared" si="33"/>
        <v>0</v>
      </c>
      <c r="BU18" s="1">
        <f t="shared" si="34"/>
        <v>0</v>
      </c>
      <c r="BV18" s="1">
        <f t="shared" si="35"/>
        <v>0</v>
      </c>
      <c r="BW18" s="1">
        <f t="shared" si="36"/>
        <v>0</v>
      </c>
      <c r="BX18" s="1">
        <f t="shared" si="37"/>
        <v>0</v>
      </c>
      <c r="BZ18" s="29">
        <f t="shared" si="38"/>
        <v>0</v>
      </c>
      <c r="CA18" s="29">
        <f t="shared" si="39"/>
        <v>0</v>
      </c>
      <c r="CC18" s="1">
        <f t="shared" si="40"/>
        <v>0</v>
      </c>
      <c r="CD18" s="1">
        <f t="shared" si="41"/>
        <v>0</v>
      </c>
      <c r="CE18" s="1">
        <f t="shared" si="42"/>
        <v>0</v>
      </c>
      <c r="CF18" s="1">
        <f t="shared" si="43"/>
        <v>0</v>
      </c>
      <c r="CG18" s="1">
        <f t="shared" si="44"/>
        <v>0</v>
      </c>
      <c r="CH18" s="1">
        <f t="shared" si="45"/>
        <v>0</v>
      </c>
      <c r="CI18" s="1">
        <f t="shared" si="46"/>
        <v>0</v>
      </c>
      <c r="CJ18" s="1">
        <f t="shared" si="47"/>
        <v>0</v>
      </c>
      <c r="CK18" s="1">
        <f t="shared" si="48"/>
        <v>0</v>
      </c>
      <c r="CL18" s="1">
        <f t="shared" si="49"/>
        <v>0</v>
      </c>
      <c r="CM18" s="1">
        <f t="shared" si="50"/>
        <v>0</v>
      </c>
      <c r="CN18" s="1">
        <f t="shared" si="51"/>
        <v>0</v>
      </c>
      <c r="CO18" s="1">
        <f t="shared" si="52"/>
        <v>0</v>
      </c>
      <c r="CP18" s="1">
        <f t="shared" si="53"/>
        <v>0</v>
      </c>
      <c r="CQ18" s="1">
        <f t="shared" si="54"/>
        <v>0</v>
      </c>
      <c r="CR18" s="1">
        <f t="shared" si="55"/>
        <v>0</v>
      </c>
    </row>
    <row r="19" spans="1:96" s="1" customFormat="1" ht="65.25" customHeight="1">
      <c r="B19" s="419" t="s">
        <v>59</v>
      </c>
      <c r="D19" s="718"/>
      <c r="E19" s="879" t="s">
        <v>348</v>
      </c>
      <c r="F19" s="602" t="s">
        <v>239</v>
      </c>
      <c r="G19" s="603"/>
      <c r="H19" s="605" t="s">
        <v>31</v>
      </c>
      <c r="I19" s="843" t="s">
        <v>364</v>
      </c>
      <c r="J19" s="843" t="s">
        <v>97</v>
      </c>
      <c r="K19" s="860">
        <v>1</v>
      </c>
      <c r="L19" s="867"/>
      <c r="M19" s="605" t="s">
        <v>211</v>
      </c>
      <c r="N19" s="606">
        <v>230.88959999999997</v>
      </c>
      <c r="O19" s="607"/>
      <c r="P19" s="607"/>
      <c r="Q19" s="607"/>
      <c r="R19" s="607"/>
      <c r="S19" s="607"/>
      <c r="T19" s="607"/>
      <c r="U19" s="607"/>
      <c r="V19" s="607"/>
      <c r="W19" s="607"/>
      <c r="X19" s="607"/>
      <c r="Y19" s="607"/>
      <c r="Z19" s="607"/>
      <c r="AA19" s="607"/>
      <c r="AB19" s="620"/>
      <c r="AC19" s="933"/>
      <c r="AD19" s="934"/>
      <c r="AE19" s="934"/>
      <c r="AF19" s="934"/>
      <c r="AG19" s="703">
        <f t="shared" si="17"/>
        <v>0</v>
      </c>
      <c r="AH19" s="608" t="str">
        <f t="shared" si="18"/>
        <v>No</v>
      </c>
      <c r="AI19" s="609" t="str">
        <f t="shared" si="3"/>
        <v>Yes</v>
      </c>
      <c r="AK19" s="557">
        <v>1</v>
      </c>
      <c r="AL19" s="87">
        <f t="shared" si="56"/>
        <v>0</v>
      </c>
      <c r="AM19" s="29"/>
      <c r="AN19" s="587">
        <v>1.738</v>
      </c>
      <c r="AO19" s="208">
        <f t="shared" si="19"/>
        <v>0</v>
      </c>
      <c r="AP19" s="364">
        <f t="shared" si="20"/>
        <v>0</v>
      </c>
      <c r="AQ19" s="141">
        <f t="shared" si="21"/>
        <v>0</v>
      </c>
      <c r="AR19" s="301">
        <f t="shared" si="4"/>
        <v>0</v>
      </c>
      <c r="AS19" s="325">
        <f t="shared" si="5"/>
        <v>0</v>
      </c>
      <c r="AT19" s="306">
        <f t="shared" si="6"/>
        <v>0</v>
      </c>
      <c r="AU19" s="311">
        <f t="shared" si="7"/>
        <v>0</v>
      </c>
      <c r="AV19" s="387">
        <f t="shared" si="8"/>
        <v>0</v>
      </c>
      <c r="AW19" s="321">
        <f t="shared" si="9"/>
        <v>0</v>
      </c>
      <c r="AX19" s="354">
        <f t="shared" si="10"/>
        <v>0</v>
      </c>
      <c r="AY19" s="316">
        <f t="shared" si="11"/>
        <v>0</v>
      </c>
      <c r="AZ19" s="292">
        <f t="shared" si="12"/>
        <v>0</v>
      </c>
      <c r="BA19" s="348">
        <f t="shared" si="13"/>
        <v>0</v>
      </c>
      <c r="BB19" s="359">
        <f t="shared" si="14"/>
        <v>0</v>
      </c>
      <c r="BC19" s="668">
        <f t="shared" si="15"/>
        <v>0</v>
      </c>
      <c r="BD19" s="670">
        <f t="shared" si="22"/>
        <v>0</v>
      </c>
      <c r="BE19" s="671">
        <f t="shared" si="23"/>
        <v>0</v>
      </c>
      <c r="BF19" s="672">
        <f t="shared" si="24"/>
        <v>0</v>
      </c>
      <c r="BG19" s="673">
        <f t="shared" si="25"/>
        <v>0</v>
      </c>
      <c r="BH19" s="692">
        <v>1</v>
      </c>
      <c r="BI19" s="689">
        <f t="shared" si="26"/>
        <v>0</v>
      </c>
      <c r="BJ19" s="693">
        <v>5</v>
      </c>
      <c r="BK19" s="694">
        <f t="shared" si="27"/>
        <v>0</v>
      </c>
      <c r="BL19" s="693"/>
      <c r="BM19" s="691">
        <f t="shared" si="28"/>
        <v>0</v>
      </c>
      <c r="BN19" s="693"/>
      <c r="BO19" s="691">
        <f t="shared" si="29"/>
        <v>0</v>
      </c>
      <c r="BQ19" s="1">
        <f t="shared" si="30"/>
        <v>0</v>
      </c>
      <c r="BR19" s="1">
        <f t="shared" si="31"/>
        <v>0</v>
      </c>
      <c r="BS19" s="1">
        <f t="shared" si="32"/>
        <v>0</v>
      </c>
      <c r="BT19" s="1">
        <f t="shared" si="33"/>
        <v>0</v>
      </c>
      <c r="BU19" s="1">
        <f t="shared" si="34"/>
        <v>0</v>
      </c>
      <c r="BV19" s="1">
        <f t="shared" si="35"/>
        <v>0</v>
      </c>
      <c r="BW19" s="1">
        <f t="shared" si="36"/>
        <v>0</v>
      </c>
      <c r="BX19" s="1">
        <f t="shared" si="37"/>
        <v>0</v>
      </c>
      <c r="BZ19" s="29">
        <f t="shared" si="38"/>
        <v>0</v>
      </c>
      <c r="CA19" s="29">
        <f t="shared" si="39"/>
        <v>0</v>
      </c>
      <c r="CC19" s="1">
        <f t="shared" si="40"/>
        <v>0</v>
      </c>
      <c r="CD19" s="1">
        <f t="shared" si="41"/>
        <v>0</v>
      </c>
      <c r="CE19" s="1">
        <f t="shared" si="42"/>
        <v>0</v>
      </c>
      <c r="CF19" s="1">
        <f t="shared" si="43"/>
        <v>0</v>
      </c>
      <c r="CG19" s="1">
        <f t="shared" si="44"/>
        <v>0</v>
      </c>
      <c r="CH19" s="1">
        <f t="shared" si="45"/>
        <v>0</v>
      </c>
      <c r="CI19" s="1">
        <f t="shared" si="46"/>
        <v>0</v>
      </c>
      <c r="CJ19" s="1">
        <f t="shared" si="47"/>
        <v>0</v>
      </c>
      <c r="CK19" s="1">
        <f t="shared" si="48"/>
        <v>0</v>
      </c>
      <c r="CL19" s="1">
        <f t="shared" si="49"/>
        <v>0</v>
      </c>
      <c r="CM19" s="1">
        <f t="shared" si="50"/>
        <v>0</v>
      </c>
      <c r="CN19" s="1">
        <f t="shared" si="51"/>
        <v>0</v>
      </c>
      <c r="CO19" s="1">
        <f t="shared" si="52"/>
        <v>0</v>
      </c>
      <c r="CP19" s="1">
        <f t="shared" si="53"/>
        <v>0</v>
      </c>
      <c r="CQ19" s="1">
        <f t="shared" si="54"/>
        <v>0</v>
      </c>
      <c r="CR19" s="1">
        <f t="shared" si="55"/>
        <v>0</v>
      </c>
    </row>
    <row r="20" spans="1:96" s="1" customFormat="1" ht="65.25" customHeight="1">
      <c r="B20" s="419" t="s">
        <v>59</v>
      </c>
      <c r="D20" s="719"/>
      <c r="E20" s="878" t="s">
        <v>349</v>
      </c>
      <c r="F20" s="579"/>
      <c r="G20" s="124"/>
      <c r="H20" s="209" t="s">
        <v>31</v>
      </c>
      <c r="I20" s="842" t="s">
        <v>365</v>
      </c>
      <c r="J20" s="842" t="s">
        <v>97</v>
      </c>
      <c r="K20" s="1">
        <v>1</v>
      </c>
      <c r="L20" s="866"/>
      <c r="M20" s="209" t="s">
        <v>211</v>
      </c>
      <c r="N20" s="581">
        <v>194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931"/>
      <c r="AD20" s="932"/>
      <c r="AE20" s="932"/>
      <c r="AF20" s="932"/>
      <c r="AG20" s="702">
        <f t="shared" si="17"/>
        <v>0</v>
      </c>
      <c r="AH20" s="582" t="str">
        <f t="shared" si="18"/>
        <v>No</v>
      </c>
      <c r="AI20" s="64" t="str">
        <f t="shared" si="3"/>
        <v>Yes</v>
      </c>
      <c r="AK20" s="557">
        <v>1</v>
      </c>
      <c r="AL20" s="87">
        <f t="shared" si="56"/>
        <v>0</v>
      </c>
      <c r="AM20" s="29"/>
      <c r="AN20" s="587">
        <v>1.716</v>
      </c>
      <c r="AO20" s="208">
        <f t="shared" si="19"/>
        <v>0</v>
      </c>
      <c r="AP20" s="364">
        <f t="shared" si="20"/>
        <v>0</v>
      </c>
      <c r="AQ20" s="141">
        <f t="shared" si="21"/>
        <v>0</v>
      </c>
      <c r="AR20" s="301">
        <f t="shared" si="4"/>
        <v>0</v>
      </c>
      <c r="AS20" s="325">
        <f t="shared" si="5"/>
        <v>0</v>
      </c>
      <c r="AT20" s="306">
        <f t="shared" si="6"/>
        <v>0</v>
      </c>
      <c r="AU20" s="311">
        <f t="shared" si="7"/>
        <v>0</v>
      </c>
      <c r="AV20" s="387">
        <f t="shared" si="8"/>
        <v>0</v>
      </c>
      <c r="AW20" s="321">
        <f t="shared" si="9"/>
        <v>0</v>
      </c>
      <c r="AX20" s="354">
        <f t="shared" si="10"/>
        <v>0</v>
      </c>
      <c r="AY20" s="316">
        <f t="shared" si="11"/>
        <v>0</v>
      </c>
      <c r="AZ20" s="292">
        <f t="shared" si="12"/>
        <v>0</v>
      </c>
      <c r="BA20" s="348">
        <f t="shared" si="13"/>
        <v>0</v>
      </c>
      <c r="BB20" s="359">
        <f t="shared" si="14"/>
        <v>0</v>
      </c>
      <c r="BC20" s="668">
        <f t="shared" si="15"/>
        <v>0</v>
      </c>
      <c r="BD20" s="670">
        <f t="shared" si="22"/>
        <v>0</v>
      </c>
      <c r="BE20" s="671">
        <f t="shared" si="23"/>
        <v>0</v>
      </c>
      <c r="BF20" s="672">
        <f t="shared" si="24"/>
        <v>0</v>
      </c>
      <c r="BG20" s="673">
        <f t="shared" si="25"/>
        <v>0</v>
      </c>
      <c r="BH20" s="692">
        <v>1</v>
      </c>
      <c r="BI20" s="689">
        <f t="shared" si="26"/>
        <v>0</v>
      </c>
      <c r="BJ20" s="693">
        <v>5</v>
      </c>
      <c r="BK20" s="694">
        <f t="shared" si="27"/>
        <v>0</v>
      </c>
      <c r="BL20" s="693"/>
      <c r="BM20" s="691">
        <f t="shared" si="28"/>
        <v>0</v>
      </c>
      <c r="BN20" s="693"/>
      <c r="BO20" s="691">
        <f t="shared" si="29"/>
        <v>0</v>
      </c>
      <c r="BQ20" s="1">
        <f t="shared" si="30"/>
        <v>0</v>
      </c>
      <c r="BR20" s="1">
        <f t="shared" si="31"/>
        <v>0</v>
      </c>
      <c r="BS20" s="1">
        <f t="shared" si="32"/>
        <v>0</v>
      </c>
      <c r="BT20" s="1">
        <f t="shared" si="33"/>
        <v>0</v>
      </c>
      <c r="BU20" s="1">
        <f t="shared" si="34"/>
        <v>0</v>
      </c>
      <c r="BV20" s="1">
        <f t="shared" si="35"/>
        <v>0</v>
      </c>
      <c r="BW20" s="1">
        <f t="shared" si="36"/>
        <v>0</v>
      </c>
      <c r="BX20" s="1">
        <f t="shared" si="37"/>
        <v>0</v>
      </c>
      <c r="BZ20" s="29">
        <f t="shared" si="38"/>
        <v>0</v>
      </c>
      <c r="CA20" s="29">
        <f t="shared" si="39"/>
        <v>0</v>
      </c>
      <c r="CC20" s="1">
        <f t="shared" si="40"/>
        <v>0</v>
      </c>
      <c r="CD20" s="1">
        <f t="shared" si="41"/>
        <v>0</v>
      </c>
      <c r="CE20" s="1">
        <f t="shared" si="42"/>
        <v>0</v>
      </c>
      <c r="CF20" s="1">
        <f t="shared" si="43"/>
        <v>0</v>
      </c>
      <c r="CG20" s="1">
        <f t="shared" si="44"/>
        <v>0</v>
      </c>
      <c r="CH20" s="1">
        <f t="shared" si="45"/>
        <v>0</v>
      </c>
      <c r="CI20" s="1">
        <f t="shared" si="46"/>
        <v>0</v>
      </c>
      <c r="CJ20" s="1">
        <f t="shared" si="47"/>
        <v>0</v>
      </c>
      <c r="CK20" s="1">
        <f t="shared" si="48"/>
        <v>0</v>
      </c>
      <c r="CL20" s="1">
        <f t="shared" si="49"/>
        <v>0</v>
      </c>
      <c r="CM20" s="1">
        <f t="shared" si="50"/>
        <v>0</v>
      </c>
      <c r="CN20" s="1">
        <f t="shared" si="51"/>
        <v>0</v>
      </c>
      <c r="CO20" s="1">
        <f t="shared" si="52"/>
        <v>0</v>
      </c>
      <c r="CP20" s="1">
        <f t="shared" si="53"/>
        <v>0</v>
      </c>
      <c r="CQ20" s="1">
        <f t="shared" si="54"/>
        <v>0</v>
      </c>
      <c r="CR20" s="1">
        <f t="shared" si="55"/>
        <v>0</v>
      </c>
    </row>
    <row r="21" spans="1:96" s="1" customFormat="1" ht="65.25" customHeight="1">
      <c r="B21" s="419" t="s">
        <v>59</v>
      </c>
      <c r="D21" s="718"/>
      <c r="E21" s="878" t="s">
        <v>350</v>
      </c>
      <c r="F21" s="579" t="s">
        <v>239</v>
      </c>
      <c r="G21" s="124"/>
      <c r="H21" s="209" t="s">
        <v>31</v>
      </c>
      <c r="I21" s="842" t="s">
        <v>365</v>
      </c>
      <c r="J21" s="842" t="s">
        <v>97</v>
      </c>
      <c r="K21" s="1">
        <v>1</v>
      </c>
      <c r="L21" s="866"/>
      <c r="M21" s="209" t="s">
        <v>211</v>
      </c>
      <c r="N21" s="581">
        <v>230.58719999999997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931"/>
      <c r="AD21" s="932"/>
      <c r="AE21" s="932"/>
      <c r="AF21" s="932"/>
      <c r="AG21" s="702">
        <f t="shared" si="17"/>
        <v>0</v>
      </c>
      <c r="AH21" s="582" t="str">
        <f t="shared" si="18"/>
        <v>No</v>
      </c>
      <c r="AI21" s="64" t="str">
        <f t="shared" si="3"/>
        <v>Yes</v>
      </c>
      <c r="AK21" s="557">
        <v>1</v>
      </c>
      <c r="AL21" s="87">
        <f t="shared" si="56"/>
        <v>0</v>
      </c>
      <c r="AM21" s="29"/>
      <c r="AN21" s="587">
        <v>1.716</v>
      </c>
      <c r="AO21" s="208">
        <f t="shared" si="19"/>
        <v>0</v>
      </c>
      <c r="AP21" s="364">
        <f t="shared" si="20"/>
        <v>0</v>
      </c>
      <c r="AQ21" s="141">
        <f t="shared" si="21"/>
        <v>0</v>
      </c>
      <c r="AR21" s="301">
        <f t="shared" si="4"/>
        <v>0</v>
      </c>
      <c r="AS21" s="325">
        <f t="shared" si="5"/>
        <v>0</v>
      </c>
      <c r="AT21" s="306">
        <f t="shared" si="6"/>
        <v>0</v>
      </c>
      <c r="AU21" s="311">
        <f t="shared" si="7"/>
        <v>0</v>
      </c>
      <c r="AV21" s="387">
        <f t="shared" si="8"/>
        <v>0</v>
      </c>
      <c r="AW21" s="321">
        <f t="shared" si="9"/>
        <v>0</v>
      </c>
      <c r="AX21" s="354">
        <f t="shared" si="10"/>
        <v>0</v>
      </c>
      <c r="AY21" s="316">
        <f t="shared" si="11"/>
        <v>0</v>
      </c>
      <c r="AZ21" s="292">
        <f t="shared" si="12"/>
        <v>0</v>
      </c>
      <c r="BA21" s="348">
        <f t="shared" si="13"/>
        <v>0</v>
      </c>
      <c r="BB21" s="359">
        <f t="shared" si="14"/>
        <v>0</v>
      </c>
      <c r="BC21" s="668">
        <f t="shared" si="15"/>
        <v>0</v>
      </c>
      <c r="BD21" s="670">
        <f t="shared" si="22"/>
        <v>0</v>
      </c>
      <c r="BE21" s="671">
        <f t="shared" si="23"/>
        <v>0</v>
      </c>
      <c r="BF21" s="672">
        <f t="shared" si="24"/>
        <v>0</v>
      </c>
      <c r="BG21" s="673">
        <f t="shared" si="25"/>
        <v>0</v>
      </c>
      <c r="BH21" s="692">
        <v>1</v>
      </c>
      <c r="BI21" s="689">
        <f t="shared" si="26"/>
        <v>0</v>
      </c>
      <c r="BJ21" s="693">
        <v>5</v>
      </c>
      <c r="BK21" s="694">
        <f t="shared" si="27"/>
        <v>0</v>
      </c>
      <c r="BL21" s="693"/>
      <c r="BM21" s="691">
        <f t="shared" si="28"/>
        <v>0</v>
      </c>
      <c r="BN21" s="693"/>
      <c r="BO21" s="691">
        <f t="shared" si="29"/>
        <v>0</v>
      </c>
      <c r="BQ21" s="1">
        <f t="shared" si="30"/>
        <v>0</v>
      </c>
      <c r="BR21" s="1">
        <f t="shared" si="31"/>
        <v>0</v>
      </c>
      <c r="BS21" s="1">
        <f t="shared" si="32"/>
        <v>0</v>
      </c>
      <c r="BT21" s="1">
        <f t="shared" si="33"/>
        <v>0</v>
      </c>
      <c r="BU21" s="1">
        <f t="shared" si="34"/>
        <v>0</v>
      </c>
      <c r="BV21" s="1">
        <f t="shared" si="35"/>
        <v>0</v>
      </c>
      <c r="BW21" s="1">
        <f t="shared" si="36"/>
        <v>0</v>
      </c>
      <c r="BX21" s="1">
        <f t="shared" si="37"/>
        <v>0</v>
      </c>
      <c r="BZ21" s="29">
        <f t="shared" si="38"/>
        <v>0</v>
      </c>
      <c r="CA21" s="29">
        <f t="shared" si="39"/>
        <v>0</v>
      </c>
      <c r="CC21" s="1">
        <f t="shared" si="40"/>
        <v>0</v>
      </c>
      <c r="CD21" s="1">
        <f t="shared" si="41"/>
        <v>0</v>
      </c>
      <c r="CE21" s="1">
        <f t="shared" si="42"/>
        <v>0</v>
      </c>
      <c r="CF21" s="1">
        <f t="shared" si="43"/>
        <v>0</v>
      </c>
      <c r="CG21" s="1">
        <f t="shared" si="44"/>
        <v>0</v>
      </c>
      <c r="CH21" s="1">
        <f t="shared" si="45"/>
        <v>0</v>
      </c>
      <c r="CI21" s="1">
        <f t="shared" si="46"/>
        <v>0</v>
      </c>
      <c r="CJ21" s="1">
        <f t="shared" si="47"/>
        <v>0</v>
      </c>
      <c r="CK21" s="1">
        <f t="shared" si="48"/>
        <v>0</v>
      </c>
      <c r="CL21" s="1">
        <f t="shared" si="49"/>
        <v>0</v>
      </c>
      <c r="CM21" s="1">
        <f t="shared" si="50"/>
        <v>0</v>
      </c>
      <c r="CN21" s="1">
        <f t="shared" si="51"/>
        <v>0</v>
      </c>
      <c r="CO21" s="1">
        <f t="shared" si="52"/>
        <v>0</v>
      </c>
      <c r="CP21" s="1">
        <f t="shared" si="53"/>
        <v>0</v>
      </c>
      <c r="CQ21" s="1">
        <f t="shared" si="54"/>
        <v>0</v>
      </c>
      <c r="CR21" s="1">
        <f t="shared" si="55"/>
        <v>0</v>
      </c>
    </row>
    <row r="22" spans="1:96" s="1" customFormat="1" ht="65.25" customHeight="1">
      <c r="A22" s="29"/>
      <c r="B22" s="419" t="s">
        <v>59</v>
      </c>
      <c r="D22" s="719"/>
      <c r="E22" s="879" t="s">
        <v>351</v>
      </c>
      <c r="F22" s="602"/>
      <c r="G22" s="603"/>
      <c r="H22" s="604" t="s">
        <v>31</v>
      </c>
      <c r="I22" s="841" t="s">
        <v>366</v>
      </c>
      <c r="J22" s="854" t="s">
        <v>237</v>
      </c>
      <c r="K22" s="860">
        <v>1</v>
      </c>
      <c r="L22" s="867"/>
      <c r="M22" s="605" t="s">
        <v>211</v>
      </c>
      <c r="N22" s="606">
        <v>195</v>
      </c>
      <c r="O22" s="607"/>
      <c r="P22" s="607"/>
      <c r="Q22" s="607"/>
      <c r="R22" s="607"/>
      <c r="S22" s="607"/>
      <c r="T22" s="607"/>
      <c r="U22" s="607"/>
      <c r="V22" s="607"/>
      <c r="W22" s="607"/>
      <c r="X22" s="607"/>
      <c r="Y22" s="607"/>
      <c r="Z22" s="607"/>
      <c r="AA22" s="607"/>
      <c r="AB22" s="620"/>
      <c r="AC22" s="933"/>
      <c r="AD22" s="934"/>
      <c r="AE22" s="934"/>
      <c r="AF22" s="934"/>
      <c r="AG22" s="703">
        <f t="shared" si="17"/>
        <v>0</v>
      </c>
      <c r="AH22" s="608" t="str">
        <f t="shared" si="18"/>
        <v>No</v>
      </c>
      <c r="AI22" s="609" t="str">
        <f t="shared" si="3"/>
        <v>Yes</v>
      </c>
      <c r="AK22" s="560">
        <v>1</v>
      </c>
      <c r="AL22" s="87">
        <f t="shared" si="56"/>
        <v>0</v>
      </c>
      <c r="AM22" s="29"/>
      <c r="AN22" s="586">
        <v>1.8919999999999999</v>
      </c>
      <c r="AO22" s="208">
        <f t="shared" si="19"/>
        <v>0</v>
      </c>
      <c r="AP22" s="364">
        <f>$K$33*O22</f>
        <v>0</v>
      </c>
      <c r="AQ22" s="141">
        <f t="shared" si="21"/>
        <v>0</v>
      </c>
      <c r="AR22" s="301">
        <f t="shared" si="4"/>
        <v>0</v>
      </c>
      <c r="AS22" s="325">
        <f t="shared" si="5"/>
        <v>0</v>
      </c>
      <c r="AT22" s="306">
        <f t="shared" si="6"/>
        <v>0</v>
      </c>
      <c r="AU22" s="311">
        <f t="shared" si="7"/>
        <v>0</v>
      </c>
      <c r="AV22" s="387">
        <f t="shared" si="8"/>
        <v>0</v>
      </c>
      <c r="AW22" s="321">
        <f t="shared" si="9"/>
        <v>0</v>
      </c>
      <c r="AX22" s="354">
        <f t="shared" si="10"/>
        <v>0</v>
      </c>
      <c r="AY22" s="316">
        <f t="shared" si="11"/>
        <v>0</v>
      </c>
      <c r="AZ22" s="292">
        <f t="shared" si="12"/>
        <v>0</v>
      </c>
      <c r="BA22" s="348">
        <f t="shared" si="13"/>
        <v>0</v>
      </c>
      <c r="BB22" s="359">
        <f t="shared" si="14"/>
        <v>0</v>
      </c>
      <c r="BC22" s="668">
        <f t="shared" si="15"/>
        <v>0</v>
      </c>
      <c r="BD22" s="670">
        <f t="shared" si="22"/>
        <v>0</v>
      </c>
      <c r="BE22" s="671">
        <f t="shared" si="23"/>
        <v>0</v>
      </c>
      <c r="BF22" s="672">
        <f t="shared" si="24"/>
        <v>0</v>
      </c>
      <c r="BG22" s="673">
        <f t="shared" si="25"/>
        <v>0</v>
      </c>
      <c r="BH22" s="688">
        <v>1</v>
      </c>
      <c r="BI22" s="689">
        <f t="shared" si="26"/>
        <v>0</v>
      </c>
      <c r="BJ22" s="690">
        <v>5</v>
      </c>
      <c r="BK22" s="691">
        <f t="shared" si="27"/>
        <v>0</v>
      </c>
      <c r="BL22" s="690"/>
      <c r="BM22" s="691">
        <f t="shared" si="28"/>
        <v>0</v>
      </c>
      <c r="BN22" s="690"/>
      <c r="BO22" s="691">
        <f t="shared" si="29"/>
        <v>0</v>
      </c>
      <c r="BQ22" s="1">
        <f t="shared" si="30"/>
        <v>0</v>
      </c>
      <c r="BR22" s="1">
        <f t="shared" si="31"/>
        <v>0</v>
      </c>
      <c r="BS22" s="1">
        <f t="shared" si="32"/>
        <v>0</v>
      </c>
      <c r="BT22" s="1">
        <f t="shared" si="33"/>
        <v>0</v>
      </c>
      <c r="BU22" s="1">
        <f t="shared" si="34"/>
        <v>0</v>
      </c>
      <c r="BV22" s="1">
        <f t="shared" si="35"/>
        <v>0</v>
      </c>
      <c r="BW22" s="1">
        <f t="shared" si="36"/>
        <v>0</v>
      </c>
      <c r="BX22" s="1">
        <f t="shared" si="37"/>
        <v>0</v>
      </c>
      <c r="BZ22" s="29">
        <f t="shared" si="38"/>
        <v>0</v>
      </c>
      <c r="CA22" s="29">
        <f t="shared" si="39"/>
        <v>0</v>
      </c>
      <c r="CB22" s="29"/>
      <c r="CC22" s="1">
        <f t="shared" si="40"/>
        <v>0</v>
      </c>
      <c r="CD22" s="1">
        <f t="shared" si="41"/>
        <v>0</v>
      </c>
      <c r="CE22" s="1">
        <f t="shared" si="42"/>
        <v>0</v>
      </c>
      <c r="CF22" s="1">
        <f t="shared" si="43"/>
        <v>0</v>
      </c>
      <c r="CG22" s="1">
        <f t="shared" si="44"/>
        <v>0</v>
      </c>
      <c r="CH22" s="1">
        <f t="shared" si="45"/>
        <v>0</v>
      </c>
      <c r="CI22" s="1">
        <f t="shared" si="46"/>
        <v>0</v>
      </c>
      <c r="CJ22" s="1">
        <f t="shared" si="47"/>
        <v>0</v>
      </c>
      <c r="CK22" s="1">
        <f t="shared" si="48"/>
        <v>0</v>
      </c>
      <c r="CL22" s="1">
        <f t="shared" si="49"/>
        <v>0</v>
      </c>
      <c r="CM22" s="1">
        <f t="shared" si="50"/>
        <v>0</v>
      </c>
      <c r="CN22" s="1">
        <f t="shared" si="51"/>
        <v>0</v>
      </c>
      <c r="CO22" s="1">
        <f t="shared" si="52"/>
        <v>0</v>
      </c>
      <c r="CP22" s="1">
        <f t="shared" si="53"/>
        <v>0</v>
      </c>
      <c r="CQ22" s="1">
        <f t="shared" si="54"/>
        <v>0</v>
      </c>
      <c r="CR22" s="1">
        <f t="shared" si="55"/>
        <v>0</v>
      </c>
    </row>
    <row r="23" spans="1:96" s="1" customFormat="1" ht="65.25" customHeight="1">
      <c r="A23" s="29"/>
      <c r="B23" s="419" t="s">
        <v>59</v>
      </c>
      <c r="D23" s="718"/>
      <c r="E23" s="879" t="s">
        <v>352</v>
      </c>
      <c r="F23" s="602" t="s">
        <v>239</v>
      </c>
      <c r="G23" s="603"/>
      <c r="H23" s="604" t="s">
        <v>31</v>
      </c>
      <c r="I23" s="841" t="s">
        <v>366</v>
      </c>
      <c r="J23" s="854" t="s">
        <v>237</v>
      </c>
      <c r="K23" s="860">
        <v>1</v>
      </c>
      <c r="L23" s="867"/>
      <c r="M23" s="605" t="s">
        <v>211</v>
      </c>
      <c r="N23" s="606">
        <v>233.00640000000001</v>
      </c>
      <c r="O23" s="607"/>
      <c r="P23" s="607"/>
      <c r="Q23" s="607"/>
      <c r="R23" s="607"/>
      <c r="S23" s="607"/>
      <c r="T23" s="607"/>
      <c r="U23" s="607"/>
      <c r="V23" s="607"/>
      <c r="W23" s="607"/>
      <c r="X23" s="607"/>
      <c r="Y23" s="607"/>
      <c r="Z23" s="607"/>
      <c r="AA23" s="607"/>
      <c r="AB23" s="620"/>
      <c r="AC23" s="933"/>
      <c r="AD23" s="934"/>
      <c r="AE23" s="934"/>
      <c r="AF23" s="934"/>
      <c r="AG23" s="703">
        <f t="shared" si="17"/>
        <v>0</v>
      </c>
      <c r="AH23" s="608" t="str">
        <f t="shared" si="18"/>
        <v>No</v>
      </c>
      <c r="AI23" s="609" t="str">
        <f t="shared" si="3"/>
        <v>Yes</v>
      </c>
      <c r="AK23" s="560">
        <v>1</v>
      </c>
      <c r="AL23" s="87">
        <f t="shared" si="56"/>
        <v>0</v>
      </c>
      <c r="AM23" s="29"/>
      <c r="AN23" s="586">
        <v>1.8919999999999999</v>
      </c>
      <c r="AO23" s="208">
        <f t="shared" si="19"/>
        <v>0</v>
      </c>
      <c r="AP23" s="364">
        <f t="shared" ref="AP23:AP31" si="57">K23*O23</f>
        <v>0</v>
      </c>
      <c r="AQ23" s="141">
        <f t="shared" si="21"/>
        <v>0</v>
      </c>
      <c r="AR23" s="301">
        <f t="shared" si="4"/>
        <v>0</v>
      </c>
      <c r="AS23" s="325">
        <f t="shared" si="5"/>
        <v>0</v>
      </c>
      <c r="AT23" s="306">
        <f t="shared" si="6"/>
        <v>0</v>
      </c>
      <c r="AU23" s="311">
        <f t="shared" si="7"/>
        <v>0</v>
      </c>
      <c r="AV23" s="387">
        <f t="shared" si="8"/>
        <v>0</v>
      </c>
      <c r="AW23" s="321">
        <f t="shared" si="9"/>
        <v>0</v>
      </c>
      <c r="AX23" s="354">
        <f t="shared" si="10"/>
        <v>0</v>
      </c>
      <c r="AY23" s="316">
        <f t="shared" si="11"/>
        <v>0</v>
      </c>
      <c r="AZ23" s="292">
        <f t="shared" si="12"/>
        <v>0</v>
      </c>
      <c r="BA23" s="348">
        <f t="shared" si="13"/>
        <v>0</v>
      </c>
      <c r="BB23" s="359">
        <f t="shared" si="14"/>
        <v>0</v>
      </c>
      <c r="BC23" s="668">
        <f t="shared" si="15"/>
        <v>0</v>
      </c>
      <c r="BD23" s="670">
        <f t="shared" si="22"/>
        <v>0</v>
      </c>
      <c r="BE23" s="671">
        <f t="shared" si="23"/>
        <v>0</v>
      </c>
      <c r="BF23" s="672">
        <f t="shared" si="24"/>
        <v>0</v>
      </c>
      <c r="BG23" s="673">
        <f t="shared" si="25"/>
        <v>0</v>
      </c>
      <c r="BH23" s="688">
        <v>1</v>
      </c>
      <c r="BI23" s="689">
        <f t="shared" si="26"/>
        <v>0</v>
      </c>
      <c r="BJ23" s="690">
        <v>5</v>
      </c>
      <c r="BK23" s="691">
        <f t="shared" si="27"/>
        <v>0</v>
      </c>
      <c r="BL23" s="690"/>
      <c r="BM23" s="691">
        <f t="shared" si="28"/>
        <v>0</v>
      </c>
      <c r="BN23" s="690"/>
      <c r="BO23" s="691">
        <f t="shared" si="29"/>
        <v>0</v>
      </c>
      <c r="BQ23" s="1">
        <f t="shared" si="30"/>
        <v>0</v>
      </c>
      <c r="BR23" s="1">
        <f t="shared" si="31"/>
        <v>0</v>
      </c>
      <c r="BS23" s="1">
        <f t="shared" si="32"/>
        <v>0</v>
      </c>
      <c r="BT23" s="1">
        <f t="shared" si="33"/>
        <v>0</v>
      </c>
      <c r="BU23" s="1">
        <f t="shared" si="34"/>
        <v>0</v>
      </c>
      <c r="BV23" s="1">
        <f t="shared" si="35"/>
        <v>0</v>
      </c>
      <c r="BW23" s="1">
        <f t="shared" si="36"/>
        <v>0</v>
      </c>
      <c r="BX23" s="1">
        <f t="shared" si="37"/>
        <v>0</v>
      </c>
      <c r="BZ23" s="29">
        <f t="shared" si="38"/>
        <v>0</v>
      </c>
      <c r="CA23" s="29">
        <f t="shared" si="39"/>
        <v>0</v>
      </c>
      <c r="CC23" s="1">
        <f t="shared" si="40"/>
        <v>0</v>
      </c>
      <c r="CD23" s="1">
        <f t="shared" si="41"/>
        <v>0</v>
      </c>
      <c r="CE23" s="1">
        <f t="shared" si="42"/>
        <v>0</v>
      </c>
      <c r="CF23" s="1">
        <f t="shared" si="43"/>
        <v>0</v>
      </c>
      <c r="CG23" s="1">
        <f t="shared" si="44"/>
        <v>0</v>
      </c>
      <c r="CH23" s="1">
        <f t="shared" si="45"/>
        <v>0</v>
      </c>
      <c r="CI23" s="1">
        <f t="shared" si="46"/>
        <v>0</v>
      </c>
      <c r="CJ23" s="1">
        <f t="shared" si="47"/>
        <v>0</v>
      </c>
      <c r="CK23" s="1">
        <f t="shared" si="48"/>
        <v>0</v>
      </c>
      <c r="CL23" s="1">
        <f t="shared" si="49"/>
        <v>0</v>
      </c>
      <c r="CM23" s="1">
        <f t="shared" si="50"/>
        <v>0</v>
      </c>
      <c r="CN23" s="1">
        <f t="shared" si="51"/>
        <v>0</v>
      </c>
      <c r="CO23" s="1">
        <f t="shared" si="52"/>
        <v>0</v>
      </c>
      <c r="CP23" s="1">
        <f t="shared" si="53"/>
        <v>0</v>
      </c>
      <c r="CQ23" s="1">
        <f t="shared" si="54"/>
        <v>0</v>
      </c>
      <c r="CR23" s="1">
        <f t="shared" si="55"/>
        <v>0</v>
      </c>
    </row>
    <row r="24" spans="1:96" s="1" customFormat="1" ht="65.25" customHeight="1">
      <c r="A24" s="29"/>
      <c r="B24" s="419" t="s">
        <v>59</v>
      </c>
      <c r="D24" s="719"/>
      <c r="E24" s="878" t="s">
        <v>353</v>
      </c>
      <c r="F24" s="579"/>
      <c r="G24" s="124"/>
      <c r="H24" s="580" t="s">
        <v>31</v>
      </c>
      <c r="I24" s="840" t="s">
        <v>367</v>
      </c>
      <c r="J24" s="840" t="s">
        <v>95</v>
      </c>
      <c r="K24" s="1">
        <v>1</v>
      </c>
      <c r="L24" s="866"/>
      <c r="M24" s="209" t="s">
        <v>211</v>
      </c>
      <c r="N24" s="581">
        <v>199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931"/>
      <c r="AD24" s="932"/>
      <c r="AE24" s="932"/>
      <c r="AF24" s="932"/>
      <c r="AG24" s="702">
        <f t="shared" si="17"/>
        <v>0</v>
      </c>
      <c r="AH24" s="582" t="str">
        <f t="shared" si="18"/>
        <v>No</v>
      </c>
      <c r="AI24" s="64" t="str">
        <f t="shared" si="3"/>
        <v>Yes</v>
      </c>
      <c r="AK24" s="560">
        <v>1</v>
      </c>
      <c r="AL24" s="87">
        <f t="shared" si="56"/>
        <v>0</v>
      </c>
      <c r="AM24" s="29"/>
      <c r="AN24" s="586">
        <v>2.1339999999999999</v>
      </c>
      <c r="AO24" s="208">
        <f t="shared" si="19"/>
        <v>0</v>
      </c>
      <c r="AP24" s="364">
        <f t="shared" si="57"/>
        <v>0</v>
      </c>
      <c r="AQ24" s="141">
        <f t="shared" si="21"/>
        <v>0</v>
      </c>
      <c r="AR24" s="301">
        <f t="shared" si="4"/>
        <v>0</v>
      </c>
      <c r="AS24" s="325">
        <f t="shared" si="5"/>
        <v>0</v>
      </c>
      <c r="AT24" s="306">
        <f t="shared" si="6"/>
        <v>0</v>
      </c>
      <c r="AU24" s="311">
        <f t="shared" si="7"/>
        <v>0</v>
      </c>
      <c r="AV24" s="387">
        <f t="shared" si="8"/>
        <v>0</v>
      </c>
      <c r="AW24" s="321">
        <f t="shared" si="9"/>
        <v>0</v>
      </c>
      <c r="AX24" s="354">
        <f t="shared" si="10"/>
        <v>0</v>
      </c>
      <c r="AY24" s="316">
        <f t="shared" si="11"/>
        <v>0</v>
      </c>
      <c r="AZ24" s="292">
        <f t="shared" si="12"/>
        <v>0</v>
      </c>
      <c r="BA24" s="348">
        <f t="shared" si="13"/>
        <v>0</v>
      </c>
      <c r="BB24" s="359">
        <f t="shared" si="14"/>
        <v>0</v>
      </c>
      <c r="BC24" s="668">
        <f t="shared" si="15"/>
        <v>0</v>
      </c>
      <c r="BD24" s="670">
        <f t="shared" si="22"/>
        <v>0</v>
      </c>
      <c r="BE24" s="671">
        <f t="shared" si="23"/>
        <v>0</v>
      </c>
      <c r="BF24" s="672">
        <f t="shared" si="24"/>
        <v>0</v>
      </c>
      <c r="BG24" s="673">
        <f t="shared" si="25"/>
        <v>0</v>
      </c>
      <c r="BH24" s="688">
        <v>1</v>
      </c>
      <c r="BI24" s="689">
        <f t="shared" si="26"/>
        <v>0</v>
      </c>
      <c r="BJ24" s="690">
        <v>5</v>
      </c>
      <c r="BK24" s="691">
        <f t="shared" si="27"/>
        <v>0</v>
      </c>
      <c r="BL24" s="690"/>
      <c r="BM24" s="691">
        <f t="shared" si="28"/>
        <v>0</v>
      </c>
      <c r="BN24" s="690"/>
      <c r="BO24" s="691">
        <f t="shared" si="29"/>
        <v>0</v>
      </c>
      <c r="BQ24" s="1">
        <f t="shared" si="30"/>
        <v>0</v>
      </c>
      <c r="BR24" s="1">
        <f t="shared" si="31"/>
        <v>0</v>
      </c>
      <c r="BS24" s="1">
        <f t="shared" si="32"/>
        <v>0</v>
      </c>
      <c r="BT24" s="1">
        <f t="shared" si="33"/>
        <v>0</v>
      </c>
      <c r="BU24" s="1">
        <f t="shared" si="34"/>
        <v>0</v>
      </c>
      <c r="BV24" s="1">
        <f t="shared" si="35"/>
        <v>0</v>
      </c>
      <c r="BW24" s="1">
        <f t="shared" si="36"/>
        <v>0</v>
      </c>
      <c r="BX24" s="1">
        <f t="shared" si="37"/>
        <v>0</v>
      </c>
      <c r="BZ24" s="29">
        <f t="shared" si="38"/>
        <v>0</v>
      </c>
      <c r="CA24" s="29">
        <f t="shared" si="39"/>
        <v>0</v>
      </c>
      <c r="CC24" s="1">
        <f t="shared" si="40"/>
        <v>0</v>
      </c>
      <c r="CD24" s="1">
        <f t="shared" si="41"/>
        <v>0</v>
      </c>
      <c r="CE24" s="1">
        <f t="shared" si="42"/>
        <v>0</v>
      </c>
      <c r="CF24" s="1">
        <f t="shared" si="43"/>
        <v>0</v>
      </c>
      <c r="CG24" s="1">
        <f t="shared" si="44"/>
        <v>0</v>
      </c>
      <c r="CH24" s="1">
        <f t="shared" si="45"/>
        <v>0</v>
      </c>
      <c r="CI24" s="1">
        <f t="shared" si="46"/>
        <v>0</v>
      </c>
      <c r="CJ24" s="1">
        <f t="shared" si="47"/>
        <v>0</v>
      </c>
      <c r="CK24" s="1">
        <f t="shared" si="48"/>
        <v>0</v>
      </c>
      <c r="CL24" s="1">
        <f t="shared" si="49"/>
        <v>0</v>
      </c>
      <c r="CM24" s="1">
        <f t="shared" si="50"/>
        <v>0</v>
      </c>
      <c r="CN24" s="1">
        <f t="shared" si="51"/>
        <v>0</v>
      </c>
      <c r="CO24" s="1">
        <f t="shared" si="52"/>
        <v>0</v>
      </c>
      <c r="CP24" s="1">
        <f t="shared" si="53"/>
        <v>0</v>
      </c>
      <c r="CQ24" s="1">
        <f t="shared" si="54"/>
        <v>0</v>
      </c>
      <c r="CR24" s="1">
        <f t="shared" si="55"/>
        <v>0</v>
      </c>
    </row>
    <row r="25" spans="1:96" s="1" customFormat="1" ht="65.25" customHeight="1">
      <c r="A25" s="29"/>
      <c r="B25" s="419" t="s">
        <v>59</v>
      </c>
      <c r="D25" s="718"/>
      <c r="E25" s="878" t="s">
        <v>354</v>
      </c>
      <c r="F25" s="579" t="s">
        <v>239</v>
      </c>
      <c r="G25" s="124"/>
      <c r="H25" s="580" t="s">
        <v>31</v>
      </c>
      <c r="I25" s="840" t="s">
        <v>367</v>
      </c>
      <c r="J25" s="853" t="s">
        <v>95</v>
      </c>
      <c r="K25" s="1">
        <v>1</v>
      </c>
      <c r="L25" s="866"/>
      <c r="M25" s="209" t="s">
        <v>211</v>
      </c>
      <c r="N25" s="581">
        <v>236.33279999999996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8"/>
      <c r="AC25" s="931"/>
      <c r="AD25" s="932"/>
      <c r="AE25" s="932"/>
      <c r="AF25" s="932"/>
      <c r="AG25" s="702">
        <f t="shared" si="17"/>
        <v>0</v>
      </c>
      <c r="AH25" s="582" t="str">
        <f t="shared" si="18"/>
        <v>No</v>
      </c>
      <c r="AI25" s="64" t="str">
        <f t="shared" si="3"/>
        <v>Yes</v>
      </c>
      <c r="AK25" s="560">
        <v>1</v>
      </c>
      <c r="AL25" s="87">
        <f t="shared" si="56"/>
        <v>0</v>
      </c>
      <c r="AM25" s="29"/>
      <c r="AN25" s="586">
        <v>2.1339999999999999</v>
      </c>
      <c r="AO25" s="208">
        <f t="shared" si="19"/>
        <v>0</v>
      </c>
      <c r="AP25" s="364">
        <f t="shared" si="57"/>
        <v>0</v>
      </c>
      <c r="AQ25" s="141">
        <f t="shared" si="21"/>
        <v>0</v>
      </c>
      <c r="AR25" s="301">
        <f t="shared" si="4"/>
        <v>0</v>
      </c>
      <c r="AS25" s="325">
        <f t="shared" si="5"/>
        <v>0</v>
      </c>
      <c r="AT25" s="306">
        <f t="shared" si="6"/>
        <v>0</v>
      </c>
      <c r="AU25" s="311">
        <f t="shared" si="7"/>
        <v>0</v>
      </c>
      <c r="AV25" s="387">
        <f t="shared" si="8"/>
        <v>0</v>
      </c>
      <c r="AW25" s="321">
        <f t="shared" si="9"/>
        <v>0</v>
      </c>
      <c r="AX25" s="354">
        <f t="shared" si="10"/>
        <v>0</v>
      </c>
      <c r="AY25" s="316">
        <f t="shared" si="11"/>
        <v>0</v>
      </c>
      <c r="AZ25" s="292">
        <f t="shared" si="12"/>
        <v>0</v>
      </c>
      <c r="BA25" s="348">
        <f t="shared" si="13"/>
        <v>0</v>
      </c>
      <c r="BB25" s="359">
        <f t="shared" si="14"/>
        <v>0</v>
      </c>
      <c r="BC25" s="668">
        <f t="shared" si="15"/>
        <v>0</v>
      </c>
      <c r="BD25" s="670">
        <f t="shared" si="22"/>
        <v>0</v>
      </c>
      <c r="BE25" s="671">
        <f t="shared" si="23"/>
        <v>0</v>
      </c>
      <c r="BF25" s="672">
        <f t="shared" si="24"/>
        <v>0</v>
      </c>
      <c r="BG25" s="673">
        <f t="shared" si="25"/>
        <v>0</v>
      </c>
      <c r="BH25" s="688">
        <v>1</v>
      </c>
      <c r="BI25" s="689">
        <f t="shared" si="26"/>
        <v>0</v>
      </c>
      <c r="BJ25" s="690">
        <v>5</v>
      </c>
      <c r="BK25" s="691">
        <f t="shared" si="27"/>
        <v>0</v>
      </c>
      <c r="BL25" s="690"/>
      <c r="BM25" s="691">
        <f t="shared" si="28"/>
        <v>0</v>
      </c>
      <c r="BN25" s="690"/>
      <c r="BO25" s="691">
        <f t="shared" si="29"/>
        <v>0</v>
      </c>
      <c r="BQ25" s="1">
        <f t="shared" si="30"/>
        <v>0</v>
      </c>
      <c r="BR25" s="1">
        <f t="shared" si="31"/>
        <v>0</v>
      </c>
      <c r="BS25" s="1">
        <f t="shared" si="32"/>
        <v>0</v>
      </c>
      <c r="BT25" s="1">
        <f t="shared" si="33"/>
        <v>0</v>
      </c>
      <c r="BU25" s="1">
        <f t="shared" si="34"/>
        <v>0</v>
      </c>
      <c r="BV25" s="1">
        <f t="shared" si="35"/>
        <v>0</v>
      </c>
      <c r="BW25" s="1">
        <f t="shared" si="36"/>
        <v>0</v>
      </c>
      <c r="BX25" s="1">
        <f t="shared" si="37"/>
        <v>0</v>
      </c>
      <c r="BZ25" s="29">
        <f t="shared" si="38"/>
        <v>0</v>
      </c>
      <c r="CA25" s="29">
        <f t="shared" si="39"/>
        <v>0</v>
      </c>
      <c r="CC25" s="1">
        <f t="shared" si="40"/>
        <v>0</v>
      </c>
      <c r="CD25" s="1">
        <f t="shared" si="41"/>
        <v>0</v>
      </c>
      <c r="CE25" s="1">
        <f t="shared" si="42"/>
        <v>0</v>
      </c>
      <c r="CF25" s="1">
        <f t="shared" si="43"/>
        <v>0</v>
      </c>
      <c r="CG25" s="1">
        <f t="shared" si="44"/>
        <v>0</v>
      </c>
      <c r="CH25" s="1">
        <f t="shared" si="45"/>
        <v>0</v>
      </c>
      <c r="CI25" s="1">
        <f t="shared" si="46"/>
        <v>0</v>
      </c>
      <c r="CJ25" s="1">
        <f t="shared" si="47"/>
        <v>0</v>
      </c>
      <c r="CK25" s="1">
        <f t="shared" si="48"/>
        <v>0</v>
      </c>
      <c r="CL25" s="1">
        <f t="shared" si="49"/>
        <v>0</v>
      </c>
      <c r="CM25" s="1">
        <f t="shared" si="50"/>
        <v>0</v>
      </c>
      <c r="CN25" s="1">
        <f t="shared" si="51"/>
        <v>0</v>
      </c>
      <c r="CO25" s="1">
        <f t="shared" si="52"/>
        <v>0</v>
      </c>
      <c r="CP25" s="1">
        <f t="shared" si="53"/>
        <v>0</v>
      </c>
      <c r="CQ25" s="1">
        <f t="shared" si="54"/>
        <v>0</v>
      </c>
      <c r="CR25" s="1">
        <f t="shared" si="55"/>
        <v>0</v>
      </c>
    </row>
    <row r="26" spans="1:96" s="1" customFormat="1" ht="65.25" customHeight="1">
      <c r="A26" s="29"/>
      <c r="B26" s="419" t="s">
        <v>59</v>
      </c>
      <c r="D26" s="718"/>
      <c r="E26" s="879" t="s">
        <v>355</v>
      </c>
      <c r="F26" s="602"/>
      <c r="G26" s="603"/>
      <c r="H26" s="604" t="s">
        <v>31</v>
      </c>
      <c r="I26" s="841" t="s">
        <v>368</v>
      </c>
      <c r="J26" s="854" t="s">
        <v>237</v>
      </c>
      <c r="K26" s="860">
        <v>1</v>
      </c>
      <c r="L26" s="867"/>
      <c r="M26" s="605" t="s">
        <v>211</v>
      </c>
      <c r="N26" s="606">
        <v>209</v>
      </c>
      <c r="O26" s="607"/>
      <c r="P26" s="607"/>
      <c r="Q26" s="607"/>
      <c r="R26" s="607"/>
      <c r="S26" s="607"/>
      <c r="T26" s="607"/>
      <c r="U26" s="607"/>
      <c r="V26" s="607"/>
      <c r="W26" s="607"/>
      <c r="X26" s="607"/>
      <c r="Y26" s="607"/>
      <c r="Z26" s="607"/>
      <c r="AA26" s="607"/>
      <c r="AB26" s="620"/>
      <c r="AC26" s="933"/>
      <c r="AD26" s="934"/>
      <c r="AE26" s="934"/>
      <c r="AF26" s="934"/>
      <c r="AG26" s="703">
        <f t="shared" si="17"/>
        <v>0</v>
      </c>
      <c r="AH26" s="608" t="str">
        <f t="shared" si="18"/>
        <v>No</v>
      </c>
      <c r="AI26" s="609" t="str">
        <f t="shared" si="3"/>
        <v>Yes</v>
      </c>
      <c r="AK26" s="560">
        <v>1</v>
      </c>
      <c r="AL26" s="87">
        <f t="shared" si="56"/>
        <v>0</v>
      </c>
      <c r="AM26" s="29"/>
      <c r="AN26" s="586">
        <v>2.5960000000000001</v>
      </c>
      <c r="AO26" s="208">
        <f t="shared" si="19"/>
        <v>0</v>
      </c>
      <c r="AP26" s="364">
        <f t="shared" si="57"/>
        <v>0</v>
      </c>
      <c r="AQ26" s="141">
        <f t="shared" si="21"/>
        <v>0</v>
      </c>
      <c r="AR26" s="301">
        <f t="shared" si="4"/>
        <v>0</v>
      </c>
      <c r="AS26" s="325">
        <f t="shared" si="5"/>
        <v>0</v>
      </c>
      <c r="AT26" s="306">
        <f t="shared" si="6"/>
        <v>0</v>
      </c>
      <c r="AU26" s="311">
        <f t="shared" si="7"/>
        <v>0</v>
      </c>
      <c r="AV26" s="387">
        <f t="shared" si="8"/>
        <v>0</v>
      </c>
      <c r="AW26" s="321">
        <f t="shared" si="9"/>
        <v>0</v>
      </c>
      <c r="AX26" s="354">
        <f t="shared" si="10"/>
        <v>0</v>
      </c>
      <c r="AY26" s="316">
        <f t="shared" si="11"/>
        <v>0</v>
      </c>
      <c r="AZ26" s="292">
        <f t="shared" si="12"/>
        <v>0</v>
      </c>
      <c r="BA26" s="348">
        <f t="shared" si="13"/>
        <v>0</v>
      </c>
      <c r="BB26" s="359">
        <f t="shared" si="14"/>
        <v>0</v>
      </c>
      <c r="BC26" s="668">
        <f t="shared" si="15"/>
        <v>0</v>
      </c>
      <c r="BD26" s="670">
        <f t="shared" si="22"/>
        <v>0</v>
      </c>
      <c r="BE26" s="671">
        <f t="shared" si="23"/>
        <v>0</v>
      </c>
      <c r="BF26" s="672">
        <f t="shared" si="24"/>
        <v>0</v>
      </c>
      <c r="BG26" s="673">
        <f t="shared" si="25"/>
        <v>0</v>
      </c>
      <c r="BH26" s="688">
        <v>1</v>
      </c>
      <c r="BI26" s="689">
        <f t="shared" si="26"/>
        <v>0</v>
      </c>
      <c r="BJ26" s="690">
        <v>6</v>
      </c>
      <c r="BK26" s="691">
        <f t="shared" si="27"/>
        <v>0</v>
      </c>
      <c r="BL26" s="690"/>
      <c r="BM26" s="691">
        <f t="shared" si="28"/>
        <v>0</v>
      </c>
      <c r="BN26" s="690"/>
      <c r="BO26" s="691">
        <f t="shared" si="29"/>
        <v>0</v>
      </c>
      <c r="BQ26" s="1">
        <f t="shared" si="30"/>
        <v>0</v>
      </c>
      <c r="BR26" s="1">
        <f t="shared" si="31"/>
        <v>0</v>
      </c>
      <c r="BS26" s="1">
        <f t="shared" si="32"/>
        <v>0</v>
      </c>
      <c r="BT26" s="1">
        <f t="shared" si="33"/>
        <v>0</v>
      </c>
      <c r="BU26" s="1">
        <f t="shared" si="34"/>
        <v>0</v>
      </c>
      <c r="BV26" s="1">
        <f t="shared" si="35"/>
        <v>0</v>
      </c>
      <c r="BW26" s="1">
        <f t="shared" si="36"/>
        <v>0</v>
      </c>
      <c r="BX26" s="1">
        <f t="shared" si="37"/>
        <v>0</v>
      </c>
      <c r="BZ26" s="29">
        <f t="shared" si="38"/>
        <v>0</v>
      </c>
      <c r="CA26" s="29">
        <f t="shared" si="39"/>
        <v>0</v>
      </c>
      <c r="CC26" s="1">
        <f t="shared" si="40"/>
        <v>0</v>
      </c>
      <c r="CD26" s="1">
        <f t="shared" si="41"/>
        <v>0</v>
      </c>
      <c r="CE26" s="1">
        <f t="shared" si="42"/>
        <v>0</v>
      </c>
      <c r="CF26" s="1">
        <f t="shared" si="43"/>
        <v>0</v>
      </c>
      <c r="CG26" s="1">
        <f t="shared" si="44"/>
        <v>0</v>
      </c>
      <c r="CH26" s="1">
        <f t="shared" si="45"/>
        <v>0</v>
      </c>
      <c r="CI26" s="1">
        <f t="shared" si="46"/>
        <v>0</v>
      </c>
      <c r="CJ26" s="1">
        <f t="shared" si="47"/>
        <v>0</v>
      </c>
      <c r="CK26" s="1">
        <f t="shared" si="48"/>
        <v>0</v>
      </c>
      <c r="CL26" s="1">
        <f t="shared" si="49"/>
        <v>0</v>
      </c>
      <c r="CM26" s="1">
        <f t="shared" si="50"/>
        <v>0</v>
      </c>
      <c r="CN26" s="1">
        <f t="shared" si="51"/>
        <v>0</v>
      </c>
      <c r="CO26" s="1">
        <f t="shared" si="52"/>
        <v>0</v>
      </c>
      <c r="CP26" s="1">
        <f t="shared" si="53"/>
        <v>0</v>
      </c>
      <c r="CQ26" s="1">
        <f t="shared" si="54"/>
        <v>0</v>
      </c>
      <c r="CR26" s="1">
        <f t="shared" si="55"/>
        <v>0</v>
      </c>
    </row>
    <row r="27" spans="1:96" s="1" customFormat="1" ht="65.25" customHeight="1">
      <c r="B27" s="419" t="s">
        <v>59</v>
      </c>
      <c r="D27" s="718"/>
      <c r="E27" s="879" t="s">
        <v>356</v>
      </c>
      <c r="F27" s="602" t="s">
        <v>239</v>
      </c>
      <c r="G27" s="603"/>
      <c r="H27" s="605" t="s">
        <v>31</v>
      </c>
      <c r="I27" s="843" t="s">
        <v>368</v>
      </c>
      <c r="J27" s="843" t="s">
        <v>237</v>
      </c>
      <c r="K27" s="860">
        <v>1</v>
      </c>
      <c r="L27" s="867"/>
      <c r="M27" s="605" t="s">
        <v>211</v>
      </c>
      <c r="N27" s="606">
        <v>246.28320000000002</v>
      </c>
      <c r="O27" s="607"/>
      <c r="P27" s="607"/>
      <c r="Q27" s="607"/>
      <c r="R27" s="607"/>
      <c r="S27" s="607"/>
      <c r="T27" s="607"/>
      <c r="U27" s="607"/>
      <c r="V27" s="607"/>
      <c r="W27" s="607"/>
      <c r="X27" s="607"/>
      <c r="Y27" s="607"/>
      <c r="Z27" s="607"/>
      <c r="AA27" s="607"/>
      <c r="AB27" s="620"/>
      <c r="AC27" s="933"/>
      <c r="AD27" s="934"/>
      <c r="AE27" s="934"/>
      <c r="AF27" s="934"/>
      <c r="AG27" s="703">
        <f t="shared" si="17"/>
        <v>0</v>
      </c>
      <c r="AH27" s="608" t="str">
        <f t="shared" si="18"/>
        <v>No</v>
      </c>
      <c r="AI27" s="609" t="str">
        <f t="shared" si="3"/>
        <v>Yes</v>
      </c>
      <c r="AK27" s="557">
        <v>1</v>
      </c>
      <c r="AL27" s="87">
        <f t="shared" si="56"/>
        <v>0</v>
      </c>
      <c r="AM27" s="29"/>
      <c r="AN27" s="587">
        <v>2.5960000000000001</v>
      </c>
      <c r="AO27" s="208">
        <f t="shared" si="19"/>
        <v>0</v>
      </c>
      <c r="AP27" s="364">
        <f t="shared" si="57"/>
        <v>0</v>
      </c>
      <c r="AQ27" s="141">
        <f t="shared" si="21"/>
        <v>0</v>
      </c>
      <c r="AR27" s="301">
        <f t="shared" si="4"/>
        <v>0</v>
      </c>
      <c r="AS27" s="325">
        <f t="shared" si="5"/>
        <v>0</v>
      </c>
      <c r="AT27" s="306">
        <f t="shared" si="6"/>
        <v>0</v>
      </c>
      <c r="AU27" s="311">
        <f t="shared" si="7"/>
        <v>0</v>
      </c>
      <c r="AV27" s="387">
        <f t="shared" si="8"/>
        <v>0</v>
      </c>
      <c r="AW27" s="321">
        <f t="shared" si="9"/>
        <v>0</v>
      </c>
      <c r="AX27" s="354">
        <f t="shared" si="10"/>
        <v>0</v>
      </c>
      <c r="AY27" s="316">
        <f t="shared" si="11"/>
        <v>0</v>
      </c>
      <c r="AZ27" s="292">
        <f t="shared" si="12"/>
        <v>0</v>
      </c>
      <c r="BA27" s="348">
        <f t="shared" si="13"/>
        <v>0</v>
      </c>
      <c r="BB27" s="359">
        <f t="shared" si="14"/>
        <v>0</v>
      </c>
      <c r="BC27" s="668">
        <f t="shared" si="15"/>
        <v>0</v>
      </c>
      <c r="BD27" s="670">
        <f t="shared" si="22"/>
        <v>0</v>
      </c>
      <c r="BE27" s="671">
        <f t="shared" si="23"/>
        <v>0</v>
      </c>
      <c r="BF27" s="672">
        <f t="shared" si="24"/>
        <v>0</v>
      </c>
      <c r="BG27" s="673">
        <f t="shared" si="25"/>
        <v>0</v>
      </c>
      <c r="BH27" s="692">
        <v>1</v>
      </c>
      <c r="BI27" s="689">
        <f t="shared" si="26"/>
        <v>0</v>
      </c>
      <c r="BJ27" s="693">
        <v>6</v>
      </c>
      <c r="BK27" s="694">
        <f t="shared" si="27"/>
        <v>0</v>
      </c>
      <c r="BL27" s="693"/>
      <c r="BM27" s="691">
        <f t="shared" si="28"/>
        <v>0</v>
      </c>
      <c r="BN27" s="693"/>
      <c r="BO27" s="691">
        <f t="shared" si="29"/>
        <v>0</v>
      </c>
      <c r="BQ27" s="1">
        <f t="shared" si="30"/>
        <v>0</v>
      </c>
      <c r="BR27" s="1">
        <f t="shared" si="31"/>
        <v>0</v>
      </c>
      <c r="BS27" s="1">
        <f t="shared" si="32"/>
        <v>0</v>
      </c>
      <c r="BT27" s="1">
        <f t="shared" si="33"/>
        <v>0</v>
      </c>
      <c r="BU27" s="1">
        <f t="shared" si="34"/>
        <v>0</v>
      </c>
      <c r="BV27" s="1">
        <f t="shared" si="35"/>
        <v>0</v>
      </c>
      <c r="BW27" s="1">
        <f t="shared" si="36"/>
        <v>0</v>
      </c>
      <c r="BX27" s="1">
        <f t="shared" si="37"/>
        <v>0</v>
      </c>
      <c r="BZ27" s="29">
        <f t="shared" si="38"/>
        <v>0</v>
      </c>
      <c r="CA27" s="29">
        <f t="shared" si="39"/>
        <v>0</v>
      </c>
      <c r="CC27" s="1">
        <f t="shared" si="40"/>
        <v>0</v>
      </c>
      <c r="CD27" s="1">
        <f t="shared" si="41"/>
        <v>0</v>
      </c>
      <c r="CE27" s="1">
        <f t="shared" si="42"/>
        <v>0</v>
      </c>
      <c r="CF27" s="1">
        <f t="shared" si="43"/>
        <v>0</v>
      </c>
      <c r="CG27" s="1">
        <f t="shared" si="44"/>
        <v>0</v>
      </c>
      <c r="CH27" s="1">
        <f t="shared" si="45"/>
        <v>0</v>
      </c>
      <c r="CI27" s="1">
        <f t="shared" si="46"/>
        <v>0</v>
      </c>
      <c r="CJ27" s="1">
        <f t="shared" si="47"/>
        <v>0</v>
      </c>
      <c r="CK27" s="1">
        <f t="shared" si="48"/>
        <v>0</v>
      </c>
      <c r="CL27" s="1">
        <f t="shared" si="49"/>
        <v>0</v>
      </c>
      <c r="CM27" s="1">
        <f t="shared" si="50"/>
        <v>0</v>
      </c>
      <c r="CN27" s="1">
        <f t="shared" si="51"/>
        <v>0</v>
      </c>
      <c r="CO27" s="1">
        <f t="shared" si="52"/>
        <v>0</v>
      </c>
      <c r="CP27" s="1">
        <f t="shared" si="53"/>
        <v>0</v>
      </c>
      <c r="CQ27" s="1">
        <f t="shared" si="54"/>
        <v>0</v>
      </c>
      <c r="CR27" s="1">
        <f t="shared" si="55"/>
        <v>0</v>
      </c>
    </row>
    <row r="28" spans="1:96" s="1" customFormat="1" ht="65.25" customHeight="1">
      <c r="B28" s="419" t="s">
        <v>59</v>
      </c>
      <c r="D28" s="719"/>
      <c r="E28" s="878" t="s">
        <v>357</v>
      </c>
      <c r="F28" s="579"/>
      <c r="G28" s="124"/>
      <c r="H28" s="209" t="s">
        <v>31</v>
      </c>
      <c r="I28" s="842" t="s">
        <v>369</v>
      </c>
      <c r="J28" s="842" t="s">
        <v>237</v>
      </c>
      <c r="K28" s="1">
        <v>1</v>
      </c>
      <c r="L28" s="866"/>
      <c r="M28" s="209" t="s">
        <v>211</v>
      </c>
      <c r="N28" s="581">
        <v>215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8"/>
      <c r="AC28" s="931"/>
      <c r="AD28" s="932"/>
      <c r="AE28" s="932"/>
      <c r="AF28" s="932"/>
      <c r="AG28" s="702">
        <f t="shared" si="17"/>
        <v>0</v>
      </c>
      <c r="AH28" s="582" t="str">
        <f t="shared" si="18"/>
        <v>No</v>
      </c>
      <c r="AI28" s="64" t="str">
        <f t="shared" si="3"/>
        <v>Yes</v>
      </c>
      <c r="AK28" s="557">
        <v>1</v>
      </c>
      <c r="AL28" s="87">
        <f t="shared" si="56"/>
        <v>0</v>
      </c>
      <c r="AM28" s="29"/>
      <c r="AN28" s="587">
        <v>2.464</v>
      </c>
      <c r="AO28" s="208">
        <f t="shared" si="19"/>
        <v>0</v>
      </c>
      <c r="AP28" s="364">
        <f t="shared" si="57"/>
        <v>0</v>
      </c>
      <c r="AQ28" s="141">
        <f t="shared" si="21"/>
        <v>0</v>
      </c>
      <c r="AR28" s="301">
        <f t="shared" si="4"/>
        <v>0</v>
      </c>
      <c r="AS28" s="325">
        <f t="shared" si="5"/>
        <v>0</v>
      </c>
      <c r="AT28" s="306">
        <f t="shared" si="6"/>
        <v>0</v>
      </c>
      <c r="AU28" s="311">
        <f t="shared" si="7"/>
        <v>0</v>
      </c>
      <c r="AV28" s="387">
        <f t="shared" si="8"/>
        <v>0</v>
      </c>
      <c r="AW28" s="321">
        <f t="shared" si="9"/>
        <v>0</v>
      </c>
      <c r="AX28" s="354">
        <f t="shared" si="10"/>
        <v>0</v>
      </c>
      <c r="AY28" s="316">
        <f t="shared" si="11"/>
        <v>0</v>
      </c>
      <c r="AZ28" s="292">
        <f t="shared" si="12"/>
        <v>0</v>
      </c>
      <c r="BA28" s="348">
        <f t="shared" si="13"/>
        <v>0</v>
      </c>
      <c r="BB28" s="359">
        <f t="shared" si="14"/>
        <v>0</v>
      </c>
      <c r="BC28" s="668">
        <f t="shared" si="15"/>
        <v>0</v>
      </c>
      <c r="BD28" s="670">
        <f t="shared" si="22"/>
        <v>0</v>
      </c>
      <c r="BE28" s="671">
        <f t="shared" si="23"/>
        <v>0</v>
      </c>
      <c r="BF28" s="672">
        <f t="shared" si="24"/>
        <v>0</v>
      </c>
      <c r="BG28" s="673">
        <f t="shared" si="25"/>
        <v>0</v>
      </c>
      <c r="BH28" s="692">
        <v>1</v>
      </c>
      <c r="BI28" s="689">
        <f t="shared" si="26"/>
        <v>0</v>
      </c>
      <c r="BJ28" s="693">
        <v>5</v>
      </c>
      <c r="BK28" s="694">
        <f t="shared" si="27"/>
        <v>0</v>
      </c>
      <c r="BL28" s="693"/>
      <c r="BM28" s="691">
        <f t="shared" si="28"/>
        <v>0</v>
      </c>
      <c r="BN28" s="693"/>
      <c r="BO28" s="691">
        <f t="shared" si="29"/>
        <v>0</v>
      </c>
      <c r="BQ28" s="1">
        <f t="shared" si="30"/>
        <v>0</v>
      </c>
      <c r="BR28" s="1">
        <f t="shared" si="31"/>
        <v>0</v>
      </c>
      <c r="BS28" s="1">
        <f t="shared" si="32"/>
        <v>0</v>
      </c>
      <c r="BT28" s="1">
        <f t="shared" si="33"/>
        <v>0</v>
      </c>
      <c r="BU28" s="1">
        <f t="shared" si="34"/>
        <v>0</v>
      </c>
      <c r="BV28" s="1">
        <f t="shared" si="35"/>
        <v>0</v>
      </c>
      <c r="BW28" s="1">
        <f t="shared" si="36"/>
        <v>0</v>
      </c>
      <c r="BX28" s="1">
        <f t="shared" si="37"/>
        <v>0</v>
      </c>
      <c r="BZ28" s="29">
        <f t="shared" si="38"/>
        <v>0</v>
      </c>
      <c r="CA28" s="29">
        <f t="shared" si="39"/>
        <v>0</v>
      </c>
      <c r="CC28" s="1">
        <f t="shared" si="40"/>
        <v>0</v>
      </c>
      <c r="CD28" s="1">
        <f t="shared" si="41"/>
        <v>0</v>
      </c>
      <c r="CE28" s="1">
        <f t="shared" si="42"/>
        <v>0</v>
      </c>
      <c r="CF28" s="1">
        <f t="shared" si="43"/>
        <v>0</v>
      </c>
      <c r="CG28" s="1">
        <f t="shared" si="44"/>
        <v>0</v>
      </c>
      <c r="CH28" s="1">
        <f t="shared" si="45"/>
        <v>0</v>
      </c>
      <c r="CI28" s="1">
        <f t="shared" si="46"/>
        <v>0</v>
      </c>
      <c r="CJ28" s="1">
        <f t="shared" si="47"/>
        <v>0</v>
      </c>
      <c r="CK28" s="1">
        <f t="shared" si="48"/>
        <v>0</v>
      </c>
      <c r="CL28" s="1">
        <f t="shared" si="49"/>
        <v>0</v>
      </c>
      <c r="CM28" s="1">
        <f t="shared" si="50"/>
        <v>0</v>
      </c>
      <c r="CN28" s="1">
        <f t="shared" si="51"/>
        <v>0</v>
      </c>
      <c r="CO28" s="1">
        <f t="shared" si="52"/>
        <v>0</v>
      </c>
      <c r="CP28" s="1">
        <f t="shared" si="53"/>
        <v>0</v>
      </c>
      <c r="CQ28" s="1">
        <f t="shared" si="54"/>
        <v>0</v>
      </c>
      <c r="CR28" s="1">
        <f t="shared" si="55"/>
        <v>0</v>
      </c>
    </row>
    <row r="29" spans="1:96" s="1" customFormat="1" ht="65.25" customHeight="1">
      <c r="B29" s="419" t="s">
        <v>59</v>
      </c>
      <c r="D29" s="718"/>
      <c r="E29" s="878" t="s">
        <v>358</v>
      </c>
      <c r="F29" s="579" t="s">
        <v>239</v>
      </c>
      <c r="G29" s="124"/>
      <c r="H29" s="209" t="s">
        <v>31</v>
      </c>
      <c r="I29" s="842" t="s">
        <v>369</v>
      </c>
      <c r="J29" s="842" t="s">
        <v>237</v>
      </c>
      <c r="K29" s="1">
        <v>1</v>
      </c>
      <c r="L29" s="866"/>
      <c r="M29" s="209" t="s">
        <v>211</v>
      </c>
      <c r="N29" s="581">
        <v>255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8"/>
      <c r="AC29" s="931"/>
      <c r="AD29" s="932"/>
      <c r="AE29" s="932"/>
      <c r="AF29" s="932"/>
      <c r="AG29" s="702">
        <f t="shared" si="17"/>
        <v>0</v>
      </c>
      <c r="AH29" s="582" t="str">
        <f t="shared" si="18"/>
        <v>No</v>
      </c>
      <c r="AI29" s="64" t="str">
        <f t="shared" si="3"/>
        <v>Yes</v>
      </c>
      <c r="AK29" s="557">
        <v>1</v>
      </c>
      <c r="AL29" s="87">
        <f t="shared" si="56"/>
        <v>0</v>
      </c>
      <c r="AM29" s="29"/>
      <c r="AN29" s="587">
        <v>2.464</v>
      </c>
      <c r="AO29" s="208">
        <f t="shared" si="19"/>
        <v>0</v>
      </c>
      <c r="AP29" s="364">
        <f t="shared" si="57"/>
        <v>0</v>
      </c>
      <c r="AQ29" s="141">
        <f t="shared" si="21"/>
        <v>0</v>
      </c>
      <c r="AR29" s="301">
        <f t="shared" si="4"/>
        <v>0</v>
      </c>
      <c r="AS29" s="325">
        <f t="shared" si="5"/>
        <v>0</v>
      </c>
      <c r="AT29" s="306">
        <f t="shared" si="6"/>
        <v>0</v>
      </c>
      <c r="AU29" s="311">
        <f t="shared" si="7"/>
        <v>0</v>
      </c>
      <c r="AV29" s="387">
        <f t="shared" si="8"/>
        <v>0</v>
      </c>
      <c r="AW29" s="321">
        <f t="shared" si="9"/>
        <v>0</v>
      </c>
      <c r="AX29" s="354">
        <f t="shared" si="10"/>
        <v>0</v>
      </c>
      <c r="AY29" s="316">
        <f t="shared" si="11"/>
        <v>0</v>
      </c>
      <c r="AZ29" s="292">
        <f t="shared" si="12"/>
        <v>0</v>
      </c>
      <c r="BA29" s="348">
        <f t="shared" si="13"/>
        <v>0</v>
      </c>
      <c r="BB29" s="359">
        <f t="shared" si="14"/>
        <v>0</v>
      </c>
      <c r="BC29" s="668">
        <f t="shared" si="15"/>
        <v>0</v>
      </c>
      <c r="BD29" s="670">
        <f t="shared" si="22"/>
        <v>0</v>
      </c>
      <c r="BE29" s="671">
        <f t="shared" si="23"/>
        <v>0</v>
      </c>
      <c r="BF29" s="672">
        <f t="shared" si="24"/>
        <v>0</v>
      </c>
      <c r="BG29" s="673">
        <f t="shared" si="25"/>
        <v>0</v>
      </c>
      <c r="BH29" s="692">
        <v>1</v>
      </c>
      <c r="BI29" s="689">
        <f t="shared" si="26"/>
        <v>0</v>
      </c>
      <c r="BJ29" s="693">
        <v>5</v>
      </c>
      <c r="BK29" s="694">
        <f t="shared" si="27"/>
        <v>0</v>
      </c>
      <c r="BL29" s="693"/>
      <c r="BM29" s="691">
        <f t="shared" si="28"/>
        <v>0</v>
      </c>
      <c r="BN29" s="693"/>
      <c r="BO29" s="691">
        <f t="shared" si="29"/>
        <v>0</v>
      </c>
      <c r="BQ29" s="1">
        <f t="shared" si="30"/>
        <v>0</v>
      </c>
      <c r="BR29" s="1">
        <f t="shared" si="31"/>
        <v>0</v>
      </c>
      <c r="BS29" s="1">
        <f t="shared" si="32"/>
        <v>0</v>
      </c>
      <c r="BT29" s="1">
        <f t="shared" si="33"/>
        <v>0</v>
      </c>
      <c r="BU29" s="1">
        <f t="shared" si="34"/>
        <v>0</v>
      </c>
      <c r="BV29" s="1">
        <f t="shared" si="35"/>
        <v>0</v>
      </c>
      <c r="BW29" s="1">
        <f t="shared" si="36"/>
        <v>0</v>
      </c>
      <c r="BX29" s="1">
        <f t="shared" si="37"/>
        <v>0</v>
      </c>
      <c r="BZ29" s="29">
        <f t="shared" si="38"/>
        <v>0</v>
      </c>
      <c r="CA29" s="29">
        <f t="shared" si="39"/>
        <v>0</v>
      </c>
      <c r="CC29" s="1">
        <f t="shared" si="40"/>
        <v>0</v>
      </c>
      <c r="CD29" s="1">
        <f t="shared" si="41"/>
        <v>0</v>
      </c>
      <c r="CE29" s="1">
        <f t="shared" si="42"/>
        <v>0</v>
      </c>
      <c r="CF29" s="1">
        <f t="shared" si="43"/>
        <v>0</v>
      </c>
      <c r="CG29" s="1">
        <f t="shared" si="44"/>
        <v>0</v>
      </c>
      <c r="CH29" s="1">
        <f t="shared" si="45"/>
        <v>0</v>
      </c>
      <c r="CI29" s="1">
        <f t="shared" si="46"/>
        <v>0</v>
      </c>
      <c r="CJ29" s="1">
        <f t="shared" si="47"/>
        <v>0</v>
      </c>
      <c r="CK29" s="1">
        <f t="shared" si="48"/>
        <v>0</v>
      </c>
      <c r="CL29" s="1">
        <f t="shared" si="49"/>
        <v>0</v>
      </c>
      <c r="CM29" s="1">
        <f t="shared" si="50"/>
        <v>0</v>
      </c>
      <c r="CN29" s="1">
        <f t="shared" si="51"/>
        <v>0</v>
      </c>
      <c r="CO29" s="1">
        <f t="shared" si="52"/>
        <v>0</v>
      </c>
      <c r="CP29" s="1">
        <f t="shared" si="53"/>
        <v>0</v>
      </c>
      <c r="CQ29" s="1">
        <f t="shared" si="54"/>
        <v>0</v>
      </c>
      <c r="CR29" s="1">
        <f t="shared" si="55"/>
        <v>0</v>
      </c>
    </row>
    <row r="30" spans="1:96" s="1" customFormat="1" ht="65.25" customHeight="1">
      <c r="B30" s="419" t="s">
        <v>59</v>
      </c>
      <c r="D30" s="719"/>
      <c r="E30" s="879" t="s">
        <v>359</v>
      </c>
      <c r="F30" s="602"/>
      <c r="G30" s="603"/>
      <c r="H30" s="605" t="s">
        <v>31</v>
      </c>
      <c r="I30" s="843" t="s">
        <v>370</v>
      </c>
      <c r="J30" s="843" t="s">
        <v>96</v>
      </c>
      <c r="K30" s="860">
        <v>1</v>
      </c>
      <c r="L30" s="867"/>
      <c r="M30" s="605" t="s">
        <v>211</v>
      </c>
      <c r="N30" s="606">
        <v>220</v>
      </c>
      <c r="O30" s="607"/>
      <c r="P30" s="607"/>
      <c r="Q30" s="607"/>
      <c r="R30" s="607"/>
      <c r="S30" s="607"/>
      <c r="T30" s="607"/>
      <c r="U30" s="607"/>
      <c r="V30" s="607"/>
      <c r="W30" s="607"/>
      <c r="X30" s="607"/>
      <c r="Y30" s="607"/>
      <c r="Z30" s="607"/>
      <c r="AA30" s="607"/>
      <c r="AB30" s="620"/>
      <c r="AC30" s="933"/>
      <c r="AD30" s="934"/>
      <c r="AE30" s="934"/>
      <c r="AF30" s="934"/>
      <c r="AG30" s="704">
        <f t="shared" si="17"/>
        <v>0</v>
      </c>
      <c r="AH30" s="608" t="str">
        <f t="shared" si="18"/>
        <v>No</v>
      </c>
      <c r="AI30" s="609" t="str">
        <f t="shared" si="3"/>
        <v>Yes</v>
      </c>
      <c r="AK30" s="557">
        <v>1</v>
      </c>
      <c r="AL30" s="87">
        <f t="shared" si="56"/>
        <v>0</v>
      </c>
      <c r="AM30" s="29"/>
      <c r="AN30" s="587">
        <v>2.5960000000000001</v>
      </c>
      <c r="AO30" s="208">
        <f t="shared" si="19"/>
        <v>0</v>
      </c>
      <c r="AP30" s="364">
        <f t="shared" si="57"/>
        <v>0</v>
      </c>
      <c r="AQ30" s="141">
        <f t="shared" si="21"/>
        <v>0</v>
      </c>
      <c r="AR30" s="301">
        <f t="shared" si="4"/>
        <v>0</v>
      </c>
      <c r="AS30" s="325">
        <f t="shared" si="5"/>
        <v>0</v>
      </c>
      <c r="AT30" s="306">
        <f t="shared" si="6"/>
        <v>0</v>
      </c>
      <c r="AU30" s="311">
        <f t="shared" si="7"/>
        <v>0</v>
      </c>
      <c r="AV30" s="387">
        <f t="shared" si="8"/>
        <v>0</v>
      </c>
      <c r="AW30" s="321">
        <f t="shared" si="9"/>
        <v>0</v>
      </c>
      <c r="AX30" s="354">
        <f t="shared" si="10"/>
        <v>0</v>
      </c>
      <c r="AY30" s="316">
        <f t="shared" si="11"/>
        <v>0</v>
      </c>
      <c r="AZ30" s="292">
        <f t="shared" si="12"/>
        <v>0</v>
      </c>
      <c r="BA30" s="348">
        <f t="shared" si="13"/>
        <v>0</v>
      </c>
      <c r="BB30" s="359">
        <f t="shared" si="14"/>
        <v>0</v>
      </c>
      <c r="BC30" s="668">
        <f t="shared" si="15"/>
        <v>0</v>
      </c>
      <c r="BD30" s="670">
        <f t="shared" si="22"/>
        <v>0</v>
      </c>
      <c r="BE30" s="671">
        <f t="shared" si="23"/>
        <v>0</v>
      </c>
      <c r="BF30" s="672">
        <f t="shared" si="24"/>
        <v>0</v>
      </c>
      <c r="BG30" s="673">
        <f t="shared" si="25"/>
        <v>0</v>
      </c>
      <c r="BH30" s="692">
        <v>1</v>
      </c>
      <c r="BI30" s="689">
        <f t="shared" si="26"/>
        <v>0</v>
      </c>
      <c r="BJ30" s="693">
        <v>6</v>
      </c>
      <c r="BK30" s="694">
        <f t="shared" si="27"/>
        <v>0</v>
      </c>
      <c r="BL30" s="693"/>
      <c r="BM30" s="691">
        <f t="shared" si="28"/>
        <v>0</v>
      </c>
      <c r="BN30" s="693"/>
      <c r="BO30" s="691">
        <f t="shared" si="29"/>
        <v>0</v>
      </c>
      <c r="BQ30" s="1">
        <f t="shared" si="30"/>
        <v>0</v>
      </c>
      <c r="BR30" s="1">
        <f t="shared" si="31"/>
        <v>0</v>
      </c>
      <c r="BS30" s="1">
        <f t="shared" si="32"/>
        <v>0</v>
      </c>
      <c r="BT30" s="1">
        <f t="shared" si="33"/>
        <v>0</v>
      </c>
      <c r="BU30" s="1">
        <f t="shared" si="34"/>
        <v>0</v>
      </c>
      <c r="BV30" s="1">
        <f t="shared" si="35"/>
        <v>0</v>
      </c>
      <c r="BW30" s="1">
        <f t="shared" si="36"/>
        <v>0</v>
      </c>
      <c r="BX30" s="1">
        <f t="shared" si="37"/>
        <v>0</v>
      </c>
      <c r="BZ30" s="29">
        <f t="shared" si="38"/>
        <v>0</v>
      </c>
      <c r="CA30" s="29">
        <f t="shared" si="39"/>
        <v>0</v>
      </c>
      <c r="CC30" s="1">
        <f t="shared" si="40"/>
        <v>0</v>
      </c>
      <c r="CD30" s="1">
        <f t="shared" si="41"/>
        <v>0</v>
      </c>
      <c r="CE30" s="1">
        <f t="shared" si="42"/>
        <v>0</v>
      </c>
      <c r="CF30" s="1">
        <f t="shared" si="43"/>
        <v>0</v>
      </c>
      <c r="CG30" s="1">
        <f t="shared" si="44"/>
        <v>0</v>
      </c>
      <c r="CH30" s="1">
        <f t="shared" si="45"/>
        <v>0</v>
      </c>
      <c r="CI30" s="1">
        <f t="shared" si="46"/>
        <v>0</v>
      </c>
      <c r="CJ30" s="1">
        <f t="shared" si="47"/>
        <v>0</v>
      </c>
      <c r="CK30" s="1">
        <f t="shared" si="48"/>
        <v>0</v>
      </c>
      <c r="CL30" s="1">
        <f t="shared" si="49"/>
        <v>0</v>
      </c>
      <c r="CM30" s="1">
        <f t="shared" si="50"/>
        <v>0</v>
      </c>
      <c r="CN30" s="1">
        <f t="shared" si="51"/>
        <v>0</v>
      </c>
      <c r="CO30" s="1">
        <f t="shared" si="52"/>
        <v>0</v>
      </c>
      <c r="CP30" s="1">
        <f t="shared" si="53"/>
        <v>0</v>
      </c>
      <c r="CQ30" s="1">
        <f t="shared" si="54"/>
        <v>0</v>
      </c>
      <c r="CR30" s="1">
        <f t="shared" si="55"/>
        <v>0</v>
      </c>
    </row>
    <row r="31" spans="1:96" s="1" customFormat="1" ht="65.25" customHeight="1">
      <c r="B31" s="420" t="s">
        <v>59</v>
      </c>
      <c r="C31" s="85"/>
      <c r="D31" s="720"/>
      <c r="E31" s="880" t="s">
        <v>360</v>
      </c>
      <c r="F31" s="610" t="s">
        <v>239</v>
      </c>
      <c r="G31" s="611"/>
      <c r="H31" s="612" t="s">
        <v>31</v>
      </c>
      <c r="I31" s="844" t="s">
        <v>370</v>
      </c>
      <c r="J31" s="844" t="s">
        <v>96</v>
      </c>
      <c r="K31" s="836">
        <v>1</v>
      </c>
      <c r="L31" s="868"/>
      <c r="M31" s="612" t="s">
        <v>211</v>
      </c>
      <c r="N31" s="613">
        <v>259</v>
      </c>
      <c r="O31" s="614"/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21"/>
      <c r="AC31" s="935"/>
      <c r="AD31" s="936"/>
      <c r="AE31" s="936"/>
      <c r="AF31" s="936"/>
      <c r="AG31" s="705">
        <f>SUM(O31:AF31)*N31</f>
        <v>0</v>
      </c>
      <c r="AH31" s="615" t="str">
        <f t="shared" si="18"/>
        <v>No</v>
      </c>
      <c r="AI31" s="616" t="str">
        <f t="shared" si="3"/>
        <v>Yes</v>
      </c>
      <c r="AK31" s="561">
        <v>1</v>
      </c>
      <c r="AL31" s="88">
        <f>SUM(O31:AF31)*AK31</f>
        <v>0</v>
      </c>
      <c r="AM31" s="29"/>
      <c r="AN31" s="587">
        <v>2.5960000000000001</v>
      </c>
      <c r="AO31" s="208">
        <f>SUM(O31:AF31)*AN31</f>
        <v>0</v>
      </c>
      <c r="AP31" s="364">
        <f t="shared" si="57"/>
        <v>0</v>
      </c>
      <c r="AQ31" s="141">
        <f t="shared" si="21"/>
        <v>0</v>
      </c>
      <c r="AR31" s="301">
        <f t="shared" si="4"/>
        <v>0</v>
      </c>
      <c r="AS31" s="325">
        <f t="shared" si="5"/>
        <v>0</v>
      </c>
      <c r="AT31" s="306">
        <f t="shared" si="6"/>
        <v>0</v>
      </c>
      <c r="AU31" s="311">
        <f t="shared" si="7"/>
        <v>0</v>
      </c>
      <c r="AV31" s="387">
        <f t="shared" si="8"/>
        <v>0</v>
      </c>
      <c r="AW31" s="321">
        <f t="shared" si="9"/>
        <v>0</v>
      </c>
      <c r="AX31" s="354">
        <f t="shared" si="10"/>
        <v>0</v>
      </c>
      <c r="AY31" s="316">
        <f t="shared" si="11"/>
        <v>0</v>
      </c>
      <c r="AZ31" s="292">
        <f t="shared" si="12"/>
        <v>0</v>
      </c>
      <c r="BA31" s="348">
        <f t="shared" si="13"/>
        <v>0</v>
      </c>
      <c r="BB31" s="359">
        <f t="shared" si="14"/>
        <v>0</v>
      </c>
      <c r="BC31" s="668">
        <f t="shared" si="15"/>
        <v>0</v>
      </c>
      <c r="BD31" s="670">
        <f t="shared" si="22"/>
        <v>0</v>
      </c>
      <c r="BE31" s="671">
        <f t="shared" si="23"/>
        <v>0</v>
      </c>
      <c r="BF31" s="672">
        <f t="shared" si="24"/>
        <v>0</v>
      </c>
      <c r="BG31" s="673">
        <f t="shared" si="25"/>
        <v>0</v>
      </c>
      <c r="BH31" s="692">
        <v>1</v>
      </c>
      <c r="BI31" s="689">
        <f t="shared" si="26"/>
        <v>0</v>
      </c>
      <c r="BJ31" s="693">
        <v>6</v>
      </c>
      <c r="BK31" s="694">
        <f t="shared" si="27"/>
        <v>0</v>
      </c>
      <c r="BL31" s="693"/>
      <c r="BM31" s="691">
        <f t="shared" si="28"/>
        <v>0</v>
      </c>
      <c r="BN31" s="693"/>
      <c r="BO31" s="691">
        <f t="shared" si="29"/>
        <v>0</v>
      </c>
      <c r="BQ31" s="1">
        <f t="shared" si="30"/>
        <v>0</v>
      </c>
      <c r="BR31" s="1">
        <f t="shared" si="31"/>
        <v>0</v>
      </c>
      <c r="BS31" s="1">
        <f t="shared" si="32"/>
        <v>0</v>
      </c>
      <c r="BT31" s="1">
        <f t="shared" si="33"/>
        <v>0</v>
      </c>
      <c r="BU31" s="1">
        <f t="shared" si="34"/>
        <v>0</v>
      </c>
      <c r="BV31" s="1">
        <f t="shared" si="35"/>
        <v>0</v>
      </c>
      <c r="BW31" s="1">
        <f t="shared" si="36"/>
        <v>0</v>
      </c>
      <c r="BX31" s="1">
        <f t="shared" si="37"/>
        <v>0</v>
      </c>
      <c r="BZ31" s="29">
        <f t="shared" si="38"/>
        <v>0</v>
      </c>
      <c r="CA31" s="29">
        <f t="shared" si="39"/>
        <v>0</v>
      </c>
      <c r="CC31" s="1">
        <f t="shared" si="40"/>
        <v>0</v>
      </c>
      <c r="CD31" s="1">
        <f t="shared" si="41"/>
        <v>0</v>
      </c>
      <c r="CE31" s="1">
        <f t="shared" si="42"/>
        <v>0</v>
      </c>
      <c r="CF31" s="1">
        <f t="shared" si="43"/>
        <v>0</v>
      </c>
      <c r="CG31" s="1">
        <f t="shared" si="44"/>
        <v>0</v>
      </c>
      <c r="CH31" s="1">
        <f t="shared" si="45"/>
        <v>0</v>
      </c>
      <c r="CI31" s="1">
        <f t="shared" si="46"/>
        <v>0</v>
      </c>
      <c r="CJ31" s="1">
        <f t="shared" si="47"/>
        <v>0</v>
      </c>
      <c r="CK31" s="1">
        <f t="shared" si="48"/>
        <v>0</v>
      </c>
      <c r="CL31" s="1">
        <f t="shared" si="49"/>
        <v>0</v>
      </c>
      <c r="CM31" s="1">
        <f t="shared" si="50"/>
        <v>0</v>
      </c>
      <c r="CN31" s="1">
        <f t="shared" si="51"/>
        <v>0</v>
      </c>
      <c r="CO31" s="1">
        <f t="shared" si="52"/>
        <v>0</v>
      </c>
      <c r="CP31" s="1">
        <f t="shared" si="53"/>
        <v>0</v>
      </c>
      <c r="CQ31" s="1">
        <f t="shared" si="54"/>
        <v>0</v>
      </c>
      <c r="CR31" s="1">
        <f t="shared" si="55"/>
        <v>0</v>
      </c>
    </row>
    <row r="32" spans="1:96" s="29" customFormat="1" ht="34.25" customHeight="1">
      <c r="C32" s="140"/>
      <c r="D32" s="262"/>
      <c r="E32" s="875" t="s">
        <v>108</v>
      </c>
      <c r="F32" s="141"/>
      <c r="G32" s="141"/>
      <c r="H32" s="140"/>
      <c r="I32" s="845"/>
      <c r="J32" s="845"/>
      <c r="K32" s="140"/>
      <c r="L32" s="869"/>
      <c r="M32" s="142"/>
      <c r="N32" s="146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640"/>
      <c r="AD32" s="41"/>
      <c r="AE32" s="41"/>
      <c r="AF32" s="41"/>
      <c r="AG32" s="706"/>
      <c r="AH32" s="143"/>
      <c r="AI32" s="85"/>
      <c r="AN32" s="330"/>
      <c r="AO32" s="208">
        <f t="shared" si="19"/>
        <v>0</v>
      </c>
      <c r="AP32" s="363"/>
      <c r="AQ32" s="141"/>
      <c r="AR32" s="301"/>
      <c r="AS32" s="325"/>
      <c r="AT32" s="306"/>
      <c r="AU32" s="311"/>
      <c r="AV32" s="387"/>
      <c r="AW32" s="321"/>
      <c r="AX32" s="354"/>
      <c r="AY32" s="316"/>
      <c r="AZ32" s="292"/>
      <c r="BA32" s="348"/>
      <c r="BB32" s="359"/>
      <c r="BC32" s="668"/>
      <c r="BD32" s="670">
        <f t="shared" si="22"/>
        <v>0</v>
      </c>
      <c r="BE32" s="671">
        <f t="shared" si="23"/>
        <v>0</v>
      </c>
      <c r="BF32" s="672">
        <f t="shared" si="24"/>
        <v>0</v>
      </c>
      <c r="BG32" s="673">
        <f t="shared" si="25"/>
        <v>0</v>
      </c>
      <c r="BH32" s="695"/>
      <c r="BI32" s="689">
        <f t="shared" si="26"/>
        <v>0</v>
      </c>
      <c r="BJ32" s="696"/>
      <c r="BK32" s="697">
        <f t="shared" si="27"/>
        <v>0</v>
      </c>
      <c r="BL32" s="696"/>
      <c r="BM32" s="691">
        <f t="shared" si="28"/>
        <v>0</v>
      </c>
      <c r="BN32" s="696"/>
      <c r="BO32" s="691">
        <f t="shared" si="29"/>
        <v>0</v>
      </c>
      <c r="BQ32" s="1">
        <f t="shared" si="30"/>
        <v>0</v>
      </c>
      <c r="BR32" s="1">
        <f t="shared" si="31"/>
        <v>0</v>
      </c>
      <c r="BS32" s="1">
        <f t="shared" si="32"/>
        <v>0</v>
      </c>
      <c r="BT32" s="1">
        <f t="shared" si="33"/>
        <v>0</v>
      </c>
      <c r="BU32" s="1">
        <f t="shared" si="34"/>
        <v>0</v>
      </c>
      <c r="BV32" s="1">
        <f t="shared" si="35"/>
        <v>0</v>
      </c>
      <c r="BW32" s="1">
        <f t="shared" si="36"/>
        <v>0</v>
      </c>
      <c r="BX32" s="1">
        <f t="shared" si="37"/>
        <v>0</v>
      </c>
      <c r="BY32" s="83"/>
      <c r="BZ32" s="29">
        <f t="shared" si="38"/>
        <v>0</v>
      </c>
      <c r="CA32" s="29">
        <f t="shared" si="39"/>
        <v>0</v>
      </c>
      <c r="CB32" s="83"/>
      <c r="CC32" s="1">
        <f t="shared" si="40"/>
        <v>0</v>
      </c>
      <c r="CD32" s="1">
        <f t="shared" si="41"/>
        <v>0</v>
      </c>
      <c r="CE32" s="1">
        <f t="shared" si="42"/>
        <v>0</v>
      </c>
      <c r="CF32" s="1">
        <f t="shared" si="43"/>
        <v>0</v>
      </c>
      <c r="CG32" s="1">
        <f t="shared" si="44"/>
        <v>0</v>
      </c>
      <c r="CH32" s="1">
        <f t="shared" si="45"/>
        <v>0</v>
      </c>
      <c r="CI32" s="1">
        <f t="shared" si="46"/>
        <v>0</v>
      </c>
      <c r="CJ32" s="1">
        <f t="shared" si="47"/>
        <v>0</v>
      </c>
      <c r="CK32" s="1">
        <f t="shared" si="48"/>
        <v>0</v>
      </c>
      <c r="CL32" s="1">
        <f t="shared" si="49"/>
        <v>0</v>
      </c>
      <c r="CM32" s="1">
        <f t="shared" si="50"/>
        <v>0</v>
      </c>
      <c r="CN32" s="1">
        <f t="shared" si="51"/>
        <v>0</v>
      </c>
      <c r="CO32" s="1">
        <f t="shared" si="52"/>
        <v>0</v>
      </c>
      <c r="CP32" s="1">
        <f t="shared" si="53"/>
        <v>0</v>
      </c>
      <c r="CQ32" s="1">
        <f t="shared" si="54"/>
        <v>0</v>
      </c>
      <c r="CR32" s="1">
        <f t="shared" si="55"/>
        <v>0</v>
      </c>
    </row>
    <row r="33" spans="1:96" s="1" customFormat="1" ht="65.25" customHeight="1">
      <c r="A33" s="29"/>
      <c r="B33" s="46"/>
      <c r="C33" s="251"/>
      <c r="D33" s="263" t="s">
        <v>183</v>
      </c>
      <c r="E33" s="881" t="s">
        <v>158</v>
      </c>
      <c r="F33" s="372" t="s">
        <v>239</v>
      </c>
      <c r="G33" s="196"/>
      <c r="H33" s="198" t="s">
        <v>31</v>
      </c>
      <c r="I33" s="846" t="s">
        <v>100</v>
      </c>
      <c r="J33" s="855" t="s">
        <v>97</v>
      </c>
      <c r="K33" s="344">
        <v>1</v>
      </c>
      <c r="L33" s="870">
        <v>0</v>
      </c>
      <c r="M33" s="197" t="s">
        <v>211</v>
      </c>
      <c r="N33" s="551">
        <v>309.30900000000003</v>
      </c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622"/>
      <c r="AC33" s="937"/>
      <c r="AD33" s="938"/>
      <c r="AE33" s="938"/>
      <c r="AF33" s="938"/>
      <c r="AG33" s="707">
        <f>SUM(O33:AF33)*N33</f>
        <v>0</v>
      </c>
      <c r="AH33" s="113" t="str">
        <f t="shared" si="18"/>
        <v>No</v>
      </c>
      <c r="AI33" s="165" t="str">
        <f t="shared" ref="AI33:AI53" si="58">IF(B33="New","Yes","No")</f>
        <v>No</v>
      </c>
      <c r="AK33" s="559">
        <v>1</v>
      </c>
      <c r="AL33" s="86">
        <f>SUM(O33:AF33)*AK33</f>
        <v>0</v>
      </c>
      <c r="AM33" s="29"/>
      <c r="AN33" s="331">
        <v>3.65</v>
      </c>
      <c r="AO33" s="208">
        <f>SUM(O33:AF33)*AN33</f>
        <v>0</v>
      </c>
      <c r="AP33" s="364">
        <f>$K$33*O33</f>
        <v>0</v>
      </c>
      <c r="AQ33" s="141">
        <f>$K$33*P33</f>
        <v>0</v>
      </c>
      <c r="AR33" s="301">
        <f t="shared" ref="AR33:AR53" si="59">K33*Q33</f>
        <v>0</v>
      </c>
      <c r="AS33" s="325">
        <f t="shared" ref="AS33:AS53" si="60">K33*R33</f>
        <v>0</v>
      </c>
      <c r="AT33" s="306">
        <f t="shared" ref="AT33:AT53" si="61">K33*S33</f>
        <v>0</v>
      </c>
      <c r="AU33" s="311">
        <f t="shared" ref="AU33:AU53" si="62">K33*T33</f>
        <v>0</v>
      </c>
      <c r="AV33" s="387">
        <f t="shared" ref="AV33:AV53" si="63">K33*U33</f>
        <v>0</v>
      </c>
      <c r="AW33" s="321">
        <f t="shared" ref="AW33:AW53" si="64">K33*V33</f>
        <v>0</v>
      </c>
      <c r="AX33" s="354">
        <f t="shared" ref="AX33:AX53" si="65">K33*W33</f>
        <v>0</v>
      </c>
      <c r="AY33" s="316">
        <f t="shared" ref="AY33:AY53" si="66">K33*X33</f>
        <v>0</v>
      </c>
      <c r="AZ33" s="292">
        <f t="shared" ref="AZ33:AZ53" si="67">K33*Y33</f>
        <v>0</v>
      </c>
      <c r="BA33" s="348">
        <f t="shared" ref="BA33:BA53" si="68">K33*Z33</f>
        <v>0</v>
      </c>
      <c r="BB33" s="359">
        <f t="shared" ref="BB33:BB53" si="69">K33*AA33</f>
        <v>0</v>
      </c>
      <c r="BC33" s="668">
        <f t="shared" ref="BC33:BC53" si="70">K33*AB33</f>
        <v>0</v>
      </c>
      <c r="BD33" s="670">
        <f t="shared" si="22"/>
        <v>0</v>
      </c>
      <c r="BE33" s="671">
        <f t="shared" si="23"/>
        <v>0</v>
      </c>
      <c r="BF33" s="672">
        <f t="shared" si="24"/>
        <v>0</v>
      </c>
      <c r="BG33" s="673">
        <f t="shared" si="25"/>
        <v>0</v>
      </c>
      <c r="BH33" s="688">
        <v>1</v>
      </c>
      <c r="BI33" s="689">
        <f t="shared" si="26"/>
        <v>0</v>
      </c>
      <c r="BJ33" s="690">
        <v>5</v>
      </c>
      <c r="BK33" s="691">
        <f t="shared" si="27"/>
        <v>0</v>
      </c>
      <c r="BL33" s="690"/>
      <c r="BM33" s="691">
        <f t="shared" si="28"/>
        <v>0</v>
      </c>
      <c r="BN33" s="690"/>
      <c r="BO33" s="691">
        <f t="shared" si="29"/>
        <v>0</v>
      </c>
      <c r="BQ33" s="1">
        <f t="shared" si="30"/>
        <v>0</v>
      </c>
      <c r="BR33" s="1">
        <f t="shared" si="31"/>
        <v>0</v>
      </c>
      <c r="BS33" s="1">
        <f t="shared" si="32"/>
        <v>0</v>
      </c>
      <c r="BT33" s="1">
        <f t="shared" si="33"/>
        <v>0</v>
      </c>
      <c r="BU33" s="1">
        <f t="shared" si="34"/>
        <v>0</v>
      </c>
      <c r="BV33" s="1">
        <f t="shared" si="35"/>
        <v>0</v>
      </c>
      <c r="BW33" s="1">
        <f t="shared" si="36"/>
        <v>0</v>
      </c>
      <c r="BX33" s="1">
        <f t="shared" si="37"/>
        <v>0</v>
      </c>
      <c r="BZ33" s="29">
        <f t="shared" si="38"/>
        <v>0</v>
      </c>
      <c r="CA33" s="29">
        <f t="shared" si="39"/>
        <v>0</v>
      </c>
      <c r="CB33" s="29"/>
      <c r="CC33" s="1">
        <f t="shared" si="40"/>
        <v>0</v>
      </c>
      <c r="CD33" s="1">
        <f t="shared" si="41"/>
        <v>0</v>
      </c>
      <c r="CE33" s="1">
        <f t="shared" si="42"/>
        <v>0</v>
      </c>
      <c r="CF33" s="1">
        <f t="shared" si="43"/>
        <v>0</v>
      </c>
      <c r="CG33" s="1">
        <f t="shared" si="44"/>
        <v>0</v>
      </c>
      <c r="CH33" s="1">
        <f t="shared" si="45"/>
        <v>0</v>
      </c>
      <c r="CI33" s="1">
        <f t="shared" si="46"/>
        <v>0</v>
      </c>
      <c r="CJ33" s="1">
        <f t="shared" si="47"/>
        <v>0</v>
      </c>
      <c r="CK33" s="1">
        <f t="shared" si="48"/>
        <v>0</v>
      </c>
      <c r="CL33" s="1">
        <f t="shared" si="49"/>
        <v>0</v>
      </c>
      <c r="CM33" s="1">
        <f t="shared" si="50"/>
        <v>0</v>
      </c>
      <c r="CN33" s="1">
        <f t="shared" si="51"/>
        <v>0</v>
      </c>
      <c r="CO33" s="1">
        <f t="shared" si="52"/>
        <v>0</v>
      </c>
      <c r="CP33" s="1">
        <f t="shared" si="53"/>
        <v>0</v>
      </c>
      <c r="CQ33" s="1">
        <f t="shared" si="54"/>
        <v>0</v>
      </c>
      <c r="CR33" s="1">
        <f t="shared" si="55"/>
        <v>0</v>
      </c>
    </row>
    <row r="34" spans="1:96" s="1" customFormat="1" ht="65.25" customHeight="1">
      <c r="A34" s="29"/>
      <c r="B34" s="48"/>
      <c r="C34" s="29"/>
      <c r="D34" s="264" t="s">
        <v>76</v>
      </c>
      <c r="E34" s="109" t="s">
        <v>157</v>
      </c>
      <c r="F34" s="373" t="s">
        <v>239</v>
      </c>
      <c r="G34" s="201"/>
      <c r="H34" s="203" t="s">
        <v>110</v>
      </c>
      <c r="I34" s="847" t="s">
        <v>101</v>
      </c>
      <c r="J34" s="856" t="s">
        <v>97</v>
      </c>
      <c r="K34" s="29">
        <v>1</v>
      </c>
      <c r="L34" s="871">
        <v>0</v>
      </c>
      <c r="M34" s="202" t="s">
        <v>211</v>
      </c>
      <c r="N34" s="552">
        <v>137.35050000000001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0"/>
      <c r="AC34" s="939"/>
      <c r="AD34" s="940"/>
      <c r="AE34" s="940"/>
      <c r="AF34" s="940"/>
      <c r="AG34" s="708">
        <f t="shared" si="17"/>
        <v>0</v>
      </c>
      <c r="AH34" s="63" t="str">
        <f t="shared" si="18"/>
        <v>No</v>
      </c>
      <c r="AI34" s="257" t="str">
        <f t="shared" si="58"/>
        <v>No</v>
      </c>
      <c r="AK34" s="560">
        <v>1</v>
      </c>
      <c r="AL34" s="87">
        <f t="shared" si="56"/>
        <v>0</v>
      </c>
      <c r="AM34" s="29"/>
      <c r="AN34" s="331">
        <v>0.75</v>
      </c>
      <c r="AO34" s="208">
        <f t="shared" si="19"/>
        <v>0</v>
      </c>
      <c r="AP34" s="364">
        <f t="shared" ref="AP34:AP53" si="71">K34*O34</f>
        <v>0</v>
      </c>
      <c r="AQ34" s="141">
        <f t="shared" ref="AQ34:AQ53" si="72">$K$33*P34</f>
        <v>0</v>
      </c>
      <c r="AR34" s="301">
        <f t="shared" si="59"/>
        <v>0</v>
      </c>
      <c r="AS34" s="325">
        <f t="shared" si="60"/>
        <v>0</v>
      </c>
      <c r="AT34" s="306">
        <f t="shared" si="61"/>
        <v>0</v>
      </c>
      <c r="AU34" s="311">
        <f t="shared" si="62"/>
        <v>0</v>
      </c>
      <c r="AV34" s="387">
        <f t="shared" si="63"/>
        <v>0</v>
      </c>
      <c r="AW34" s="321">
        <f t="shared" si="64"/>
        <v>0</v>
      </c>
      <c r="AX34" s="354">
        <f t="shared" si="65"/>
        <v>0</v>
      </c>
      <c r="AY34" s="316">
        <f t="shared" si="66"/>
        <v>0</v>
      </c>
      <c r="AZ34" s="292">
        <f t="shared" si="67"/>
        <v>0</v>
      </c>
      <c r="BA34" s="348">
        <f t="shared" si="68"/>
        <v>0</v>
      </c>
      <c r="BB34" s="359">
        <f t="shared" si="69"/>
        <v>0</v>
      </c>
      <c r="BC34" s="668">
        <f t="shared" si="70"/>
        <v>0</v>
      </c>
      <c r="BD34" s="670">
        <f t="shared" si="22"/>
        <v>0</v>
      </c>
      <c r="BE34" s="671">
        <f t="shared" si="23"/>
        <v>0</v>
      </c>
      <c r="BF34" s="672">
        <f t="shared" si="24"/>
        <v>0</v>
      </c>
      <c r="BG34" s="673">
        <f t="shared" si="25"/>
        <v>0</v>
      </c>
      <c r="BH34" s="688">
        <v>1</v>
      </c>
      <c r="BI34" s="689">
        <f t="shared" si="26"/>
        <v>0</v>
      </c>
      <c r="BJ34" s="690">
        <v>3</v>
      </c>
      <c r="BK34" s="691">
        <f t="shared" si="27"/>
        <v>0</v>
      </c>
      <c r="BL34" s="690"/>
      <c r="BM34" s="691">
        <f t="shared" si="28"/>
        <v>0</v>
      </c>
      <c r="BN34" s="690"/>
      <c r="BO34" s="691">
        <f t="shared" si="29"/>
        <v>0</v>
      </c>
      <c r="BQ34" s="1">
        <f t="shared" si="30"/>
        <v>0</v>
      </c>
      <c r="BR34" s="1">
        <f t="shared" si="31"/>
        <v>0</v>
      </c>
      <c r="BS34" s="1">
        <f t="shared" si="32"/>
        <v>0</v>
      </c>
      <c r="BT34" s="1">
        <f t="shared" si="33"/>
        <v>0</v>
      </c>
      <c r="BU34" s="1">
        <f t="shared" si="34"/>
        <v>0</v>
      </c>
      <c r="BV34" s="1">
        <f t="shared" si="35"/>
        <v>0</v>
      </c>
      <c r="BW34" s="1">
        <f t="shared" si="36"/>
        <v>0</v>
      </c>
      <c r="BX34" s="1">
        <f t="shared" si="37"/>
        <v>0</v>
      </c>
      <c r="BZ34" s="29">
        <f t="shared" si="38"/>
        <v>0</v>
      </c>
      <c r="CA34" s="29">
        <f t="shared" si="39"/>
        <v>0</v>
      </c>
      <c r="CC34" s="1">
        <f t="shared" si="40"/>
        <v>0</v>
      </c>
      <c r="CD34" s="1">
        <f t="shared" si="41"/>
        <v>0</v>
      </c>
      <c r="CE34" s="1">
        <f t="shared" si="42"/>
        <v>0</v>
      </c>
      <c r="CF34" s="1">
        <f t="shared" si="43"/>
        <v>0</v>
      </c>
      <c r="CG34" s="1">
        <f t="shared" si="44"/>
        <v>0</v>
      </c>
      <c r="CH34" s="1">
        <f t="shared" si="45"/>
        <v>0</v>
      </c>
      <c r="CI34" s="1">
        <f t="shared" si="46"/>
        <v>0</v>
      </c>
      <c r="CJ34" s="1">
        <f t="shared" si="47"/>
        <v>0</v>
      </c>
      <c r="CK34" s="1">
        <f t="shared" si="48"/>
        <v>0</v>
      </c>
      <c r="CL34" s="1">
        <f t="shared" si="49"/>
        <v>0</v>
      </c>
      <c r="CM34" s="1">
        <f t="shared" si="50"/>
        <v>0</v>
      </c>
      <c r="CN34" s="1">
        <f t="shared" si="51"/>
        <v>0</v>
      </c>
      <c r="CO34" s="1">
        <f t="shared" si="52"/>
        <v>0</v>
      </c>
      <c r="CP34" s="1">
        <f t="shared" si="53"/>
        <v>0</v>
      </c>
      <c r="CQ34" s="1">
        <f t="shared" si="54"/>
        <v>0</v>
      </c>
      <c r="CR34" s="1">
        <f t="shared" si="55"/>
        <v>0</v>
      </c>
    </row>
    <row r="35" spans="1:96" s="1" customFormat="1" ht="65.25" customHeight="1">
      <c r="A35" s="29"/>
      <c r="B35" s="48"/>
      <c r="C35" s="29"/>
      <c r="D35" s="265" t="s">
        <v>77</v>
      </c>
      <c r="E35" s="882" t="s">
        <v>159</v>
      </c>
      <c r="F35" s="372" t="s">
        <v>239</v>
      </c>
      <c r="G35" s="196"/>
      <c r="H35" s="198" t="s">
        <v>110</v>
      </c>
      <c r="I35" s="846" t="s">
        <v>102</v>
      </c>
      <c r="J35" s="846" t="s">
        <v>95</v>
      </c>
      <c r="K35" s="344">
        <v>1</v>
      </c>
      <c r="L35" s="870">
        <v>0</v>
      </c>
      <c r="M35" s="197" t="s">
        <v>211</v>
      </c>
      <c r="N35" s="553">
        <v>167.63249999999999</v>
      </c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623"/>
      <c r="AC35" s="941"/>
      <c r="AD35" s="942"/>
      <c r="AE35" s="942"/>
      <c r="AF35" s="942"/>
      <c r="AG35" s="707">
        <f t="shared" si="17"/>
        <v>0</v>
      </c>
      <c r="AH35" s="113" t="str">
        <f t="shared" si="18"/>
        <v>No</v>
      </c>
      <c r="AI35" s="166" t="str">
        <f t="shared" si="58"/>
        <v>No</v>
      </c>
      <c r="AK35" s="560">
        <v>1</v>
      </c>
      <c r="AL35" s="87">
        <f t="shared" si="56"/>
        <v>0</v>
      </c>
      <c r="AM35" s="29"/>
      <c r="AN35" s="331">
        <v>1.05</v>
      </c>
      <c r="AO35" s="208">
        <f t="shared" si="19"/>
        <v>0</v>
      </c>
      <c r="AP35" s="364">
        <f t="shared" si="71"/>
        <v>0</v>
      </c>
      <c r="AQ35" s="141">
        <f t="shared" si="72"/>
        <v>0</v>
      </c>
      <c r="AR35" s="301">
        <f t="shared" si="59"/>
        <v>0</v>
      </c>
      <c r="AS35" s="325">
        <f t="shared" si="60"/>
        <v>0</v>
      </c>
      <c r="AT35" s="306">
        <f t="shared" si="61"/>
        <v>0</v>
      </c>
      <c r="AU35" s="311">
        <f t="shared" si="62"/>
        <v>0</v>
      </c>
      <c r="AV35" s="387">
        <f t="shared" si="63"/>
        <v>0</v>
      </c>
      <c r="AW35" s="321">
        <f t="shared" si="64"/>
        <v>0</v>
      </c>
      <c r="AX35" s="354">
        <f t="shared" si="65"/>
        <v>0</v>
      </c>
      <c r="AY35" s="316">
        <f t="shared" si="66"/>
        <v>0</v>
      </c>
      <c r="AZ35" s="292">
        <f t="shared" si="67"/>
        <v>0</v>
      </c>
      <c r="BA35" s="348">
        <f t="shared" si="68"/>
        <v>0</v>
      </c>
      <c r="BB35" s="359">
        <f t="shared" si="69"/>
        <v>0</v>
      </c>
      <c r="BC35" s="668">
        <f t="shared" si="70"/>
        <v>0</v>
      </c>
      <c r="BD35" s="670">
        <f t="shared" si="22"/>
        <v>0</v>
      </c>
      <c r="BE35" s="671">
        <f t="shared" si="23"/>
        <v>0</v>
      </c>
      <c r="BF35" s="672">
        <f t="shared" si="24"/>
        <v>0</v>
      </c>
      <c r="BG35" s="673">
        <f t="shared" si="25"/>
        <v>0</v>
      </c>
      <c r="BH35" s="688">
        <v>1</v>
      </c>
      <c r="BI35" s="689">
        <f t="shared" si="26"/>
        <v>0</v>
      </c>
      <c r="BJ35" s="690">
        <v>3</v>
      </c>
      <c r="BK35" s="691">
        <f t="shared" si="27"/>
        <v>0</v>
      </c>
      <c r="BL35" s="690"/>
      <c r="BM35" s="691">
        <f t="shared" si="28"/>
        <v>0</v>
      </c>
      <c r="BN35" s="690"/>
      <c r="BO35" s="691">
        <f t="shared" si="29"/>
        <v>0</v>
      </c>
      <c r="BQ35" s="1">
        <f t="shared" si="30"/>
        <v>0</v>
      </c>
      <c r="BR35" s="1">
        <f t="shared" si="31"/>
        <v>0</v>
      </c>
      <c r="BS35" s="1">
        <f t="shared" si="32"/>
        <v>0</v>
      </c>
      <c r="BT35" s="1">
        <f t="shared" si="33"/>
        <v>0</v>
      </c>
      <c r="BU35" s="1">
        <f t="shared" si="34"/>
        <v>0</v>
      </c>
      <c r="BV35" s="1">
        <f t="shared" si="35"/>
        <v>0</v>
      </c>
      <c r="BW35" s="1">
        <f t="shared" si="36"/>
        <v>0</v>
      </c>
      <c r="BX35" s="1">
        <f t="shared" si="37"/>
        <v>0</v>
      </c>
      <c r="BZ35" s="29">
        <f t="shared" si="38"/>
        <v>0</v>
      </c>
      <c r="CA35" s="29">
        <f t="shared" si="39"/>
        <v>0</v>
      </c>
      <c r="CC35" s="1">
        <f t="shared" si="40"/>
        <v>0</v>
      </c>
      <c r="CD35" s="1">
        <f t="shared" si="41"/>
        <v>0</v>
      </c>
      <c r="CE35" s="1">
        <f t="shared" si="42"/>
        <v>0</v>
      </c>
      <c r="CF35" s="1">
        <f t="shared" si="43"/>
        <v>0</v>
      </c>
      <c r="CG35" s="1">
        <f t="shared" si="44"/>
        <v>0</v>
      </c>
      <c r="CH35" s="1">
        <f t="shared" si="45"/>
        <v>0</v>
      </c>
      <c r="CI35" s="1">
        <f t="shared" si="46"/>
        <v>0</v>
      </c>
      <c r="CJ35" s="1">
        <f t="shared" si="47"/>
        <v>0</v>
      </c>
      <c r="CK35" s="1">
        <f t="shared" si="48"/>
        <v>0</v>
      </c>
      <c r="CL35" s="1">
        <f t="shared" si="49"/>
        <v>0</v>
      </c>
      <c r="CM35" s="1">
        <f t="shared" si="50"/>
        <v>0</v>
      </c>
      <c r="CN35" s="1">
        <f t="shared" si="51"/>
        <v>0</v>
      </c>
      <c r="CO35" s="1">
        <f t="shared" si="52"/>
        <v>0</v>
      </c>
      <c r="CP35" s="1">
        <f t="shared" si="53"/>
        <v>0</v>
      </c>
      <c r="CQ35" s="1">
        <f t="shared" si="54"/>
        <v>0</v>
      </c>
      <c r="CR35" s="1">
        <f t="shared" si="55"/>
        <v>0</v>
      </c>
    </row>
    <row r="36" spans="1:96" s="1" customFormat="1" ht="65.25" customHeight="1">
      <c r="A36" s="29"/>
      <c r="B36" s="48"/>
      <c r="C36" s="29"/>
      <c r="D36" s="264" t="s">
        <v>93</v>
      </c>
      <c r="E36" s="109" t="s">
        <v>160</v>
      </c>
      <c r="F36" s="373" t="s">
        <v>239</v>
      </c>
      <c r="G36" s="201"/>
      <c r="H36" s="203" t="s">
        <v>31</v>
      </c>
      <c r="I36" s="847" t="s">
        <v>103</v>
      </c>
      <c r="J36" s="856" t="s">
        <v>97</v>
      </c>
      <c r="K36" s="29">
        <v>1</v>
      </c>
      <c r="L36" s="871">
        <v>0</v>
      </c>
      <c r="M36" s="202" t="s">
        <v>211</v>
      </c>
      <c r="N36" s="552">
        <v>254.1525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0"/>
      <c r="AC36" s="939"/>
      <c r="AD36" s="940"/>
      <c r="AE36" s="940"/>
      <c r="AF36" s="940"/>
      <c r="AG36" s="708">
        <f t="shared" si="17"/>
        <v>0</v>
      </c>
      <c r="AH36" s="63" t="str">
        <f t="shared" si="18"/>
        <v>No</v>
      </c>
      <c r="AI36" s="257" t="str">
        <f t="shared" si="58"/>
        <v>No</v>
      </c>
      <c r="AK36" s="560">
        <v>1</v>
      </c>
      <c r="AL36" s="87">
        <f t="shared" si="56"/>
        <v>0</v>
      </c>
      <c r="AM36" s="29"/>
      <c r="AN36" s="331">
        <v>2.75</v>
      </c>
      <c r="AO36" s="208">
        <f t="shared" si="19"/>
        <v>0</v>
      </c>
      <c r="AP36" s="364">
        <f t="shared" si="71"/>
        <v>0</v>
      </c>
      <c r="AQ36" s="141">
        <f t="shared" si="72"/>
        <v>0</v>
      </c>
      <c r="AR36" s="301">
        <f t="shared" si="59"/>
        <v>0</v>
      </c>
      <c r="AS36" s="325">
        <f t="shared" si="60"/>
        <v>0</v>
      </c>
      <c r="AT36" s="306">
        <f t="shared" si="61"/>
        <v>0</v>
      </c>
      <c r="AU36" s="311">
        <f t="shared" si="62"/>
        <v>0</v>
      </c>
      <c r="AV36" s="387">
        <f t="shared" si="63"/>
        <v>0</v>
      </c>
      <c r="AW36" s="321">
        <f t="shared" si="64"/>
        <v>0</v>
      </c>
      <c r="AX36" s="354">
        <f t="shared" si="65"/>
        <v>0</v>
      </c>
      <c r="AY36" s="316">
        <f t="shared" si="66"/>
        <v>0</v>
      </c>
      <c r="AZ36" s="292">
        <f t="shared" si="67"/>
        <v>0</v>
      </c>
      <c r="BA36" s="348">
        <f t="shared" si="68"/>
        <v>0</v>
      </c>
      <c r="BB36" s="359">
        <f t="shared" si="69"/>
        <v>0</v>
      </c>
      <c r="BC36" s="668">
        <f t="shared" si="70"/>
        <v>0</v>
      </c>
      <c r="BD36" s="670">
        <f t="shared" si="22"/>
        <v>0</v>
      </c>
      <c r="BE36" s="671">
        <f t="shared" si="23"/>
        <v>0</v>
      </c>
      <c r="BF36" s="672">
        <f t="shared" si="24"/>
        <v>0</v>
      </c>
      <c r="BG36" s="673">
        <f t="shared" si="25"/>
        <v>0</v>
      </c>
      <c r="BH36" s="688">
        <v>1</v>
      </c>
      <c r="BI36" s="689">
        <f t="shared" si="26"/>
        <v>0</v>
      </c>
      <c r="BJ36" s="690">
        <v>5</v>
      </c>
      <c r="BK36" s="691">
        <f t="shared" si="27"/>
        <v>0</v>
      </c>
      <c r="BL36" s="690"/>
      <c r="BM36" s="691">
        <f t="shared" si="28"/>
        <v>0</v>
      </c>
      <c r="BN36" s="690"/>
      <c r="BO36" s="691">
        <f t="shared" si="29"/>
        <v>0</v>
      </c>
      <c r="BQ36" s="1">
        <f t="shared" si="30"/>
        <v>0</v>
      </c>
      <c r="BR36" s="1">
        <f t="shared" si="31"/>
        <v>0</v>
      </c>
      <c r="BS36" s="1">
        <f t="shared" si="32"/>
        <v>0</v>
      </c>
      <c r="BT36" s="1">
        <f t="shared" si="33"/>
        <v>0</v>
      </c>
      <c r="BU36" s="1">
        <f t="shared" si="34"/>
        <v>0</v>
      </c>
      <c r="BV36" s="1">
        <f t="shared" si="35"/>
        <v>0</v>
      </c>
      <c r="BW36" s="1">
        <f t="shared" si="36"/>
        <v>0</v>
      </c>
      <c r="BX36" s="1">
        <f t="shared" si="37"/>
        <v>0</v>
      </c>
      <c r="BZ36" s="29">
        <f t="shared" si="38"/>
        <v>0</v>
      </c>
      <c r="CA36" s="29">
        <f t="shared" si="39"/>
        <v>0</v>
      </c>
      <c r="CC36" s="1">
        <f t="shared" si="40"/>
        <v>0</v>
      </c>
      <c r="CD36" s="1">
        <f t="shared" si="41"/>
        <v>0</v>
      </c>
      <c r="CE36" s="1">
        <f t="shared" si="42"/>
        <v>0</v>
      </c>
      <c r="CF36" s="1">
        <f t="shared" si="43"/>
        <v>0</v>
      </c>
      <c r="CG36" s="1">
        <f t="shared" si="44"/>
        <v>0</v>
      </c>
      <c r="CH36" s="1">
        <f t="shared" si="45"/>
        <v>0</v>
      </c>
      <c r="CI36" s="1">
        <f t="shared" si="46"/>
        <v>0</v>
      </c>
      <c r="CJ36" s="1">
        <f t="shared" si="47"/>
        <v>0</v>
      </c>
      <c r="CK36" s="1">
        <f t="shared" si="48"/>
        <v>0</v>
      </c>
      <c r="CL36" s="1">
        <f t="shared" si="49"/>
        <v>0</v>
      </c>
      <c r="CM36" s="1">
        <f t="shared" si="50"/>
        <v>0</v>
      </c>
      <c r="CN36" s="1">
        <f t="shared" si="51"/>
        <v>0</v>
      </c>
      <c r="CO36" s="1">
        <f t="shared" si="52"/>
        <v>0</v>
      </c>
      <c r="CP36" s="1">
        <f t="shared" si="53"/>
        <v>0</v>
      </c>
      <c r="CQ36" s="1">
        <f t="shared" si="54"/>
        <v>0</v>
      </c>
      <c r="CR36" s="1">
        <f t="shared" si="55"/>
        <v>0</v>
      </c>
    </row>
    <row r="37" spans="1:96" s="1" customFormat="1" ht="65.25" customHeight="1">
      <c r="A37" s="29"/>
      <c r="B37" s="48"/>
      <c r="C37" s="29"/>
      <c r="D37" s="264" t="s">
        <v>94</v>
      </c>
      <c r="E37" s="882" t="s">
        <v>161</v>
      </c>
      <c r="F37" s="372" t="s">
        <v>239</v>
      </c>
      <c r="G37" s="196"/>
      <c r="H37" s="198" t="s">
        <v>31</v>
      </c>
      <c r="I37" s="846" t="s">
        <v>104</v>
      </c>
      <c r="J37" s="855" t="s">
        <v>96</v>
      </c>
      <c r="K37" s="344">
        <v>1</v>
      </c>
      <c r="L37" s="870">
        <v>0</v>
      </c>
      <c r="M37" s="197" t="s">
        <v>211</v>
      </c>
      <c r="N37" s="553">
        <v>205.48500000000001</v>
      </c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623"/>
      <c r="AC37" s="941"/>
      <c r="AD37" s="942"/>
      <c r="AE37" s="942"/>
      <c r="AF37" s="942"/>
      <c r="AG37" s="707">
        <f t="shared" si="17"/>
        <v>0</v>
      </c>
      <c r="AH37" s="113" t="str">
        <f t="shared" si="18"/>
        <v>No</v>
      </c>
      <c r="AI37" s="166" t="str">
        <f t="shared" si="58"/>
        <v>No</v>
      </c>
      <c r="AK37" s="560">
        <v>1</v>
      </c>
      <c r="AL37" s="87">
        <f t="shared" si="56"/>
        <v>0</v>
      </c>
      <c r="AM37" s="29"/>
      <c r="AN37" s="331">
        <v>1.7</v>
      </c>
      <c r="AO37" s="208">
        <f t="shared" si="19"/>
        <v>0</v>
      </c>
      <c r="AP37" s="364">
        <f t="shared" si="71"/>
        <v>0</v>
      </c>
      <c r="AQ37" s="141">
        <f t="shared" si="72"/>
        <v>0</v>
      </c>
      <c r="AR37" s="301">
        <f t="shared" si="59"/>
        <v>0</v>
      </c>
      <c r="AS37" s="325">
        <f t="shared" si="60"/>
        <v>0</v>
      </c>
      <c r="AT37" s="306">
        <f t="shared" si="61"/>
        <v>0</v>
      </c>
      <c r="AU37" s="311">
        <f t="shared" si="62"/>
        <v>0</v>
      </c>
      <c r="AV37" s="387">
        <f t="shared" si="63"/>
        <v>0</v>
      </c>
      <c r="AW37" s="321">
        <f t="shared" si="64"/>
        <v>0</v>
      </c>
      <c r="AX37" s="354">
        <f t="shared" si="65"/>
        <v>0</v>
      </c>
      <c r="AY37" s="316">
        <f t="shared" si="66"/>
        <v>0</v>
      </c>
      <c r="AZ37" s="292">
        <f t="shared" si="67"/>
        <v>0</v>
      </c>
      <c r="BA37" s="348">
        <f t="shared" si="68"/>
        <v>0</v>
      </c>
      <c r="BB37" s="359">
        <f t="shared" si="69"/>
        <v>0</v>
      </c>
      <c r="BC37" s="668">
        <f t="shared" si="70"/>
        <v>0</v>
      </c>
      <c r="BD37" s="670">
        <f t="shared" si="22"/>
        <v>0</v>
      </c>
      <c r="BE37" s="671">
        <f t="shared" si="23"/>
        <v>0</v>
      </c>
      <c r="BF37" s="672">
        <f t="shared" si="24"/>
        <v>0</v>
      </c>
      <c r="BG37" s="673">
        <f t="shared" si="25"/>
        <v>0</v>
      </c>
      <c r="BH37" s="688">
        <v>1</v>
      </c>
      <c r="BI37" s="689">
        <f t="shared" si="26"/>
        <v>0</v>
      </c>
      <c r="BJ37" s="690">
        <v>4</v>
      </c>
      <c r="BK37" s="691">
        <f t="shared" si="27"/>
        <v>0</v>
      </c>
      <c r="BL37" s="690"/>
      <c r="BM37" s="691">
        <f t="shared" si="28"/>
        <v>0</v>
      </c>
      <c r="BN37" s="690"/>
      <c r="BO37" s="691">
        <f t="shared" si="29"/>
        <v>0</v>
      </c>
      <c r="BQ37" s="1">
        <f t="shared" si="30"/>
        <v>0</v>
      </c>
      <c r="BR37" s="1">
        <f t="shared" si="31"/>
        <v>0</v>
      </c>
      <c r="BS37" s="1">
        <f t="shared" si="32"/>
        <v>0</v>
      </c>
      <c r="BT37" s="1">
        <f t="shared" si="33"/>
        <v>0</v>
      </c>
      <c r="BU37" s="1">
        <f t="shared" si="34"/>
        <v>0</v>
      </c>
      <c r="BV37" s="1">
        <f t="shared" si="35"/>
        <v>0</v>
      </c>
      <c r="BW37" s="1">
        <f t="shared" si="36"/>
        <v>0</v>
      </c>
      <c r="BX37" s="1">
        <f t="shared" si="37"/>
        <v>0</v>
      </c>
      <c r="BZ37" s="29">
        <f t="shared" si="38"/>
        <v>0</v>
      </c>
      <c r="CA37" s="29">
        <f t="shared" si="39"/>
        <v>0</v>
      </c>
      <c r="CC37" s="1">
        <f t="shared" si="40"/>
        <v>0</v>
      </c>
      <c r="CD37" s="1">
        <f t="shared" si="41"/>
        <v>0</v>
      </c>
      <c r="CE37" s="1">
        <f t="shared" si="42"/>
        <v>0</v>
      </c>
      <c r="CF37" s="1">
        <f t="shared" si="43"/>
        <v>0</v>
      </c>
      <c r="CG37" s="1">
        <f t="shared" si="44"/>
        <v>0</v>
      </c>
      <c r="CH37" s="1">
        <f t="shared" si="45"/>
        <v>0</v>
      </c>
      <c r="CI37" s="1">
        <f t="shared" si="46"/>
        <v>0</v>
      </c>
      <c r="CJ37" s="1">
        <f t="shared" si="47"/>
        <v>0</v>
      </c>
      <c r="CK37" s="1">
        <f t="shared" si="48"/>
        <v>0</v>
      </c>
      <c r="CL37" s="1">
        <f t="shared" si="49"/>
        <v>0</v>
      </c>
      <c r="CM37" s="1">
        <f t="shared" si="50"/>
        <v>0</v>
      </c>
      <c r="CN37" s="1">
        <f t="shared" si="51"/>
        <v>0</v>
      </c>
      <c r="CO37" s="1">
        <f t="shared" si="52"/>
        <v>0</v>
      </c>
      <c r="CP37" s="1">
        <f t="shared" si="53"/>
        <v>0</v>
      </c>
      <c r="CQ37" s="1">
        <f t="shared" si="54"/>
        <v>0</v>
      </c>
      <c r="CR37" s="1">
        <f t="shared" si="55"/>
        <v>0</v>
      </c>
    </row>
    <row r="38" spans="1:96" s="1" customFormat="1" ht="65.25" customHeight="1">
      <c r="B38" s="47"/>
      <c r="D38" s="264" t="s">
        <v>70</v>
      </c>
      <c r="E38" s="109" t="s">
        <v>141</v>
      </c>
      <c r="F38" s="373" t="s">
        <v>239</v>
      </c>
      <c r="G38" s="201"/>
      <c r="H38" s="202" t="s">
        <v>110</v>
      </c>
      <c r="I38" s="848" t="s">
        <v>61</v>
      </c>
      <c r="J38" s="848" t="s">
        <v>95</v>
      </c>
      <c r="K38" s="29">
        <v>1</v>
      </c>
      <c r="L38" s="871">
        <v>0</v>
      </c>
      <c r="M38" s="202" t="s">
        <v>211</v>
      </c>
      <c r="N38" s="552">
        <v>126.10290000000002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0"/>
      <c r="AC38" s="939"/>
      <c r="AD38" s="940"/>
      <c r="AE38" s="940"/>
      <c r="AF38" s="940"/>
      <c r="AG38" s="708">
        <f t="shared" si="17"/>
        <v>0</v>
      </c>
      <c r="AH38" s="63" t="str">
        <f t="shared" si="18"/>
        <v>No</v>
      </c>
      <c r="AI38" s="257" t="str">
        <f t="shared" si="58"/>
        <v>No</v>
      </c>
      <c r="AK38" s="557">
        <v>1</v>
      </c>
      <c r="AL38" s="87">
        <f t="shared" si="56"/>
        <v>0</v>
      </c>
      <c r="AM38" s="29"/>
      <c r="AN38" s="332">
        <v>0.61</v>
      </c>
      <c r="AO38" s="208">
        <f t="shared" si="19"/>
        <v>0</v>
      </c>
      <c r="AP38" s="364">
        <f t="shared" si="71"/>
        <v>0</v>
      </c>
      <c r="AQ38" s="141">
        <f t="shared" si="72"/>
        <v>0</v>
      </c>
      <c r="AR38" s="301">
        <f t="shared" si="59"/>
        <v>0</v>
      </c>
      <c r="AS38" s="325">
        <f t="shared" si="60"/>
        <v>0</v>
      </c>
      <c r="AT38" s="306">
        <f t="shared" si="61"/>
        <v>0</v>
      </c>
      <c r="AU38" s="311">
        <f t="shared" si="62"/>
        <v>0</v>
      </c>
      <c r="AV38" s="387">
        <f t="shared" si="63"/>
        <v>0</v>
      </c>
      <c r="AW38" s="321">
        <f t="shared" si="64"/>
        <v>0</v>
      </c>
      <c r="AX38" s="354">
        <f t="shared" si="65"/>
        <v>0</v>
      </c>
      <c r="AY38" s="316">
        <f t="shared" si="66"/>
        <v>0</v>
      </c>
      <c r="AZ38" s="292">
        <f t="shared" si="67"/>
        <v>0</v>
      </c>
      <c r="BA38" s="348">
        <f t="shared" si="68"/>
        <v>0</v>
      </c>
      <c r="BB38" s="359">
        <f t="shared" si="69"/>
        <v>0</v>
      </c>
      <c r="BC38" s="668">
        <f t="shared" si="70"/>
        <v>0</v>
      </c>
      <c r="BD38" s="670">
        <f t="shared" si="22"/>
        <v>0</v>
      </c>
      <c r="BE38" s="671">
        <f t="shared" si="23"/>
        <v>0</v>
      </c>
      <c r="BF38" s="672">
        <f t="shared" si="24"/>
        <v>0</v>
      </c>
      <c r="BG38" s="673">
        <f t="shared" si="25"/>
        <v>0</v>
      </c>
      <c r="BH38" s="692">
        <v>1</v>
      </c>
      <c r="BI38" s="689">
        <f t="shared" si="26"/>
        <v>0</v>
      </c>
      <c r="BJ38" s="693">
        <v>4</v>
      </c>
      <c r="BK38" s="694">
        <f t="shared" si="27"/>
        <v>0</v>
      </c>
      <c r="BL38" s="693"/>
      <c r="BM38" s="691">
        <f t="shared" si="28"/>
        <v>0</v>
      </c>
      <c r="BN38" s="693"/>
      <c r="BO38" s="691">
        <f t="shared" si="29"/>
        <v>0</v>
      </c>
      <c r="BQ38" s="1">
        <f t="shared" si="30"/>
        <v>0</v>
      </c>
      <c r="BR38" s="1">
        <f t="shared" si="31"/>
        <v>0</v>
      </c>
      <c r="BS38" s="1">
        <f t="shared" si="32"/>
        <v>0</v>
      </c>
      <c r="BT38" s="1">
        <f t="shared" si="33"/>
        <v>0</v>
      </c>
      <c r="BU38" s="1">
        <f t="shared" si="34"/>
        <v>0</v>
      </c>
      <c r="BV38" s="1">
        <f t="shared" si="35"/>
        <v>0</v>
      </c>
      <c r="BW38" s="1">
        <f t="shared" si="36"/>
        <v>0</v>
      </c>
      <c r="BX38" s="1">
        <f t="shared" si="37"/>
        <v>0</v>
      </c>
      <c r="BZ38" s="29">
        <f t="shared" si="38"/>
        <v>0</v>
      </c>
      <c r="CA38" s="29">
        <f t="shared" si="39"/>
        <v>0</v>
      </c>
      <c r="CC38" s="1">
        <f t="shared" si="40"/>
        <v>0</v>
      </c>
      <c r="CD38" s="1">
        <f t="shared" si="41"/>
        <v>0</v>
      </c>
      <c r="CE38" s="1">
        <f t="shared" si="42"/>
        <v>0</v>
      </c>
      <c r="CF38" s="1">
        <f t="shared" si="43"/>
        <v>0</v>
      </c>
      <c r="CG38" s="1">
        <f t="shared" si="44"/>
        <v>0</v>
      </c>
      <c r="CH38" s="1">
        <f t="shared" si="45"/>
        <v>0</v>
      </c>
      <c r="CI38" s="1">
        <f t="shared" si="46"/>
        <v>0</v>
      </c>
      <c r="CJ38" s="1">
        <f t="shared" si="47"/>
        <v>0</v>
      </c>
      <c r="CK38" s="1">
        <f t="shared" si="48"/>
        <v>0</v>
      </c>
      <c r="CL38" s="1">
        <f t="shared" si="49"/>
        <v>0</v>
      </c>
      <c r="CM38" s="1">
        <f t="shared" si="50"/>
        <v>0</v>
      </c>
      <c r="CN38" s="1">
        <f t="shared" si="51"/>
        <v>0</v>
      </c>
      <c r="CO38" s="1">
        <f t="shared" si="52"/>
        <v>0</v>
      </c>
      <c r="CP38" s="1">
        <f t="shared" si="53"/>
        <v>0</v>
      </c>
      <c r="CQ38" s="1">
        <f t="shared" si="54"/>
        <v>0</v>
      </c>
      <c r="CR38" s="1">
        <f t="shared" si="55"/>
        <v>0</v>
      </c>
    </row>
    <row r="39" spans="1:96" s="1" customFormat="1" ht="65.25" customHeight="1">
      <c r="B39" s="47"/>
      <c r="D39" s="265" t="s">
        <v>71</v>
      </c>
      <c r="E39" s="882" t="s">
        <v>142</v>
      </c>
      <c r="F39" s="372" t="s">
        <v>239</v>
      </c>
      <c r="G39" s="196"/>
      <c r="H39" s="197" t="s">
        <v>110</v>
      </c>
      <c r="I39" s="849" t="s">
        <v>62</v>
      </c>
      <c r="J39" s="849" t="s">
        <v>96</v>
      </c>
      <c r="K39" s="344">
        <v>1</v>
      </c>
      <c r="L39" s="870">
        <v>0</v>
      </c>
      <c r="M39" s="197" t="s">
        <v>211</v>
      </c>
      <c r="N39" s="553">
        <v>137.5668</v>
      </c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623"/>
      <c r="AC39" s="941"/>
      <c r="AD39" s="942"/>
      <c r="AE39" s="942"/>
      <c r="AF39" s="942"/>
      <c r="AG39" s="707">
        <f t="shared" si="17"/>
        <v>0</v>
      </c>
      <c r="AH39" s="113" t="str">
        <f t="shared" si="18"/>
        <v>No</v>
      </c>
      <c r="AI39" s="166" t="str">
        <f t="shared" si="58"/>
        <v>No</v>
      </c>
      <c r="AK39" s="557">
        <v>1</v>
      </c>
      <c r="AL39" s="87">
        <f t="shared" si="56"/>
        <v>0</v>
      </c>
      <c r="AM39" s="29"/>
      <c r="AN39" s="332">
        <v>0.8</v>
      </c>
      <c r="AO39" s="208">
        <f t="shared" si="19"/>
        <v>0</v>
      </c>
      <c r="AP39" s="364">
        <f t="shared" si="71"/>
        <v>0</v>
      </c>
      <c r="AQ39" s="141">
        <f t="shared" si="72"/>
        <v>0</v>
      </c>
      <c r="AR39" s="301">
        <f t="shared" si="59"/>
        <v>0</v>
      </c>
      <c r="AS39" s="325">
        <f t="shared" si="60"/>
        <v>0</v>
      </c>
      <c r="AT39" s="306">
        <f t="shared" si="61"/>
        <v>0</v>
      </c>
      <c r="AU39" s="311">
        <f t="shared" si="62"/>
        <v>0</v>
      </c>
      <c r="AV39" s="387">
        <f t="shared" si="63"/>
        <v>0</v>
      </c>
      <c r="AW39" s="321">
        <f t="shared" si="64"/>
        <v>0</v>
      </c>
      <c r="AX39" s="354">
        <f t="shared" si="65"/>
        <v>0</v>
      </c>
      <c r="AY39" s="316">
        <f t="shared" si="66"/>
        <v>0</v>
      </c>
      <c r="AZ39" s="292">
        <f t="shared" si="67"/>
        <v>0</v>
      </c>
      <c r="BA39" s="348">
        <f t="shared" si="68"/>
        <v>0</v>
      </c>
      <c r="BB39" s="359">
        <f t="shared" si="69"/>
        <v>0</v>
      </c>
      <c r="BC39" s="668">
        <f t="shared" si="70"/>
        <v>0</v>
      </c>
      <c r="BD39" s="670">
        <f t="shared" si="22"/>
        <v>0</v>
      </c>
      <c r="BE39" s="671">
        <f t="shared" si="23"/>
        <v>0</v>
      </c>
      <c r="BF39" s="672">
        <f t="shared" si="24"/>
        <v>0</v>
      </c>
      <c r="BG39" s="673">
        <f t="shared" si="25"/>
        <v>0</v>
      </c>
      <c r="BH39" s="692">
        <v>1</v>
      </c>
      <c r="BI39" s="689">
        <f t="shared" si="26"/>
        <v>0</v>
      </c>
      <c r="BJ39" s="693">
        <v>4</v>
      </c>
      <c r="BK39" s="694">
        <f t="shared" si="27"/>
        <v>0</v>
      </c>
      <c r="BL39" s="693"/>
      <c r="BM39" s="691">
        <f t="shared" si="28"/>
        <v>0</v>
      </c>
      <c r="BN39" s="693"/>
      <c r="BO39" s="691">
        <f t="shared" si="29"/>
        <v>0</v>
      </c>
      <c r="BQ39" s="1">
        <f t="shared" si="30"/>
        <v>0</v>
      </c>
      <c r="BR39" s="1">
        <f t="shared" si="31"/>
        <v>0</v>
      </c>
      <c r="BS39" s="1">
        <f t="shared" si="32"/>
        <v>0</v>
      </c>
      <c r="BT39" s="1">
        <f t="shared" si="33"/>
        <v>0</v>
      </c>
      <c r="BU39" s="1">
        <f t="shared" si="34"/>
        <v>0</v>
      </c>
      <c r="BV39" s="1">
        <f t="shared" si="35"/>
        <v>0</v>
      </c>
      <c r="BW39" s="1">
        <f t="shared" si="36"/>
        <v>0</v>
      </c>
      <c r="BX39" s="1">
        <f t="shared" si="37"/>
        <v>0</v>
      </c>
      <c r="BZ39" s="29">
        <f t="shared" si="38"/>
        <v>0</v>
      </c>
      <c r="CA39" s="29">
        <f t="shared" si="39"/>
        <v>0</v>
      </c>
      <c r="CC39" s="1">
        <f t="shared" si="40"/>
        <v>0</v>
      </c>
      <c r="CD39" s="1">
        <f t="shared" si="41"/>
        <v>0</v>
      </c>
      <c r="CE39" s="1">
        <f t="shared" si="42"/>
        <v>0</v>
      </c>
      <c r="CF39" s="1">
        <f t="shared" si="43"/>
        <v>0</v>
      </c>
      <c r="CG39" s="1">
        <f t="shared" si="44"/>
        <v>0</v>
      </c>
      <c r="CH39" s="1">
        <f t="shared" si="45"/>
        <v>0</v>
      </c>
      <c r="CI39" s="1">
        <f t="shared" si="46"/>
        <v>0</v>
      </c>
      <c r="CJ39" s="1">
        <f t="shared" si="47"/>
        <v>0</v>
      </c>
      <c r="CK39" s="1">
        <f t="shared" si="48"/>
        <v>0</v>
      </c>
      <c r="CL39" s="1">
        <f t="shared" si="49"/>
        <v>0</v>
      </c>
      <c r="CM39" s="1">
        <f t="shared" si="50"/>
        <v>0</v>
      </c>
      <c r="CN39" s="1">
        <f t="shared" si="51"/>
        <v>0</v>
      </c>
      <c r="CO39" s="1">
        <f t="shared" si="52"/>
        <v>0</v>
      </c>
      <c r="CP39" s="1">
        <f t="shared" si="53"/>
        <v>0</v>
      </c>
      <c r="CQ39" s="1">
        <f t="shared" si="54"/>
        <v>0</v>
      </c>
      <c r="CR39" s="1">
        <f t="shared" si="55"/>
        <v>0</v>
      </c>
    </row>
    <row r="40" spans="1:96" s="1" customFormat="1" ht="65.25" customHeight="1">
      <c r="B40" s="47"/>
      <c r="D40" s="264" t="s">
        <v>72</v>
      </c>
      <c r="E40" s="109" t="s">
        <v>143</v>
      </c>
      <c r="F40" s="373" t="s">
        <v>239</v>
      </c>
      <c r="G40" s="201"/>
      <c r="H40" s="202" t="s">
        <v>31</v>
      </c>
      <c r="I40" s="848" t="s">
        <v>63</v>
      </c>
      <c r="J40" s="848" t="s">
        <v>97</v>
      </c>
      <c r="K40" s="29">
        <v>1</v>
      </c>
      <c r="L40" s="871">
        <v>0</v>
      </c>
      <c r="M40" s="202" t="s">
        <v>211</v>
      </c>
      <c r="N40" s="552">
        <v>229.27800000000002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0"/>
      <c r="AC40" s="939"/>
      <c r="AD40" s="940"/>
      <c r="AE40" s="940"/>
      <c r="AF40" s="940"/>
      <c r="AG40" s="708">
        <f t="shared" si="17"/>
        <v>0</v>
      </c>
      <c r="AH40" s="63" t="str">
        <f t="shared" si="18"/>
        <v>No</v>
      </c>
      <c r="AI40" s="257" t="str">
        <f t="shared" si="58"/>
        <v>No</v>
      </c>
      <c r="AK40" s="557">
        <v>1</v>
      </c>
      <c r="AL40" s="87">
        <f t="shared" si="56"/>
        <v>0</v>
      </c>
      <c r="AM40" s="29"/>
      <c r="AN40" s="332">
        <v>1.9</v>
      </c>
      <c r="AO40" s="208">
        <f t="shared" si="19"/>
        <v>0</v>
      </c>
      <c r="AP40" s="364">
        <f t="shared" si="71"/>
        <v>0</v>
      </c>
      <c r="AQ40" s="141">
        <f t="shared" si="72"/>
        <v>0</v>
      </c>
      <c r="AR40" s="301">
        <f t="shared" si="59"/>
        <v>0</v>
      </c>
      <c r="AS40" s="325">
        <f t="shared" si="60"/>
        <v>0</v>
      </c>
      <c r="AT40" s="306">
        <f t="shared" si="61"/>
        <v>0</v>
      </c>
      <c r="AU40" s="311">
        <f t="shared" si="62"/>
        <v>0</v>
      </c>
      <c r="AV40" s="387">
        <f t="shared" si="63"/>
        <v>0</v>
      </c>
      <c r="AW40" s="321">
        <f t="shared" si="64"/>
        <v>0</v>
      </c>
      <c r="AX40" s="354">
        <f t="shared" si="65"/>
        <v>0</v>
      </c>
      <c r="AY40" s="316">
        <f t="shared" si="66"/>
        <v>0</v>
      </c>
      <c r="AZ40" s="292">
        <f t="shared" si="67"/>
        <v>0</v>
      </c>
      <c r="BA40" s="348">
        <f t="shared" si="68"/>
        <v>0</v>
      </c>
      <c r="BB40" s="359">
        <f t="shared" si="69"/>
        <v>0</v>
      </c>
      <c r="BC40" s="668">
        <f t="shared" si="70"/>
        <v>0</v>
      </c>
      <c r="BD40" s="670">
        <f t="shared" si="22"/>
        <v>0</v>
      </c>
      <c r="BE40" s="671">
        <f t="shared" si="23"/>
        <v>0</v>
      </c>
      <c r="BF40" s="672">
        <f t="shared" si="24"/>
        <v>0</v>
      </c>
      <c r="BG40" s="673">
        <f t="shared" si="25"/>
        <v>0</v>
      </c>
      <c r="BH40" s="692">
        <v>1</v>
      </c>
      <c r="BI40" s="689">
        <f t="shared" si="26"/>
        <v>0</v>
      </c>
      <c r="BJ40" s="693">
        <v>4</v>
      </c>
      <c r="BK40" s="694">
        <f t="shared" si="27"/>
        <v>0</v>
      </c>
      <c r="BL40" s="693"/>
      <c r="BM40" s="691">
        <f t="shared" si="28"/>
        <v>0</v>
      </c>
      <c r="BN40" s="693"/>
      <c r="BO40" s="691">
        <f t="shared" si="29"/>
        <v>0</v>
      </c>
      <c r="BQ40" s="1">
        <f t="shared" si="30"/>
        <v>0</v>
      </c>
      <c r="BR40" s="1">
        <f t="shared" si="31"/>
        <v>0</v>
      </c>
      <c r="BS40" s="1">
        <f t="shared" si="32"/>
        <v>0</v>
      </c>
      <c r="BT40" s="1">
        <f t="shared" si="33"/>
        <v>0</v>
      </c>
      <c r="BU40" s="1">
        <f t="shared" si="34"/>
        <v>0</v>
      </c>
      <c r="BV40" s="1">
        <f t="shared" si="35"/>
        <v>0</v>
      </c>
      <c r="BW40" s="1">
        <f t="shared" si="36"/>
        <v>0</v>
      </c>
      <c r="BX40" s="1">
        <f t="shared" si="37"/>
        <v>0</v>
      </c>
      <c r="BZ40" s="29">
        <f t="shared" si="38"/>
        <v>0</v>
      </c>
      <c r="CA40" s="29">
        <f t="shared" si="39"/>
        <v>0</v>
      </c>
      <c r="CC40" s="1">
        <f t="shared" si="40"/>
        <v>0</v>
      </c>
      <c r="CD40" s="1">
        <f t="shared" si="41"/>
        <v>0</v>
      </c>
      <c r="CE40" s="1">
        <f t="shared" si="42"/>
        <v>0</v>
      </c>
      <c r="CF40" s="1">
        <f t="shared" si="43"/>
        <v>0</v>
      </c>
      <c r="CG40" s="1">
        <f t="shared" si="44"/>
        <v>0</v>
      </c>
      <c r="CH40" s="1">
        <f t="shared" si="45"/>
        <v>0</v>
      </c>
      <c r="CI40" s="1">
        <f t="shared" si="46"/>
        <v>0</v>
      </c>
      <c r="CJ40" s="1">
        <f t="shared" si="47"/>
        <v>0</v>
      </c>
      <c r="CK40" s="1">
        <f t="shared" si="48"/>
        <v>0</v>
      </c>
      <c r="CL40" s="1">
        <f t="shared" si="49"/>
        <v>0</v>
      </c>
      <c r="CM40" s="1">
        <f t="shared" si="50"/>
        <v>0</v>
      </c>
      <c r="CN40" s="1">
        <f t="shared" si="51"/>
        <v>0</v>
      </c>
      <c r="CO40" s="1">
        <f t="shared" si="52"/>
        <v>0</v>
      </c>
      <c r="CP40" s="1">
        <f t="shared" si="53"/>
        <v>0</v>
      </c>
      <c r="CQ40" s="1">
        <f t="shared" si="54"/>
        <v>0</v>
      </c>
      <c r="CR40" s="1">
        <f t="shared" si="55"/>
        <v>0</v>
      </c>
    </row>
    <row r="41" spans="1:96" s="1" customFormat="1" ht="65.25" customHeight="1">
      <c r="B41" s="47"/>
      <c r="D41" s="265" t="s">
        <v>73</v>
      </c>
      <c r="E41" s="882" t="s">
        <v>144</v>
      </c>
      <c r="F41" s="372" t="s">
        <v>239</v>
      </c>
      <c r="G41" s="196"/>
      <c r="H41" s="197" t="s">
        <v>31</v>
      </c>
      <c r="I41" s="849" t="s">
        <v>64</v>
      </c>
      <c r="J41" s="849" t="s">
        <v>98</v>
      </c>
      <c r="K41" s="344">
        <v>1</v>
      </c>
      <c r="L41" s="870">
        <v>0</v>
      </c>
      <c r="M41" s="197" t="s">
        <v>211</v>
      </c>
      <c r="N41" s="553">
        <v>217.81410000000002</v>
      </c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623"/>
      <c r="AC41" s="941"/>
      <c r="AD41" s="942"/>
      <c r="AE41" s="942"/>
      <c r="AF41" s="942"/>
      <c r="AG41" s="707">
        <f t="shared" si="17"/>
        <v>0</v>
      </c>
      <c r="AH41" s="113" t="str">
        <f t="shared" si="18"/>
        <v>No</v>
      </c>
      <c r="AI41" s="166" t="str">
        <f t="shared" si="58"/>
        <v>No</v>
      </c>
      <c r="AK41" s="557">
        <v>1</v>
      </c>
      <c r="AL41" s="87">
        <f t="shared" si="56"/>
        <v>0</v>
      </c>
      <c r="AM41" s="29"/>
      <c r="AN41" s="332">
        <v>1.82</v>
      </c>
      <c r="AO41" s="208">
        <f t="shared" si="19"/>
        <v>0</v>
      </c>
      <c r="AP41" s="364">
        <f t="shared" si="71"/>
        <v>0</v>
      </c>
      <c r="AQ41" s="141">
        <f t="shared" si="72"/>
        <v>0</v>
      </c>
      <c r="AR41" s="301">
        <f t="shared" si="59"/>
        <v>0</v>
      </c>
      <c r="AS41" s="325">
        <f t="shared" si="60"/>
        <v>0</v>
      </c>
      <c r="AT41" s="306">
        <f t="shared" si="61"/>
        <v>0</v>
      </c>
      <c r="AU41" s="311">
        <f t="shared" si="62"/>
        <v>0</v>
      </c>
      <c r="AV41" s="387">
        <f t="shared" si="63"/>
        <v>0</v>
      </c>
      <c r="AW41" s="321">
        <f t="shared" si="64"/>
        <v>0</v>
      </c>
      <c r="AX41" s="354">
        <f t="shared" si="65"/>
        <v>0</v>
      </c>
      <c r="AY41" s="316">
        <f t="shared" si="66"/>
        <v>0</v>
      </c>
      <c r="AZ41" s="292">
        <f t="shared" si="67"/>
        <v>0</v>
      </c>
      <c r="BA41" s="348">
        <f t="shared" si="68"/>
        <v>0</v>
      </c>
      <c r="BB41" s="359">
        <f t="shared" si="69"/>
        <v>0</v>
      </c>
      <c r="BC41" s="668">
        <f t="shared" si="70"/>
        <v>0</v>
      </c>
      <c r="BD41" s="670">
        <f t="shared" si="22"/>
        <v>0</v>
      </c>
      <c r="BE41" s="671">
        <f t="shared" si="23"/>
        <v>0</v>
      </c>
      <c r="BF41" s="672">
        <f t="shared" si="24"/>
        <v>0</v>
      </c>
      <c r="BG41" s="673">
        <f t="shared" si="25"/>
        <v>0</v>
      </c>
      <c r="BH41" s="692">
        <v>1</v>
      </c>
      <c r="BI41" s="689">
        <f t="shared" si="26"/>
        <v>0</v>
      </c>
      <c r="BJ41" s="693">
        <v>4</v>
      </c>
      <c r="BK41" s="694">
        <f t="shared" si="27"/>
        <v>0</v>
      </c>
      <c r="BL41" s="693"/>
      <c r="BM41" s="691">
        <f t="shared" si="28"/>
        <v>0</v>
      </c>
      <c r="BN41" s="693"/>
      <c r="BO41" s="691">
        <f t="shared" si="29"/>
        <v>0</v>
      </c>
      <c r="BQ41" s="1">
        <f t="shared" si="30"/>
        <v>0</v>
      </c>
      <c r="BR41" s="1">
        <f t="shared" si="31"/>
        <v>0</v>
      </c>
      <c r="BS41" s="1">
        <f t="shared" si="32"/>
        <v>0</v>
      </c>
      <c r="BT41" s="1">
        <f t="shared" si="33"/>
        <v>0</v>
      </c>
      <c r="BU41" s="1">
        <f t="shared" si="34"/>
        <v>0</v>
      </c>
      <c r="BV41" s="1">
        <f t="shared" si="35"/>
        <v>0</v>
      </c>
      <c r="BW41" s="1">
        <f t="shared" si="36"/>
        <v>0</v>
      </c>
      <c r="BX41" s="1">
        <f t="shared" si="37"/>
        <v>0</v>
      </c>
      <c r="BZ41" s="29">
        <f t="shared" si="38"/>
        <v>0</v>
      </c>
      <c r="CA41" s="29">
        <f t="shared" si="39"/>
        <v>0</v>
      </c>
      <c r="CC41" s="1">
        <f t="shared" si="40"/>
        <v>0</v>
      </c>
      <c r="CD41" s="1">
        <f t="shared" si="41"/>
        <v>0</v>
      </c>
      <c r="CE41" s="1">
        <f t="shared" si="42"/>
        <v>0</v>
      </c>
      <c r="CF41" s="1">
        <f t="shared" si="43"/>
        <v>0</v>
      </c>
      <c r="CG41" s="1">
        <f t="shared" si="44"/>
        <v>0</v>
      </c>
      <c r="CH41" s="1">
        <f t="shared" si="45"/>
        <v>0</v>
      </c>
      <c r="CI41" s="1">
        <f t="shared" si="46"/>
        <v>0</v>
      </c>
      <c r="CJ41" s="1">
        <f t="shared" si="47"/>
        <v>0</v>
      </c>
      <c r="CK41" s="1">
        <f t="shared" si="48"/>
        <v>0</v>
      </c>
      <c r="CL41" s="1">
        <f t="shared" si="49"/>
        <v>0</v>
      </c>
      <c r="CM41" s="1">
        <f t="shared" si="50"/>
        <v>0</v>
      </c>
      <c r="CN41" s="1">
        <f t="shared" si="51"/>
        <v>0</v>
      </c>
      <c r="CO41" s="1">
        <f t="shared" si="52"/>
        <v>0</v>
      </c>
      <c r="CP41" s="1">
        <f t="shared" si="53"/>
        <v>0</v>
      </c>
      <c r="CQ41" s="1">
        <f t="shared" si="54"/>
        <v>0</v>
      </c>
      <c r="CR41" s="1">
        <f t="shared" si="55"/>
        <v>0</v>
      </c>
    </row>
    <row r="42" spans="1:96" s="1" customFormat="1" ht="65.25" customHeight="1">
      <c r="B42" s="47"/>
      <c r="D42" s="264" t="s">
        <v>74</v>
      </c>
      <c r="E42" s="109" t="s">
        <v>145</v>
      </c>
      <c r="F42" s="373" t="s">
        <v>239</v>
      </c>
      <c r="G42" s="201"/>
      <c r="H42" s="202" t="s">
        <v>31</v>
      </c>
      <c r="I42" s="848" t="s">
        <v>65</v>
      </c>
      <c r="J42" s="848" t="s">
        <v>99</v>
      </c>
      <c r="K42" s="29">
        <v>1</v>
      </c>
      <c r="L42" s="871">
        <v>0</v>
      </c>
      <c r="M42" s="202" t="s">
        <v>211</v>
      </c>
      <c r="N42" s="552">
        <v>206.35020000000003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0"/>
      <c r="AC42" s="939"/>
      <c r="AD42" s="940"/>
      <c r="AE42" s="940"/>
      <c r="AF42" s="940"/>
      <c r="AG42" s="708">
        <f t="shared" si="17"/>
        <v>0</v>
      </c>
      <c r="AH42" s="63" t="str">
        <f t="shared" si="18"/>
        <v>No</v>
      </c>
      <c r="AI42" s="257" t="str">
        <f t="shared" si="58"/>
        <v>No</v>
      </c>
      <c r="AK42" s="557">
        <v>1</v>
      </c>
      <c r="AL42" s="87">
        <f t="shared" si="56"/>
        <v>0</v>
      </c>
      <c r="AM42" s="29"/>
      <c r="AN42" s="332">
        <v>1.71</v>
      </c>
      <c r="AO42" s="208">
        <f t="shared" si="19"/>
        <v>0</v>
      </c>
      <c r="AP42" s="364">
        <f t="shared" si="71"/>
        <v>0</v>
      </c>
      <c r="AQ42" s="141">
        <f t="shared" si="72"/>
        <v>0</v>
      </c>
      <c r="AR42" s="301">
        <f t="shared" si="59"/>
        <v>0</v>
      </c>
      <c r="AS42" s="325">
        <f t="shared" si="60"/>
        <v>0</v>
      </c>
      <c r="AT42" s="306">
        <f t="shared" si="61"/>
        <v>0</v>
      </c>
      <c r="AU42" s="311">
        <f t="shared" si="62"/>
        <v>0</v>
      </c>
      <c r="AV42" s="387">
        <f t="shared" si="63"/>
        <v>0</v>
      </c>
      <c r="AW42" s="321">
        <f t="shared" si="64"/>
        <v>0</v>
      </c>
      <c r="AX42" s="354">
        <f t="shared" si="65"/>
        <v>0</v>
      </c>
      <c r="AY42" s="316">
        <f t="shared" si="66"/>
        <v>0</v>
      </c>
      <c r="AZ42" s="292">
        <f t="shared" si="67"/>
        <v>0</v>
      </c>
      <c r="BA42" s="348">
        <f t="shared" si="68"/>
        <v>0</v>
      </c>
      <c r="BB42" s="359">
        <f t="shared" si="69"/>
        <v>0</v>
      </c>
      <c r="BC42" s="668">
        <f t="shared" si="70"/>
        <v>0</v>
      </c>
      <c r="BD42" s="670">
        <f t="shared" si="22"/>
        <v>0</v>
      </c>
      <c r="BE42" s="671">
        <f t="shared" si="23"/>
        <v>0</v>
      </c>
      <c r="BF42" s="672">
        <f t="shared" si="24"/>
        <v>0</v>
      </c>
      <c r="BG42" s="673">
        <f t="shared" si="25"/>
        <v>0</v>
      </c>
      <c r="BH42" s="692">
        <v>1</v>
      </c>
      <c r="BI42" s="689">
        <f t="shared" si="26"/>
        <v>0</v>
      </c>
      <c r="BJ42" s="693">
        <v>4</v>
      </c>
      <c r="BK42" s="694">
        <f t="shared" si="27"/>
        <v>0</v>
      </c>
      <c r="BL42" s="693"/>
      <c r="BM42" s="691">
        <f t="shared" si="28"/>
        <v>0</v>
      </c>
      <c r="BN42" s="693"/>
      <c r="BO42" s="691">
        <f t="shared" si="29"/>
        <v>0</v>
      </c>
      <c r="BQ42" s="1">
        <f t="shared" si="30"/>
        <v>0</v>
      </c>
      <c r="BR42" s="1">
        <f t="shared" si="31"/>
        <v>0</v>
      </c>
      <c r="BS42" s="1">
        <f t="shared" si="32"/>
        <v>0</v>
      </c>
      <c r="BT42" s="1">
        <f t="shared" si="33"/>
        <v>0</v>
      </c>
      <c r="BU42" s="1">
        <f t="shared" si="34"/>
        <v>0</v>
      </c>
      <c r="BV42" s="1">
        <f t="shared" si="35"/>
        <v>0</v>
      </c>
      <c r="BW42" s="1">
        <f t="shared" si="36"/>
        <v>0</v>
      </c>
      <c r="BX42" s="1">
        <f t="shared" si="37"/>
        <v>0</v>
      </c>
      <c r="BZ42" s="29">
        <f t="shared" si="38"/>
        <v>0</v>
      </c>
      <c r="CA42" s="29">
        <f t="shared" si="39"/>
        <v>0</v>
      </c>
      <c r="CC42" s="1">
        <f t="shared" si="40"/>
        <v>0</v>
      </c>
      <c r="CD42" s="1">
        <f t="shared" si="41"/>
        <v>0</v>
      </c>
      <c r="CE42" s="1">
        <f t="shared" si="42"/>
        <v>0</v>
      </c>
      <c r="CF42" s="1">
        <f t="shared" si="43"/>
        <v>0</v>
      </c>
      <c r="CG42" s="1">
        <f t="shared" si="44"/>
        <v>0</v>
      </c>
      <c r="CH42" s="1">
        <f t="shared" si="45"/>
        <v>0</v>
      </c>
      <c r="CI42" s="1">
        <f t="shared" si="46"/>
        <v>0</v>
      </c>
      <c r="CJ42" s="1">
        <f t="shared" si="47"/>
        <v>0</v>
      </c>
      <c r="CK42" s="1">
        <f t="shared" si="48"/>
        <v>0</v>
      </c>
      <c r="CL42" s="1">
        <f t="shared" si="49"/>
        <v>0</v>
      </c>
      <c r="CM42" s="1">
        <f t="shared" si="50"/>
        <v>0</v>
      </c>
      <c r="CN42" s="1">
        <f t="shared" si="51"/>
        <v>0</v>
      </c>
      <c r="CO42" s="1">
        <f t="shared" si="52"/>
        <v>0</v>
      </c>
      <c r="CP42" s="1">
        <f t="shared" si="53"/>
        <v>0</v>
      </c>
      <c r="CQ42" s="1">
        <f t="shared" si="54"/>
        <v>0</v>
      </c>
      <c r="CR42" s="1">
        <f t="shared" si="55"/>
        <v>0</v>
      </c>
    </row>
    <row r="43" spans="1:96" s="1" customFormat="1" ht="65.25" customHeight="1">
      <c r="B43" s="47"/>
      <c r="D43" s="264" t="s">
        <v>75</v>
      </c>
      <c r="E43" s="882" t="s">
        <v>146</v>
      </c>
      <c r="F43" s="372" t="s">
        <v>239</v>
      </c>
      <c r="G43" s="196"/>
      <c r="H43" s="197" t="s">
        <v>31</v>
      </c>
      <c r="I43" s="849" t="s">
        <v>66</v>
      </c>
      <c r="J43" s="849" t="s">
        <v>96</v>
      </c>
      <c r="K43" s="344">
        <v>1</v>
      </c>
      <c r="L43" s="870">
        <v>0</v>
      </c>
      <c r="M43" s="197" t="s">
        <v>211</v>
      </c>
      <c r="N43" s="553">
        <v>252.20580000000004</v>
      </c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623"/>
      <c r="AC43" s="941"/>
      <c r="AD43" s="942"/>
      <c r="AE43" s="942"/>
      <c r="AF43" s="942"/>
      <c r="AG43" s="707">
        <f t="shared" si="17"/>
        <v>0</v>
      </c>
      <c r="AH43" s="113" t="str">
        <f t="shared" si="18"/>
        <v>No</v>
      </c>
      <c r="AI43" s="166" t="str">
        <f t="shared" si="58"/>
        <v>No</v>
      </c>
      <c r="AK43" s="557">
        <v>1</v>
      </c>
      <c r="AL43" s="87">
        <f t="shared" si="56"/>
        <v>0</v>
      </c>
      <c r="AM43" s="29"/>
      <c r="AN43" s="332">
        <v>2.9</v>
      </c>
      <c r="AO43" s="208">
        <f t="shared" si="19"/>
        <v>0</v>
      </c>
      <c r="AP43" s="364">
        <f t="shared" si="71"/>
        <v>0</v>
      </c>
      <c r="AQ43" s="141">
        <f t="shared" si="72"/>
        <v>0</v>
      </c>
      <c r="AR43" s="301">
        <f t="shared" si="59"/>
        <v>0</v>
      </c>
      <c r="AS43" s="325">
        <f t="shared" si="60"/>
        <v>0</v>
      </c>
      <c r="AT43" s="306">
        <f t="shared" si="61"/>
        <v>0</v>
      </c>
      <c r="AU43" s="311">
        <f t="shared" si="62"/>
        <v>0</v>
      </c>
      <c r="AV43" s="387">
        <f t="shared" si="63"/>
        <v>0</v>
      </c>
      <c r="AW43" s="321">
        <f t="shared" si="64"/>
        <v>0</v>
      </c>
      <c r="AX43" s="354">
        <f t="shared" si="65"/>
        <v>0</v>
      </c>
      <c r="AY43" s="316">
        <f t="shared" si="66"/>
        <v>0</v>
      </c>
      <c r="AZ43" s="292">
        <f t="shared" si="67"/>
        <v>0</v>
      </c>
      <c r="BA43" s="348">
        <f t="shared" si="68"/>
        <v>0</v>
      </c>
      <c r="BB43" s="359">
        <f t="shared" si="69"/>
        <v>0</v>
      </c>
      <c r="BC43" s="668">
        <f t="shared" si="70"/>
        <v>0</v>
      </c>
      <c r="BD43" s="670">
        <f t="shared" si="22"/>
        <v>0</v>
      </c>
      <c r="BE43" s="671">
        <f t="shared" si="23"/>
        <v>0</v>
      </c>
      <c r="BF43" s="672">
        <f t="shared" si="24"/>
        <v>0</v>
      </c>
      <c r="BG43" s="673">
        <f t="shared" si="25"/>
        <v>0</v>
      </c>
      <c r="BH43" s="692">
        <v>1</v>
      </c>
      <c r="BI43" s="689">
        <f t="shared" si="26"/>
        <v>0</v>
      </c>
      <c r="BJ43" s="693">
        <v>5</v>
      </c>
      <c r="BK43" s="694">
        <f t="shared" si="27"/>
        <v>0</v>
      </c>
      <c r="BL43" s="693"/>
      <c r="BM43" s="691">
        <f t="shared" si="28"/>
        <v>0</v>
      </c>
      <c r="BN43" s="693"/>
      <c r="BO43" s="691">
        <f t="shared" si="29"/>
        <v>0</v>
      </c>
      <c r="BQ43" s="1">
        <f t="shared" si="30"/>
        <v>0</v>
      </c>
      <c r="BR43" s="1">
        <f t="shared" si="31"/>
        <v>0</v>
      </c>
      <c r="BS43" s="1">
        <f t="shared" si="32"/>
        <v>0</v>
      </c>
      <c r="BT43" s="1">
        <f t="shared" si="33"/>
        <v>0</v>
      </c>
      <c r="BU43" s="1">
        <f t="shared" si="34"/>
        <v>0</v>
      </c>
      <c r="BV43" s="1">
        <f t="shared" si="35"/>
        <v>0</v>
      </c>
      <c r="BW43" s="1">
        <f t="shared" si="36"/>
        <v>0</v>
      </c>
      <c r="BX43" s="1">
        <f t="shared" si="37"/>
        <v>0</v>
      </c>
      <c r="BZ43" s="29">
        <f t="shared" si="38"/>
        <v>0</v>
      </c>
      <c r="CA43" s="29">
        <f t="shared" si="39"/>
        <v>0</v>
      </c>
      <c r="CC43" s="1">
        <f t="shared" si="40"/>
        <v>0</v>
      </c>
      <c r="CD43" s="1">
        <f t="shared" si="41"/>
        <v>0</v>
      </c>
      <c r="CE43" s="1">
        <f t="shared" si="42"/>
        <v>0</v>
      </c>
      <c r="CF43" s="1">
        <f t="shared" si="43"/>
        <v>0</v>
      </c>
      <c r="CG43" s="1">
        <f t="shared" si="44"/>
        <v>0</v>
      </c>
      <c r="CH43" s="1">
        <f t="shared" si="45"/>
        <v>0</v>
      </c>
      <c r="CI43" s="1">
        <f t="shared" si="46"/>
        <v>0</v>
      </c>
      <c r="CJ43" s="1">
        <f t="shared" si="47"/>
        <v>0</v>
      </c>
      <c r="CK43" s="1">
        <f t="shared" si="48"/>
        <v>0</v>
      </c>
      <c r="CL43" s="1">
        <f t="shared" si="49"/>
        <v>0</v>
      </c>
      <c r="CM43" s="1">
        <f t="shared" si="50"/>
        <v>0</v>
      </c>
      <c r="CN43" s="1">
        <f t="shared" si="51"/>
        <v>0</v>
      </c>
      <c r="CO43" s="1">
        <f t="shared" si="52"/>
        <v>0</v>
      </c>
      <c r="CP43" s="1">
        <f t="shared" si="53"/>
        <v>0</v>
      </c>
      <c r="CQ43" s="1">
        <f t="shared" si="54"/>
        <v>0</v>
      </c>
      <c r="CR43" s="1">
        <f t="shared" si="55"/>
        <v>0</v>
      </c>
    </row>
    <row r="44" spans="1:96" s="29" customFormat="1" ht="65.25" customHeight="1">
      <c r="B44" s="48"/>
      <c r="D44" s="264" t="s">
        <v>32</v>
      </c>
      <c r="E44" s="109" t="s">
        <v>147</v>
      </c>
      <c r="F44" s="373" t="s">
        <v>239</v>
      </c>
      <c r="G44" s="201"/>
      <c r="H44" s="202" t="s">
        <v>31</v>
      </c>
      <c r="I44" s="848" t="s">
        <v>80</v>
      </c>
      <c r="J44" s="857" t="s">
        <v>96</v>
      </c>
      <c r="K44" s="29">
        <v>1</v>
      </c>
      <c r="L44" s="871">
        <v>0</v>
      </c>
      <c r="M44" s="202" t="s">
        <v>211</v>
      </c>
      <c r="N44" s="552">
        <v>252.20580000000004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0"/>
      <c r="AC44" s="939"/>
      <c r="AD44" s="940"/>
      <c r="AE44" s="940"/>
      <c r="AF44" s="940"/>
      <c r="AG44" s="708">
        <f t="shared" si="17"/>
        <v>0</v>
      </c>
      <c r="AH44" s="63" t="str">
        <f t="shared" si="18"/>
        <v>No</v>
      </c>
      <c r="AI44" s="257" t="str">
        <f t="shared" si="58"/>
        <v>No</v>
      </c>
      <c r="AK44" s="557">
        <v>1</v>
      </c>
      <c r="AL44" s="87">
        <f t="shared" si="56"/>
        <v>0</v>
      </c>
      <c r="AN44" s="333">
        <v>3.2</v>
      </c>
      <c r="AO44" s="208">
        <f t="shared" si="19"/>
        <v>0</v>
      </c>
      <c r="AP44" s="364">
        <f t="shared" si="71"/>
        <v>0</v>
      </c>
      <c r="AQ44" s="141">
        <f t="shared" si="72"/>
        <v>0</v>
      </c>
      <c r="AR44" s="301">
        <f t="shared" si="59"/>
        <v>0</v>
      </c>
      <c r="AS44" s="325">
        <f t="shared" si="60"/>
        <v>0</v>
      </c>
      <c r="AT44" s="306">
        <f t="shared" si="61"/>
        <v>0</v>
      </c>
      <c r="AU44" s="311">
        <f t="shared" si="62"/>
        <v>0</v>
      </c>
      <c r="AV44" s="387">
        <f t="shared" si="63"/>
        <v>0</v>
      </c>
      <c r="AW44" s="321">
        <f t="shared" si="64"/>
        <v>0</v>
      </c>
      <c r="AX44" s="354">
        <f t="shared" si="65"/>
        <v>0</v>
      </c>
      <c r="AY44" s="316">
        <f t="shared" si="66"/>
        <v>0</v>
      </c>
      <c r="AZ44" s="292">
        <f t="shared" si="67"/>
        <v>0</v>
      </c>
      <c r="BA44" s="348">
        <f t="shared" si="68"/>
        <v>0</v>
      </c>
      <c r="BB44" s="359">
        <f t="shared" si="69"/>
        <v>0</v>
      </c>
      <c r="BC44" s="668">
        <f t="shared" si="70"/>
        <v>0</v>
      </c>
      <c r="BD44" s="670">
        <f t="shared" si="22"/>
        <v>0</v>
      </c>
      <c r="BE44" s="671">
        <f t="shared" si="23"/>
        <v>0</v>
      </c>
      <c r="BF44" s="672">
        <f t="shared" si="24"/>
        <v>0</v>
      </c>
      <c r="BG44" s="673">
        <f t="shared" si="25"/>
        <v>0</v>
      </c>
      <c r="BH44" s="692">
        <v>1</v>
      </c>
      <c r="BI44" s="689">
        <f t="shared" si="26"/>
        <v>0</v>
      </c>
      <c r="BJ44" s="693">
        <v>6</v>
      </c>
      <c r="BK44" s="694">
        <f t="shared" si="27"/>
        <v>0</v>
      </c>
      <c r="BL44" s="693"/>
      <c r="BM44" s="691">
        <f t="shared" si="28"/>
        <v>0</v>
      </c>
      <c r="BN44" s="693"/>
      <c r="BO44" s="691">
        <f t="shared" si="29"/>
        <v>0</v>
      </c>
      <c r="BQ44" s="1">
        <f t="shared" si="30"/>
        <v>0</v>
      </c>
      <c r="BR44" s="1">
        <f t="shared" si="31"/>
        <v>0</v>
      </c>
      <c r="BS44" s="1">
        <f t="shared" si="32"/>
        <v>0</v>
      </c>
      <c r="BT44" s="1">
        <f t="shared" si="33"/>
        <v>0</v>
      </c>
      <c r="BU44" s="1">
        <f t="shared" si="34"/>
        <v>0</v>
      </c>
      <c r="BV44" s="1">
        <f t="shared" si="35"/>
        <v>0</v>
      </c>
      <c r="BW44" s="1">
        <f t="shared" si="36"/>
        <v>0</v>
      </c>
      <c r="BX44" s="1">
        <f t="shared" si="37"/>
        <v>0</v>
      </c>
      <c r="BZ44" s="29">
        <f t="shared" si="38"/>
        <v>0</v>
      </c>
      <c r="CA44" s="29">
        <f t="shared" si="39"/>
        <v>0</v>
      </c>
      <c r="CC44" s="1">
        <f t="shared" si="40"/>
        <v>0</v>
      </c>
      <c r="CD44" s="1">
        <f t="shared" si="41"/>
        <v>0</v>
      </c>
      <c r="CE44" s="1">
        <f t="shared" si="42"/>
        <v>0</v>
      </c>
      <c r="CF44" s="1">
        <f t="shared" si="43"/>
        <v>0</v>
      </c>
      <c r="CG44" s="1">
        <f t="shared" si="44"/>
        <v>0</v>
      </c>
      <c r="CH44" s="1">
        <f t="shared" si="45"/>
        <v>0</v>
      </c>
      <c r="CI44" s="1">
        <f t="shared" si="46"/>
        <v>0</v>
      </c>
      <c r="CJ44" s="1">
        <f t="shared" si="47"/>
        <v>0</v>
      </c>
      <c r="CK44" s="1">
        <f t="shared" si="48"/>
        <v>0</v>
      </c>
      <c r="CL44" s="1">
        <f t="shared" si="49"/>
        <v>0</v>
      </c>
      <c r="CM44" s="1">
        <f t="shared" si="50"/>
        <v>0</v>
      </c>
      <c r="CN44" s="1">
        <f t="shared" si="51"/>
        <v>0</v>
      </c>
      <c r="CO44" s="1">
        <f t="shared" si="52"/>
        <v>0</v>
      </c>
      <c r="CP44" s="1">
        <f t="shared" si="53"/>
        <v>0</v>
      </c>
      <c r="CQ44" s="1">
        <f t="shared" si="54"/>
        <v>0</v>
      </c>
      <c r="CR44" s="1">
        <f t="shared" si="55"/>
        <v>0</v>
      </c>
    </row>
    <row r="45" spans="1:96" s="1" customFormat="1" ht="65.25" customHeight="1">
      <c r="B45" s="47"/>
      <c r="D45" s="264" t="s">
        <v>33</v>
      </c>
      <c r="E45" s="882" t="s">
        <v>148</v>
      </c>
      <c r="F45" s="372" t="s">
        <v>239</v>
      </c>
      <c r="G45" s="196"/>
      <c r="H45" s="197" t="s">
        <v>31</v>
      </c>
      <c r="I45" s="849" t="s">
        <v>79</v>
      </c>
      <c r="J45" s="858" t="s">
        <v>95</v>
      </c>
      <c r="K45" s="344">
        <v>1</v>
      </c>
      <c r="L45" s="870">
        <v>0</v>
      </c>
      <c r="M45" s="197" t="s">
        <v>211</v>
      </c>
      <c r="N45" s="554">
        <v>309.52530000000002</v>
      </c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623"/>
      <c r="AC45" s="941"/>
      <c r="AD45" s="942"/>
      <c r="AE45" s="942"/>
      <c r="AF45" s="942"/>
      <c r="AG45" s="707">
        <f t="shared" si="17"/>
        <v>0</v>
      </c>
      <c r="AH45" s="113" t="str">
        <f t="shared" si="18"/>
        <v>No</v>
      </c>
      <c r="AI45" s="166" t="str">
        <f t="shared" si="58"/>
        <v>No</v>
      </c>
      <c r="AK45" s="557">
        <v>1.5</v>
      </c>
      <c r="AL45" s="87">
        <f t="shared" si="56"/>
        <v>0</v>
      </c>
      <c r="AM45" s="29"/>
      <c r="AN45" s="333">
        <v>4.5999999999999996</v>
      </c>
      <c r="AO45" s="208">
        <f t="shared" si="19"/>
        <v>0</v>
      </c>
      <c r="AP45" s="364">
        <f t="shared" si="71"/>
        <v>0</v>
      </c>
      <c r="AQ45" s="141">
        <f t="shared" si="72"/>
        <v>0</v>
      </c>
      <c r="AR45" s="301">
        <f t="shared" si="59"/>
        <v>0</v>
      </c>
      <c r="AS45" s="325">
        <f t="shared" si="60"/>
        <v>0</v>
      </c>
      <c r="AT45" s="306">
        <f t="shared" si="61"/>
        <v>0</v>
      </c>
      <c r="AU45" s="311">
        <f t="shared" si="62"/>
        <v>0</v>
      </c>
      <c r="AV45" s="387">
        <f t="shared" si="63"/>
        <v>0</v>
      </c>
      <c r="AW45" s="321">
        <f t="shared" si="64"/>
        <v>0</v>
      </c>
      <c r="AX45" s="354">
        <f t="shared" si="65"/>
        <v>0</v>
      </c>
      <c r="AY45" s="316">
        <f t="shared" si="66"/>
        <v>0</v>
      </c>
      <c r="AZ45" s="292">
        <f t="shared" si="67"/>
        <v>0</v>
      </c>
      <c r="BA45" s="348">
        <f t="shared" si="68"/>
        <v>0</v>
      </c>
      <c r="BB45" s="359">
        <f t="shared" si="69"/>
        <v>0</v>
      </c>
      <c r="BC45" s="668">
        <f t="shared" si="70"/>
        <v>0</v>
      </c>
      <c r="BD45" s="670">
        <f t="shared" si="22"/>
        <v>0</v>
      </c>
      <c r="BE45" s="671">
        <f t="shared" si="23"/>
        <v>0</v>
      </c>
      <c r="BF45" s="672">
        <f t="shared" si="24"/>
        <v>0</v>
      </c>
      <c r="BG45" s="673">
        <f t="shared" si="25"/>
        <v>0</v>
      </c>
      <c r="BH45" s="692">
        <v>1.5</v>
      </c>
      <c r="BI45" s="689">
        <f t="shared" si="26"/>
        <v>0</v>
      </c>
      <c r="BJ45" s="693">
        <v>7</v>
      </c>
      <c r="BK45" s="694">
        <f t="shared" si="27"/>
        <v>0</v>
      </c>
      <c r="BL45" s="693"/>
      <c r="BM45" s="691">
        <f t="shared" si="28"/>
        <v>0</v>
      </c>
      <c r="BN45" s="693"/>
      <c r="BO45" s="691">
        <f t="shared" si="29"/>
        <v>0</v>
      </c>
      <c r="BQ45" s="1">
        <f t="shared" si="30"/>
        <v>0</v>
      </c>
      <c r="BR45" s="1">
        <f t="shared" si="31"/>
        <v>0</v>
      </c>
      <c r="BS45" s="1">
        <f t="shared" si="32"/>
        <v>0</v>
      </c>
      <c r="BT45" s="1">
        <f t="shared" si="33"/>
        <v>0</v>
      </c>
      <c r="BU45" s="1">
        <f t="shared" si="34"/>
        <v>0</v>
      </c>
      <c r="BV45" s="1">
        <f t="shared" si="35"/>
        <v>0</v>
      </c>
      <c r="BW45" s="1">
        <f t="shared" si="36"/>
        <v>0</v>
      </c>
      <c r="BX45" s="1">
        <f t="shared" si="37"/>
        <v>0</v>
      </c>
      <c r="BZ45" s="29">
        <f t="shared" si="38"/>
        <v>0</v>
      </c>
      <c r="CA45" s="29">
        <f t="shared" si="39"/>
        <v>0</v>
      </c>
      <c r="CC45" s="1">
        <f t="shared" si="40"/>
        <v>0</v>
      </c>
      <c r="CD45" s="1">
        <f t="shared" si="41"/>
        <v>0</v>
      </c>
      <c r="CE45" s="1">
        <f t="shared" si="42"/>
        <v>0</v>
      </c>
      <c r="CF45" s="1">
        <f t="shared" si="43"/>
        <v>0</v>
      </c>
      <c r="CG45" s="1">
        <f t="shared" si="44"/>
        <v>0</v>
      </c>
      <c r="CH45" s="1">
        <f t="shared" si="45"/>
        <v>0</v>
      </c>
      <c r="CI45" s="1">
        <f t="shared" si="46"/>
        <v>0</v>
      </c>
      <c r="CJ45" s="1">
        <f t="shared" si="47"/>
        <v>0</v>
      </c>
      <c r="CK45" s="1">
        <f t="shared" si="48"/>
        <v>0</v>
      </c>
      <c r="CL45" s="1">
        <f t="shared" si="49"/>
        <v>0</v>
      </c>
      <c r="CM45" s="1">
        <f t="shared" si="50"/>
        <v>0</v>
      </c>
      <c r="CN45" s="1">
        <f t="shared" si="51"/>
        <v>0</v>
      </c>
      <c r="CO45" s="1">
        <f t="shared" si="52"/>
        <v>0</v>
      </c>
      <c r="CP45" s="1">
        <f t="shared" si="53"/>
        <v>0</v>
      </c>
      <c r="CQ45" s="1">
        <f t="shared" si="54"/>
        <v>0</v>
      </c>
      <c r="CR45" s="1">
        <f t="shared" si="55"/>
        <v>0</v>
      </c>
    </row>
    <row r="46" spans="1:96" s="1" customFormat="1" ht="65.25" customHeight="1">
      <c r="B46" s="47"/>
      <c r="D46" s="264" t="s">
        <v>34</v>
      </c>
      <c r="E46" s="109" t="s">
        <v>149</v>
      </c>
      <c r="F46" s="373" t="s">
        <v>239</v>
      </c>
      <c r="G46" s="201"/>
      <c r="H46" s="209" t="s">
        <v>31</v>
      </c>
      <c r="I46" s="850" t="s">
        <v>78</v>
      </c>
      <c r="J46" s="850" t="s">
        <v>95</v>
      </c>
      <c r="K46" s="1">
        <v>1</v>
      </c>
      <c r="L46" s="866">
        <v>0</v>
      </c>
      <c r="M46" s="209" t="s">
        <v>211</v>
      </c>
      <c r="N46" s="555">
        <v>298.06140000000005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0"/>
      <c r="AC46" s="939"/>
      <c r="AD46" s="940"/>
      <c r="AE46" s="940"/>
      <c r="AF46" s="940"/>
      <c r="AG46" s="708">
        <f t="shared" si="17"/>
        <v>0</v>
      </c>
      <c r="AH46" s="63" t="str">
        <f t="shared" si="18"/>
        <v>No</v>
      </c>
      <c r="AI46" s="257" t="str">
        <f t="shared" si="58"/>
        <v>No</v>
      </c>
      <c r="AK46" s="557">
        <v>1.5</v>
      </c>
      <c r="AL46" s="87">
        <f t="shared" si="56"/>
        <v>0</v>
      </c>
      <c r="AM46" s="29"/>
      <c r="AN46" s="333">
        <v>4.3</v>
      </c>
      <c r="AO46" s="208">
        <f t="shared" si="19"/>
        <v>0</v>
      </c>
      <c r="AP46" s="364">
        <f t="shared" si="71"/>
        <v>0</v>
      </c>
      <c r="AQ46" s="141">
        <f t="shared" si="72"/>
        <v>0</v>
      </c>
      <c r="AR46" s="301">
        <f t="shared" si="59"/>
        <v>0</v>
      </c>
      <c r="AS46" s="325">
        <f t="shared" si="60"/>
        <v>0</v>
      </c>
      <c r="AT46" s="306">
        <f t="shared" si="61"/>
        <v>0</v>
      </c>
      <c r="AU46" s="311">
        <f t="shared" si="62"/>
        <v>0</v>
      </c>
      <c r="AV46" s="387">
        <f t="shared" si="63"/>
        <v>0</v>
      </c>
      <c r="AW46" s="321">
        <f t="shared" si="64"/>
        <v>0</v>
      </c>
      <c r="AX46" s="354">
        <f t="shared" si="65"/>
        <v>0</v>
      </c>
      <c r="AY46" s="316">
        <f t="shared" si="66"/>
        <v>0</v>
      </c>
      <c r="AZ46" s="292">
        <f t="shared" si="67"/>
        <v>0</v>
      </c>
      <c r="BA46" s="348">
        <f t="shared" si="68"/>
        <v>0</v>
      </c>
      <c r="BB46" s="359">
        <f t="shared" si="69"/>
        <v>0</v>
      </c>
      <c r="BC46" s="668">
        <f t="shared" si="70"/>
        <v>0</v>
      </c>
      <c r="BD46" s="670">
        <f t="shared" si="22"/>
        <v>0</v>
      </c>
      <c r="BE46" s="671">
        <f t="shared" si="23"/>
        <v>0</v>
      </c>
      <c r="BF46" s="672">
        <f t="shared" si="24"/>
        <v>0</v>
      </c>
      <c r="BG46" s="673">
        <f t="shared" si="25"/>
        <v>0</v>
      </c>
      <c r="BH46" s="692">
        <v>1.5</v>
      </c>
      <c r="BI46" s="689">
        <f t="shared" si="26"/>
        <v>0</v>
      </c>
      <c r="BJ46" s="693">
        <v>6</v>
      </c>
      <c r="BK46" s="694">
        <f t="shared" si="27"/>
        <v>0</v>
      </c>
      <c r="BL46" s="693"/>
      <c r="BM46" s="691">
        <f t="shared" si="28"/>
        <v>0</v>
      </c>
      <c r="BN46" s="693"/>
      <c r="BO46" s="691">
        <f t="shared" si="29"/>
        <v>0</v>
      </c>
      <c r="BQ46" s="1">
        <f t="shared" si="30"/>
        <v>0</v>
      </c>
      <c r="BR46" s="1">
        <f t="shared" si="31"/>
        <v>0</v>
      </c>
      <c r="BS46" s="1">
        <f t="shared" si="32"/>
        <v>0</v>
      </c>
      <c r="BT46" s="1">
        <f t="shared" si="33"/>
        <v>0</v>
      </c>
      <c r="BU46" s="1">
        <f t="shared" si="34"/>
        <v>0</v>
      </c>
      <c r="BV46" s="1">
        <f t="shared" si="35"/>
        <v>0</v>
      </c>
      <c r="BW46" s="1">
        <f t="shared" si="36"/>
        <v>0</v>
      </c>
      <c r="BX46" s="1">
        <f t="shared" si="37"/>
        <v>0</v>
      </c>
      <c r="BZ46" s="29">
        <f t="shared" si="38"/>
        <v>0</v>
      </c>
      <c r="CA46" s="29">
        <f t="shared" si="39"/>
        <v>0</v>
      </c>
      <c r="CC46" s="1">
        <f t="shared" si="40"/>
        <v>0</v>
      </c>
      <c r="CD46" s="1">
        <f t="shared" si="41"/>
        <v>0</v>
      </c>
      <c r="CE46" s="1">
        <f t="shared" si="42"/>
        <v>0</v>
      </c>
      <c r="CF46" s="1">
        <f t="shared" si="43"/>
        <v>0</v>
      </c>
      <c r="CG46" s="1">
        <f t="shared" si="44"/>
        <v>0</v>
      </c>
      <c r="CH46" s="1">
        <f t="shared" si="45"/>
        <v>0</v>
      </c>
      <c r="CI46" s="1">
        <f t="shared" si="46"/>
        <v>0</v>
      </c>
      <c r="CJ46" s="1">
        <f t="shared" si="47"/>
        <v>0</v>
      </c>
      <c r="CK46" s="1">
        <f t="shared" si="48"/>
        <v>0</v>
      </c>
      <c r="CL46" s="1">
        <f t="shared" si="49"/>
        <v>0</v>
      </c>
      <c r="CM46" s="1">
        <f t="shared" si="50"/>
        <v>0</v>
      </c>
      <c r="CN46" s="1">
        <f t="shared" si="51"/>
        <v>0</v>
      </c>
      <c r="CO46" s="1">
        <f t="shared" si="52"/>
        <v>0</v>
      </c>
      <c r="CP46" s="1">
        <f t="shared" si="53"/>
        <v>0</v>
      </c>
      <c r="CQ46" s="1">
        <f t="shared" si="54"/>
        <v>0</v>
      </c>
      <c r="CR46" s="1">
        <f t="shared" si="55"/>
        <v>0</v>
      </c>
    </row>
    <row r="47" spans="1:96" s="29" customFormat="1" ht="65.25" customHeight="1">
      <c r="B47" s="48"/>
      <c r="D47" s="264" t="s">
        <v>35</v>
      </c>
      <c r="E47" s="882" t="s">
        <v>150</v>
      </c>
      <c r="F47" s="372" t="s">
        <v>239</v>
      </c>
      <c r="G47" s="196"/>
      <c r="H47" s="197" t="s">
        <v>31</v>
      </c>
      <c r="I47" s="849" t="s">
        <v>175</v>
      </c>
      <c r="J47" s="849" t="s">
        <v>95</v>
      </c>
      <c r="K47" s="344">
        <v>1</v>
      </c>
      <c r="L47" s="870">
        <v>0</v>
      </c>
      <c r="M47" s="197" t="s">
        <v>211</v>
      </c>
      <c r="N47" s="554">
        <v>252.20580000000004</v>
      </c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623"/>
      <c r="AC47" s="941"/>
      <c r="AD47" s="942"/>
      <c r="AE47" s="942"/>
      <c r="AF47" s="942"/>
      <c r="AG47" s="707">
        <f t="shared" si="17"/>
        <v>0</v>
      </c>
      <c r="AH47" s="113" t="str">
        <f t="shared" si="18"/>
        <v>No</v>
      </c>
      <c r="AI47" s="166" t="str">
        <f t="shared" si="58"/>
        <v>No</v>
      </c>
      <c r="AK47" s="557">
        <v>1</v>
      </c>
      <c r="AL47" s="87">
        <f t="shared" si="56"/>
        <v>0</v>
      </c>
      <c r="AN47" s="333">
        <v>2.2999999999999998</v>
      </c>
      <c r="AO47" s="208">
        <f t="shared" si="19"/>
        <v>0</v>
      </c>
      <c r="AP47" s="364">
        <f t="shared" si="71"/>
        <v>0</v>
      </c>
      <c r="AQ47" s="141">
        <f t="shared" si="72"/>
        <v>0</v>
      </c>
      <c r="AR47" s="301">
        <f t="shared" si="59"/>
        <v>0</v>
      </c>
      <c r="AS47" s="325">
        <f t="shared" si="60"/>
        <v>0</v>
      </c>
      <c r="AT47" s="306">
        <f t="shared" si="61"/>
        <v>0</v>
      </c>
      <c r="AU47" s="311">
        <f t="shared" si="62"/>
        <v>0</v>
      </c>
      <c r="AV47" s="387">
        <f t="shared" si="63"/>
        <v>0</v>
      </c>
      <c r="AW47" s="321">
        <f t="shared" si="64"/>
        <v>0</v>
      </c>
      <c r="AX47" s="354">
        <f t="shared" si="65"/>
        <v>0</v>
      </c>
      <c r="AY47" s="316">
        <f t="shared" si="66"/>
        <v>0</v>
      </c>
      <c r="AZ47" s="292">
        <f t="shared" si="67"/>
        <v>0</v>
      </c>
      <c r="BA47" s="348">
        <f t="shared" si="68"/>
        <v>0</v>
      </c>
      <c r="BB47" s="359">
        <f t="shared" si="69"/>
        <v>0</v>
      </c>
      <c r="BC47" s="668">
        <f t="shared" si="70"/>
        <v>0</v>
      </c>
      <c r="BD47" s="670">
        <f t="shared" si="22"/>
        <v>0</v>
      </c>
      <c r="BE47" s="671">
        <f t="shared" si="23"/>
        <v>0</v>
      </c>
      <c r="BF47" s="672">
        <f t="shared" si="24"/>
        <v>0</v>
      </c>
      <c r="BG47" s="673">
        <f t="shared" si="25"/>
        <v>0</v>
      </c>
      <c r="BH47" s="692">
        <v>1</v>
      </c>
      <c r="BI47" s="689">
        <f t="shared" si="26"/>
        <v>0</v>
      </c>
      <c r="BJ47" s="693">
        <v>6</v>
      </c>
      <c r="BK47" s="694">
        <f t="shared" si="27"/>
        <v>0</v>
      </c>
      <c r="BL47" s="693"/>
      <c r="BM47" s="691">
        <f t="shared" si="28"/>
        <v>0</v>
      </c>
      <c r="BN47" s="693"/>
      <c r="BO47" s="691">
        <f t="shared" si="29"/>
        <v>0</v>
      </c>
      <c r="BQ47" s="1">
        <f t="shared" si="30"/>
        <v>0</v>
      </c>
      <c r="BR47" s="1">
        <f t="shared" si="31"/>
        <v>0</v>
      </c>
      <c r="BS47" s="1">
        <f t="shared" si="32"/>
        <v>0</v>
      </c>
      <c r="BT47" s="1">
        <f t="shared" si="33"/>
        <v>0</v>
      </c>
      <c r="BU47" s="1">
        <f t="shared" si="34"/>
        <v>0</v>
      </c>
      <c r="BV47" s="1">
        <f t="shared" si="35"/>
        <v>0</v>
      </c>
      <c r="BW47" s="1">
        <f t="shared" si="36"/>
        <v>0</v>
      </c>
      <c r="BX47" s="1">
        <f t="shared" si="37"/>
        <v>0</v>
      </c>
      <c r="BZ47" s="29">
        <f t="shared" si="38"/>
        <v>0</v>
      </c>
      <c r="CA47" s="29">
        <f t="shared" si="39"/>
        <v>0</v>
      </c>
      <c r="CC47" s="1">
        <f t="shared" si="40"/>
        <v>0</v>
      </c>
      <c r="CD47" s="1">
        <f t="shared" si="41"/>
        <v>0</v>
      </c>
      <c r="CE47" s="1">
        <f t="shared" si="42"/>
        <v>0</v>
      </c>
      <c r="CF47" s="1">
        <f t="shared" si="43"/>
        <v>0</v>
      </c>
      <c r="CG47" s="1">
        <f t="shared" si="44"/>
        <v>0</v>
      </c>
      <c r="CH47" s="1">
        <f t="shared" si="45"/>
        <v>0</v>
      </c>
      <c r="CI47" s="1">
        <f t="shared" si="46"/>
        <v>0</v>
      </c>
      <c r="CJ47" s="1">
        <f t="shared" si="47"/>
        <v>0</v>
      </c>
      <c r="CK47" s="1">
        <f t="shared" si="48"/>
        <v>0</v>
      </c>
      <c r="CL47" s="1">
        <f t="shared" si="49"/>
        <v>0</v>
      </c>
      <c r="CM47" s="1">
        <f t="shared" si="50"/>
        <v>0</v>
      </c>
      <c r="CN47" s="1">
        <f t="shared" si="51"/>
        <v>0</v>
      </c>
      <c r="CO47" s="1">
        <f t="shared" si="52"/>
        <v>0</v>
      </c>
      <c r="CP47" s="1">
        <f t="shared" si="53"/>
        <v>0</v>
      </c>
      <c r="CQ47" s="1">
        <f t="shared" si="54"/>
        <v>0</v>
      </c>
      <c r="CR47" s="1">
        <f t="shared" si="55"/>
        <v>0</v>
      </c>
    </row>
    <row r="48" spans="1:96" s="1" customFormat="1" ht="65.25" customHeight="1">
      <c r="B48" s="47"/>
      <c r="D48" s="264" t="s">
        <v>39</v>
      </c>
      <c r="E48" s="109" t="s">
        <v>151</v>
      </c>
      <c r="F48" s="373" t="s">
        <v>239</v>
      </c>
      <c r="G48" s="201"/>
      <c r="H48" s="202" t="s">
        <v>31</v>
      </c>
      <c r="I48" s="848" t="s">
        <v>174</v>
      </c>
      <c r="J48" s="848" t="s">
        <v>95</v>
      </c>
      <c r="K48" s="29">
        <v>1</v>
      </c>
      <c r="L48" s="871">
        <v>0</v>
      </c>
      <c r="M48" s="202" t="s">
        <v>211</v>
      </c>
      <c r="N48" s="556">
        <v>252.20580000000004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0"/>
      <c r="AC48" s="939"/>
      <c r="AD48" s="940"/>
      <c r="AE48" s="940"/>
      <c r="AF48" s="940"/>
      <c r="AG48" s="708">
        <f t="shared" si="17"/>
        <v>0</v>
      </c>
      <c r="AH48" s="63" t="str">
        <f t="shared" si="18"/>
        <v>No</v>
      </c>
      <c r="AI48" s="257" t="str">
        <f t="shared" si="58"/>
        <v>No</v>
      </c>
      <c r="AK48" s="557">
        <v>1</v>
      </c>
      <c r="AL48" s="87">
        <f t="shared" si="56"/>
        <v>0</v>
      </c>
      <c r="AM48" s="29"/>
      <c r="AN48" s="333">
        <v>3.3</v>
      </c>
      <c r="AO48" s="208">
        <f t="shared" si="19"/>
        <v>0</v>
      </c>
      <c r="AP48" s="364">
        <f t="shared" si="71"/>
        <v>0</v>
      </c>
      <c r="AQ48" s="141">
        <f t="shared" si="72"/>
        <v>0</v>
      </c>
      <c r="AR48" s="301">
        <f t="shared" si="59"/>
        <v>0</v>
      </c>
      <c r="AS48" s="325">
        <f t="shared" si="60"/>
        <v>0</v>
      </c>
      <c r="AT48" s="306">
        <f t="shared" si="61"/>
        <v>0</v>
      </c>
      <c r="AU48" s="311">
        <f t="shared" si="62"/>
        <v>0</v>
      </c>
      <c r="AV48" s="387">
        <f t="shared" si="63"/>
        <v>0</v>
      </c>
      <c r="AW48" s="321">
        <f t="shared" si="64"/>
        <v>0</v>
      </c>
      <c r="AX48" s="354">
        <f t="shared" si="65"/>
        <v>0</v>
      </c>
      <c r="AY48" s="316">
        <f t="shared" si="66"/>
        <v>0</v>
      </c>
      <c r="AZ48" s="292">
        <f t="shared" si="67"/>
        <v>0</v>
      </c>
      <c r="BA48" s="348">
        <f t="shared" si="68"/>
        <v>0</v>
      </c>
      <c r="BB48" s="359">
        <f t="shared" si="69"/>
        <v>0</v>
      </c>
      <c r="BC48" s="668">
        <f t="shared" si="70"/>
        <v>0</v>
      </c>
      <c r="BD48" s="670">
        <f t="shared" si="22"/>
        <v>0</v>
      </c>
      <c r="BE48" s="671">
        <f t="shared" si="23"/>
        <v>0</v>
      </c>
      <c r="BF48" s="672">
        <f t="shared" si="24"/>
        <v>0</v>
      </c>
      <c r="BG48" s="673">
        <f t="shared" si="25"/>
        <v>0</v>
      </c>
      <c r="BH48" s="692">
        <v>1</v>
      </c>
      <c r="BI48" s="689">
        <f t="shared" si="26"/>
        <v>0</v>
      </c>
      <c r="BJ48" s="693">
        <v>7</v>
      </c>
      <c r="BK48" s="694">
        <f t="shared" si="27"/>
        <v>0</v>
      </c>
      <c r="BL48" s="693"/>
      <c r="BM48" s="691">
        <f t="shared" si="28"/>
        <v>0</v>
      </c>
      <c r="BN48" s="693"/>
      <c r="BO48" s="691">
        <f t="shared" si="29"/>
        <v>0</v>
      </c>
      <c r="BQ48" s="1">
        <f t="shared" si="30"/>
        <v>0</v>
      </c>
      <c r="BR48" s="1">
        <f t="shared" si="31"/>
        <v>0</v>
      </c>
      <c r="BS48" s="1">
        <f t="shared" si="32"/>
        <v>0</v>
      </c>
      <c r="BT48" s="1">
        <f t="shared" si="33"/>
        <v>0</v>
      </c>
      <c r="BU48" s="1">
        <f t="shared" si="34"/>
        <v>0</v>
      </c>
      <c r="BV48" s="1">
        <f t="shared" si="35"/>
        <v>0</v>
      </c>
      <c r="BW48" s="1">
        <f t="shared" si="36"/>
        <v>0</v>
      </c>
      <c r="BX48" s="1">
        <f t="shared" si="37"/>
        <v>0</v>
      </c>
      <c r="BZ48" s="29">
        <f t="shared" si="38"/>
        <v>0</v>
      </c>
      <c r="CA48" s="29">
        <f t="shared" si="39"/>
        <v>0</v>
      </c>
      <c r="CC48" s="1">
        <f t="shared" si="40"/>
        <v>0</v>
      </c>
      <c r="CD48" s="1">
        <f t="shared" si="41"/>
        <v>0</v>
      </c>
      <c r="CE48" s="1">
        <f t="shared" si="42"/>
        <v>0</v>
      </c>
      <c r="CF48" s="1">
        <f t="shared" si="43"/>
        <v>0</v>
      </c>
      <c r="CG48" s="1">
        <f t="shared" si="44"/>
        <v>0</v>
      </c>
      <c r="CH48" s="1">
        <f t="shared" si="45"/>
        <v>0</v>
      </c>
      <c r="CI48" s="1">
        <f t="shared" si="46"/>
        <v>0</v>
      </c>
      <c r="CJ48" s="1">
        <f t="shared" si="47"/>
        <v>0</v>
      </c>
      <c r="CK48" s="1">
        <f t="shared" si="48"/>
        <v>0</v>
      </c>
      <c r="CL48" s="1">
        <f t="shared" si="49"/>
        <v>0</v>
      </c>
      <c r="CM48" s="1">
        <f t="shared" si="50"/>
        <v>0</v>
      </c>
      <c r="CN48" s="1">
        <f t="shared" si="51"/>
        <v>0</v>
      </c>
      <c r="CO48" s="1">
        <f t="shared" si="52"/>
        <v>0</v>
      </c>
      <c r="CP48" s="1">
        <f t="shared" si="53"/>
        <v>0</v>
      </c>
      <c r="CQ48" s="1">
        <f t="shared" si="54"/>
        <v>0</v>
      </c>
      <c r="CR48" s="1">
        <f t="shared" si="55"/>
        <v>0</v>
      </c>
    </row>
    <row r="49" spans="2:96" s="1" customFormat="1" ht="65.25" customHeight="1">
      <c r="B49" s="47"/>
      <c r="D49" s="264" t="s">
        <v>36</v>
      </c>
      <c r="E49" s="882" t="s">
        <v>152</v>
      </c>
      <c r="F49" s="372" t="s">
        <v>239</v>
      </c>
      <c r="G49" s="196"/>
      <c r="H49" s="197" t="s">
        <v>31</v>
      </c>
      <c r="I49" s="849" t="s">
        <v>173</v>
      </c>
      <c r="J49" s="858" t="s">
        <v>96</v>
      </c>
      <c r="K49" s="344">
        <v>1</v>
      </c>
      <c r="L49" s="870">
        <v>0</v>
      </c>
      <c r="M49" s="207" t="s">
        <v>211</v>
      </c>
      <c r="N49" s="554">
        <v>240.74190000000004</v>
      </c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623"/>
      <c r="AC49" s="941"/>
      <c r="AD49" s="942"/>
      <c r="AE49" s="942"/>
      <c r="AF49" s="942"/>
      <c r="AG49" s="707">
        <f t="shared" si="17"/>
        <v>0</v>
      </c>
      <c r="AH49" s="113" t="str">
        <f t="shared" si="18"/>
        <v>No</v>
      </c>
      <c r="AI49" s="166" t="str">
        <f t="shared" si="58"/>
        <v>No</v>
      </c>
      <c r="AK49" s="557">
        <v>1</v>
      </c>
      <c r="AL49" s="87">
        <f t="shared" si="56"/>
        <v>0</v>
      </c>
      <c r="AM49" s="29"/>
      <c r="AN49" s="333">
        <v>3.2</v>
      </c>
      <c r="AO49" s="208">
        <f t="shared" si="19"/>
        <v>0</v>
      </c>
      <c r="AP49" s="364">
        <f t="shared" si="71"/>
        <v>0</v>
      </c>
      <c r="AQ49" s="141">
        <f t="shared" si="72"/>
        <v>0</v>
      </c>
      <c r="AR49" s="301">
        <f t="shared" si="59"/>
        <v>0</v>
      </c>
      <c r="AS49" s="325">
        <f t="shared" si="60"/>
        <v>0</v>
      </c>
      <c r="AT49" s="306">
        <f t="shared" si="61"/>
        <v>0</v>
      </c>
      <c r="AU49" s="311">
        <f t="shared" si="62"/>
        <v>0</v>
      </c>
      <c r="AV49" s="387">
        <f t="shared" si="63"/>
        <v>0</v>
      </c>
      <c r="AW49" s="321">
        <f t="shared" si="64"/>
        <v>0</v>
      </c>
      <c r="AX49" s="354">
        <f t="shared" si="65"/>
        <v>0</v>
      </c>
      <c r="AY49" s="316">
        <f t="shared" si="66"/>
        <v>0</v>
      </c>
      <c r="AZ49" s="292">
        <f t="shared" si="67"/>
        <v>0</v>
      </c>
      <c r="BA49" s="348">
        <f t="shared" si="68"/>
        <v>0</v>
      </c>
      <c r="BB49" s="359">
        <f t="shared" si="69"/>
        <v>0</v>
      </c>
      <c r="BC49" s="668">
        <f t="shared" si="70"/>
        <v>0</v>
      </c>
      <c r="BD49" s="670">
        <f t="shared" si="22"/>
        <v>0</v>
      </c>
      <c r="BE49" s="671">
        <f t="shared" si="23"/>
        <v>0</v>
      </c>
      <c r="BF49" s="672">
        <f t="shared" si="24"/>
        <v>0</v>
      </c>
      <c r="BG49" s="673">
        <f t="shared" si="25"/>
        <v>0</v>
      </c>
      <c r="BH49" s="692">
        <v>1</v>
      </c>
      <c r="BI49" s="689">
        <f t="shared" si="26"/>
        <v>0</v>
      </c>
      <c r="BJ49" s="693">
        <v>7</v>
      </c>
      <c r="BK49" s="694">
        <f t="shared" si="27"/>
        <v>0</v>
      </c>
      <c r="BL49" s="693"/>
      <c r="BM49" s="691">
        <f t="shared" si="28"/>
        <v>0</v>
      </c>
      <c r="BN49" s="693"/>
      <c r="BO49" s="691">
        <f t="shared" si="29"/>
        <v>0</v>
      </c>
      <c r="BQ49" s="1">
        <f t="shared" si="30"/>
        <v>0</v>
      </c>
      <c r="BR49" s="1">
        <f t="shared" si="31"/>
        <v>0</v>
      </c>
      <c r="BS49" s="1">
        <f t="shared" si="32"/>
        <v>0</v>
      </c>
      <c r="BT49" s="1">
        <f t="shared" si="33"/>
        <v>0</v>
      </c>
      <c r="BU49" s="1">
        <f t="shared" si="34"/>
        <v>0</v>
      </c>
      <c r="BV49" s="1">
        <f t="shared" si="35"/>
        <v>0</v>
      </c>
      <c r="BW49" s="1">
        <f t="shared" si="36"/>
        <v>0</v>
      </c>
      <c r="BX49" s="1">
        <f t="shared" si="37"/>
        <v>0</v>
      </c>
      <c r="BZ49" s="29">
        <f t="shared" si="38"/>
        <v>0</v>
      </c>
      <c r="CA49" s="29">
        <f t="shared" si="39"/>
        <v>0</v>
      </c>
      <c r="CC49" s="1">
        <f t="shared" si="40"/>
        <v>0</v>
      </c>
      <c r="CD49" s="1">
        <f t="shared" si="41"/>
        <v>0</v>
      </c>
      <c r="CE49" s="1">
        <f t="shared" si="42"/>
        <v>0</v>
      </c>
      <c r="CF49" s="1">
        <f t="shared" si="43"/>
        <v>0</v>
      </c>
      <c r="CG49" s="1">
        <f t="shared" si="44"/>
        <v>0</v>
      </c>
      <c r="CH49" s="1">
        <f t="shared" si="45"/>
        <v>0</v>
      </c>
      <c r="CI49" s="1">
        <f t="shared" si="46"/>
        <v>0</v>
      </c>
      <c r="CJ49" s="1">
        <f t="shared" si="47"/>
        <v>0</v>
      </c>
      <c r="CK49" s="1">
        <f t="shared" si="48"/>
        <v>0</v>
      </c>
      <c r="CL49" s="1">
        <f t="shared" si="49"/>
        <v>0</v>
      </c>
      <c r="CM49" s="1">
        <f t="shared" si="50"/>
        <v>0</v>
      </c>
      <c r="CN49" s="1">
        <f t="shared" si="51"/>
        <v>0</v>
      </c>
      <c r="CO49" s="1">
        <f t="shared" si="52"/>
        <v>0</v>
      </c>
      <c r="CP49" s="1">
        <f t="shared" si="53"/>
        <v>0</v>
      </c>
      <c r="CQ49" s="1">
        <f t="shared" si="54"/>
        <v>0</v>
      </c>
      <c r="CR49" s="1">
        <f t="shared" si="55"/>
        <v>0</v>
      </c>
    </row>
    <row r="50" spans="2:96" s="1" customFormat="1" ht="65.25" customHeight="1">
      <c r="B50" s="47"/>
      <c r="D50" s="264" t="s">
        <v>40</v>
      </c>
      <c r="E50" s="109" t="s">
        <v>153</v>
      </c>
      <c r="F50" s="373" t="s">
        <v>239</v>
      </c>
      <c r="G50" s="201"/>
      <c r="H50" s="202" t="s">
        <v>31</v>
      </c>
      <c r="I50" s="848" t="s">
        <v>172</v>
      </c>
      <c r="J50" s="848" t="s">
        <v>96</v>
      </c>
      <c r="K50" s="29">
        <v>1</v>
      </c>
      <c r="L50" s="871">
        <v>0</v>
      </c>
      <c r="M50" s="202" t="s">
        <v>211</v>
      </c>
      <c r="N50" s="556">
        <v>240.74190000000004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0"/>
      <c r="AC50" s="939"/>
      <c r="AD50" s="940"/>
      <c r="AE50" s="940"/>
      <c r="AF50" s="940"/>
      <c r="AG50" s="708">
        <f t="shared" si="17"/>
        <v>0</v>
      </c>
      <c r="AH50" s="63" t="str">
        <f t="shared" si="18"/>
        <v>No</v>
      </c>
      <c r="AI50" s="257" t="str">
        <f t="shared" si="58"/>
        <v>No</v>
      </c>
      <c r="AK50" s="557">
        <v>1.5</v>
      </c>
      <c r="AL50" s="87">
        <f t="shared" si="56"/>
        <v>0</v>
      </c>
      <c r="AM50" s="29"/>
      <c r="AN50" s="333">
        <v>2.6</v>
      </c>
      <c r="AO50" s="208">
        <f t="shared" si="19"/>
        <v>0</v>
      </c>
      <c r="AP50" s="364">
        <f t="shared" si="71"/>
        <v>0</v>
      </c>
      <c r="AQ50" s="141">
        <f t="shared" si="72"/>
        <v>0</v>
      </c>
      <c r="AR50" s="301">
        <f t="shared" si="59"/>
        <v>0</v>
      </c>
      <c r="AS50" s="325">
        <f t="shared" si="60"/>
        <v>0</v>
      </c>
      <c r="AT50" s="306">
        <f t="shared" si="61"/>
        <v>0</v>
      </c>
      <c r="AU50" s="311">
        <f t="shared" si="62"/>
        <v>0</v>
      </c>
      <c r="AV50" s="387">
        <f t="shared" si="63"/>
        <v>0</v>
      </c>
      <c r="AW50" s="321">
        <f t="shared" si="64"/>
        <v>0</v>
      </c>
      <c r="AX50" s="354">
        <f t="shared" si="65"/>
        <v>0</v>
      </c>
      <c r="AY50" s="316">
        <f t="shared" si="66"/>
        <v>0</v>
      </c>
      <c r="AZ50" s="292">
        <f t="shared" si="67"/>
        <v>0</v>
      </c>
      <c r="BA50" s="348">
        <f t="shared" si="68"/>
        <v>0</v>
      </c>
      <c r="BB50" s="359">
        <f t="shared" si="69"/>
        <v>0</v>
      </c>
      <c r="BC50" s="668">
        <f t="shared" si="70"/>
        <v>0</v>
      </c>
      <c r="BD50" s="670">
        <f t="shared" si="22"/>
        <v>0</v>
      </c>
      <c r="BE50" s="671">
        <f t="shared" si="23"/>
        <v>0</v>
      </c>
      <c r="BF50" s="672">
        <f t="shared" si="24"/>
        <v>0</v>
      </c>
      <c r="BG50" s="673">
        <f t="shared" si="25"/>
        <v>0</v>
      </c>
      <c r="BH50" s="692">
        <v>1.5</v>
      </c>
      <c r="BI50" s="689">
        <f t="shared" si="26"/>
        <v>0</v>
      </c>
      <c r="BJ50" s="693">
        <v>5</v>
      </c>
      <c r="BK50" s="694">
        <f t="shared" si="27"/>
        <v>0</v>
      </c>
      <c r="BL50" s="693"/>
      <c r="BM50" s="691">
        <f t="shared" si="28"/>
        <v>0</v>
      </c>
      <c r="BN50" s="693"/>
      <c r="BO50" s="691">
        <f t="shared" si="29"/>
        <v>0</v>
      </c>
      <c r="BQ50" s="1">
        <f t="shared" si="30"/>
        <v>0</v>
      </c>
      <c r="BR50" s="1">
        <f t="shared" si="31"/>
        <v>0</v>
      </c>
      <c r="BS50" s="1">
        <f t="shared" si="32"/>
        <v>0</v>
      </c>
      <c r="BT50" s="1">
        <f t="shared" si="33"/>
        <v>0</v>
      </c>
      <c r="BU50" s="1">
        <f t="shared" si="34"/>
        <v>0</v>
      </c>
      <c r="BV50" s="1">
        <f t="shared" si="35"/>
        <v>0</v>
      </c>
      <c r="BW50" s="1">
        <f t="shared" si="36"/>
        <v>0</v>
      </c>
      <c r="BX50" s="1">
        <f t="shared" si="37"/>
        <v>0</v>
      </c>
      <c r="BZ50" s="29">
        <f t="shared" si="38"/>
        <v>0</v>
      </c>
      <c r="CA50" s="29">
        <f t="shared" si="39"/>
        <v>0</v>
      </c>
      <c r="CC50" s="1">
        <f t="shared" si="40"/>
        <v>0</v>
      </c>
      <c r="CD50" s="1">
        <f t="shared" si="41"/>
        <v>0</v>
      </c>
      <c r="CE50" s="1">
        <f t="shared" si="42"/>
        <v>0</v>
      </c>
      <c r="CF50" s="1">
        <f t="shared" si="43"/>
        <v>0</v>
      </c>
      <c r="CG50" s="1">
        <f t="shared" si="44"/>
        <v>0</v>
      </c>
      <c r="CH50" s="1">
        <f t="shared" si="45"/>
        <v>0</v>
      </c>
      <c r="CI50" s="1">
        <f t="shared" si="46"/>
        <v>0</v>
      </c>
      <c r="CJ50" s="1">
        <f t="shared" si="47"/>
        <v>0</v>
      </c>
      <c r="CK50" s="1">
        <f t="shared" si="48"/>
        <v>0</v>
      </c>
      <c r="CL50" s="1">
        <f t="shared" si="49"/>
        <v>0</v>
      </c>
      <c r="CM50" s="1">
        <f t="shared" si="50"/>
        <v>0</v>
      </c>
      <c r="CN50" s="1">
        <f t="shared" si="51"/>
        <v>0</v>
      </c>
      <c r="CO50" s="1">
        <f t="shared" si="52"/>
        <v>0</v>
      </c>
      <c r="CP50" s="1">
        <f t="shared" si="53"/>
        <v>0</v>
      </c>
      <c r="CQ50" s="1">
        <f t="shared" si="54"/>
        <v>0</v>
      </c>
      <c r="CR50" s="1">
        <f t="shared" si="55"/>
        <v>0</v>
      </c>
    </row>
    <row r="51" spans="2:96" s="1" customFormat="1" ht="65.25" customHeight="1">
      <c r="B51" s="47"/>
      <c r="D51" s="264" t="s">
        <v>37</v>
      </c>
      <c r="E51" s="882" t="s">
        <v>154</v>
      </c>
      <c r="F51" s="372" t="s">
        <v>239</v>
      </c>
      <c r="G51" s="196"/>
      <c r="H51" s="197" t="s">
        <v>31</v>
      </c>
      <c r="I51" s="849" t="s">
        <v>171</v>
      </c>
      <c r="J51" s="849" t="s">
        <v>95</v>
      </c>
      <c r="K51" s="344">
        <v>1</v>
      </c>
      <c r="L51" s="870">
        <v>0</v>
      </c>
      <c r="M51" s="197" t="s">
        <v>211</v>
      </c>
      <c r="N51" s="554">
        <v>229.27800000000002</v>
      </c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623"/>
      <c r="AC51" s="941"/>
      <c r="AD51" s="942"/>
      <c r="AE51" s="942"/>
      <c r="AF51" s="942"/>
      <c r="AG51" s="707">
        <f t="shared" si="17"/>
        <v>0</v>
      </c>
      <c r="AH51" s="113" t="str">
        <f t="shared" si="18"/>
        <v>No</v>
      </c>
      <c r="AI51" s="166" t="str">
        <f t="shared" si="58"/>
        <v>No</v>
      </c>
      <c r="AK51" s="557">
        <v>1</v>
      </c>
      <c r="AL51" s="87">
        <f t="shared" si="56"/>
        <v>0</v>
      </c>
      <c r="AM51" s="29"/>
      <c r="AN51" s="333">
        <v>3.3</v>
      </c>
      <c r="AO51" s="208">
        <f t="shared" si="19"/>
        <v>0</v>
      </c>
      <c r="AP51" s="364">
        <f t="shared" si="71"/>
        <v>0</v>
      </c>
      <c r="AQ51" s="141">
        <f t="shared" si="72"/>
        <v>0</v>
      </c>
      <c r="AR51" s="301">
        <f t="shared" si="59"/>
        <v>0</v>
      </c>
      <c r="AS51" s="325">
        <f t="shared" si="60"/>
        <v>0</v>
      </c>
      <c r="AT51" s="306">
        <f t="shared" si="61"/>
        <v>0</v>
      </c>
      <c r="AU51" s="311">
        <f t="shared" si="62"/>
        <v>0</v>
      </c>
      <c r="AV51" s="387">
        <f t="shared" si="63"/>
        <v>0</v>
      </c>
      <c r="AW51" s="321">
        <f t="shared" si="64"/>
        <v>0</v>
      </c>
      <c r="AX51" s="354">
        <f t="shared" si="65"/>
        <v>0</v>
      </c>
      <c r="AY51" s="316">
        <f t="shared" si="66"/>
        <v>0</v>
      </c>
      <c r="AZ51" s="292">
        <f t="shared" si="67"/>
        <v>0</v>
      </c>
      <c r="BA51" s="348">
        <f t="shared" si="68"/>
        <v>0</v>
      </c>
      <c r="BB51" s="359">
        <f t="shared" si="69"/>
        <v>0</v>
      </c>
      <c r="BC51" s="668">
        <f t="shared" si="70"/>
        <v>0</v>
      </c>
      <c r="BD51" s="670">
        <f t="shared" si="22"/>
        <v>0</v>
      </c>
      <c r="BE51" s="671">
        <f t="shared" si="23"/>
        <v>0</v>
      </c>
      <c r="BF51" s="672">
        <f t="shared" si="24"/>
        <v>0</v>
      </c>
      <c r="BG51" s="673">
        <f t="shared" si="25"/>
        <v>0</v>
      </c>
      <c r="BH51" s="692">
        <v>1</v>
      </c>
      <c r="BI51" s="689">
        <f t="shared" si="26"/>
        <v>0</v>
      </c>
      <c r="BJ51" s="693">
        <v>6</v>
      </c>
      <c r="BK51" s="694">
        <f t="shared" si="27"/>
        <v>0</v>
      </c>
      <c r="BL51" s="693"/>
      <c r="BM51" s="691">
        <f t="shared" si="28"/>
        <v>0</v>
      </c>
      <c r="BN51" s="693"/>
      <c r="BO51" s="691">
        <f t="shared" si="29"/>
        <v>0</v>
      </c>
      <c r="BQ51" s="1">
        <f t="shared" si="30"/>
        <v>0</v>
      </c>
      <c r="BR51" s="1">
        <f t="shared" si="31"/>
        <v>0</v>
      </c>
      <c r="BS51" s="1">
        <f t="shared" si="32"/>
        <v>0</v>
      </c>
      <c r="BT51" s="1">
        <f t="shared" si="33"/>
        <v>0</v>
      </c>
      <c r="BU51" s="1">
        <f t="shared" si="34"/>
        <v>0</v>
      </c>
      <c r="BV51" s="1">
        <f t="shared" si="35"/>
        <v>0</v>
      </c>
      <c r="BW51" s="1">
        <f t="shared" si="36"/>
        <v>0</v>
      </c>
      <c r="BX51" s="1">
        <f t="shared" si="37"/>
        <v>0</v>
      </c>
      <c r="BZ51" s="29">
        <f t="shared" si="38"/>
        <v>0</v>
      </c>
      <c r="CA51" s="29">
        <f t="shared" si="39"/>
        <v>0</v>
      </c>
      <c r="CC51" s="1">
        <f t="shared" si="40"/>
        <v>0</v>
      </c>
      <c r="CD51" s="1">
        <f t="shared" si="41"/>
        <v>0</v>
      </c>
      <c r="CE51" s="1">
        <f t="shared" si="42"/>
        <v>0</v>
      </c>
      <c r="CF51" s="1">
        <f t="shared" si="43"/>
        <v>0</v>
      </c>
      <c r="CG51" s="1">
        <f t="shared" si="44"/>
        <v>0</v>
      </c>
      <c r="CH51" s="1">
        <f t="shared" si="45"/>
        <v>0</v>
      </c>
      <c r="CI51" s="1">
        <f t="shared" si="46"/>
        <v>0</v>
      </c>
      <c r="CJ51" s="1">
        <f t="shared" si="47"/>
        <v>0</v>
      </c>
      <c r="CK51" s="1">
        <f t="shared" si="48"/>
        <v>0</v>
      </c>
      <c r="CL51" s="1">
        <f t="shared" si="49"/>
        <v>0</v>
      </c>
      <c r="CM51" s="1">
        <f t="shared" si="50"/>
        <v>0</v>
      </c>
      <c r="CN51" s="1">
        <f t="shared" si="51"/>
        <v>0</v>
      </c>
      <c r="CO51" s="1">
        <f t="shared" si="52"/>
        <v>0</v>
      </c>
      <c r="CP51" s="1">
        <f t="shared" si="53"/>
        <v>0</v>
      </c>
      <c r="CQ51" s="1">
        <f t="shared" si="54"/>
        <v>0</v>
      </c>
      <c r="CR51" s="1">
        <f t="shared" si="55"/>
        <v>0</v>
      </c>
    </row>
    <row r="52" spans="2:96" s="1" customFormat="1" ht="65.25" customHeight="1">
      <c r="B52" s="47"/>
      <c r="D52" s="264" t="s">
        <v>41</v>
      </c>
      <c r="E52" s="109" t="s">
        <v>155</v>
      </c>
      <c r="F52" s="373" t="s">
        <v>239</v>
      </c>
      <c r="G52" s="201"/>
      <c r="H52" s="202" t="s">
        <v>31</v>
      </c>
      <c r="I52" s="848" t="s">
        <v>170</v>
      </c>
      <c r="J52" s="857" t="s">
        <v>97</v>
      </c>
      <c r="K52" s="29">
        <v>1</v>
      </c>
      <c r="L52" s="871">
        <v>0</v>
      </c>
      <c r="M52" s="202" t="s">
        <v>211</v>
      </c>
      <c r="N52" s="556">
        <v>206.35020000000003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0"/>
      <c r="AC52" s="939"/>
      <c r="AD52" s="940"/>
      <c r="AE52" s="940"/>
      <c r="AF52" s="940"/>
      <c r="AG52" s="708">
        <f t="shared" si="17"/>
        <v>0</v>
      </c>
      <c r="AH52" s="63" t="str">
        <f t="shared" si="18"/>
        <v>No</v>
      </c>
      <c r="AI52" s="257" t="str">
        <f t="shared" si="58"/>
        <v>No</v>
      </c>
      <c r="AK52" s="557">
        <v>1</v>
      </c>
      <c r="AL52" s="87">
        <f t="shared" si="56"/>
        <v>0</v>
      </c>
      <c r="AM52" s="29"/>
      <c r="AN52" s="333">
        <v>2.1</v>
      </c>
      <c r="AO52" s="208">
        <f t="shared" si="19"/>
        <v>0</v>
      </c>
      <c r="AP52" s="364">
        <f t="shared" si="71"/>
        <v>0</v>
      </c>
      <c r="AQ52" s="141">
        <f t="shared" si="72"/>
        <v>0</v>
      </c>
      <c r="AR52" s="301">
        <f t="shared" si="59"/>
        <v>0</v>
      </c>
      <c r="AS52" s="325">
        <f t="shared" si="60"/>
        <v>0</v>
      </c>
      <c r="AT52" s="306">
        <f t="shared" si="61"/>
        <v>0</v>
      </c>
      <c r="AU52" s="311">
        <f t="shared" si="62"/>
        <v>0</v>
      </c>
      <c r="AV52" s="387">
        <f t="shared" si="63"/>
        <v>0</v>
      </c>
      <c r="AW52" s="321">
        <f t="shared" si="64"/>
        <v>0</v>
      </c>
      <c r="AX52" s="354">
        <f t="shared" si="65"/>
        <v>0</v>
      </c>
      <c r="AY52" s="316">
        <f t="shared" si="66"/>
        <v>0</v>
      </c>
      <c r="AZ52" s="292">
        <f t="shared" si="67"/>
        <v>0</v>
      </c>
      <c r="BA52" s="348">
        <f t="shared" si="68"/>
        <v>0</v>
      </c>
      <c r="BB52" s="359">
        <f t="shared" si="69"/>
        <v>0</v>
      </c>
      <c r="BC52" s="668">
        <f t="shared" si="70"/>
        <v>0</v>
      </c>
      <c r="BD52" s="670">
        <f t="shared" si="22"/>
        <v>0</v>
      </c>
      <c r="BE52" s="671">
        <f t="shared" si="23"/>
        <v>0</v>
      </c>
      <c r="BF52" s="672">
        <f t="shared" si="24"/>
        <v>0</v>
      </c>
      <c r="BG52" s="673">
        <f t="shared" si="25"/>
        <v>0</v>
      </c>
      <c r="BH52" s="692">
        <v>1</v>
      </c>
      <c r="BI52" s="689">
        <f t="shared" si="26"/>
        <v>0</v>
      </c>
      <c r="BJ52" s="693">
        <v>5</v>
      </c>
      <c r="BK52" s="694">
        <f t="shared" si="27"/>
        <v>0</v>
      </c>
      <c r="BL52" s="693"/>
      <c r="BM52" s="691">
        <f t="shared" si="28"/>
        <v>0</v>
      </c>
      <c r="BN52" s="693"/>
      <c r="BO52" s="691">
        <f t="shared" si="29"/>
        <v>0</v>
      </c>
      <c r="BQ52" s="1">
        <f t="shared" si="30"/>
        <v>0</v>
      </c>
      <c r="BR52" s="1">
        <f t="shared" si="31"/>
        <v>0</v>
      </c>
      <c r="BS52" s="1">
        <f t="shared" si="32"/>
        <v>0</v>
      </c>
      <c r="BT52" s="1">
        <f t="shared" si="33"/>
        <v>0</v>
      </c>
      <c r="BU52" s="1">
        <f t="shared" si="34"/>
        <v>0</v>
      </c>
      <c r="BV52" s="1">
        <f t="shared" si="35"/>
        <v>0</v>
      </c>
      <c r="BW52" s="1">
        <f t="shared" si="36"/>
        <v>0</v>
      </c>
      <c r="BX52" s="1">
        <f t="shared" si="37"/>
        <v>0</v>
      </c>
      <c r="BZ52" s="29">
        <f t="shared" si="38"/>
        <v>0</v>
      </c>
      <c r="CA52" s="29">
        <f t="shared" si="39"/>
        <v>0</v>
      </c>
      <c r="CC52" s="1">
        <f t="shared" si="40"/>
        <v>0</v>
      </c>
      <c r="CD52" s="1">
        <f t="shared" si="41"/>
        <v>0</v>
      </c>
      <c r="CE52" s="1">
        <f t="shared" si="42"/>
        <v>0</v>
      </c>
      <c r="CF52" s="1">
        <f t="shared" si="43"/>
        <v>0</v>
      </c>
      <c r="CG52" s="1">
        <f t="shared" si="44"/>
        <v>0</v>
      </c>
      <c r="CH52" s="1">
        <f t="shared" si="45"/>
        <v>0</v>
      </c>
      <c r="CI52" s="1">
        <f t="shared" si="46"/>
        <v>0</v>
      </c>
      <c r="CJ52" s="1">
        <f t="shared" si="47"/>
        <v>0</v>
      </c>
      <c r="CK52" s="1">
        <f t="shared" si="48"/>
        <v>0</v>
      </c>
      <c r="CL52" s="1">
        <f t="shared" si="49"/>
        <v>0</v>
      </c>
      <c r="CM52" s="1">
        <f t="shared" si="50"/>
        <v>0</v>
      </c>
      <c r="CN52" s="1">
        <f t="shared" si="51"/>
        <v>0</v>
      </c>
      <c r="CO52" s="1">
        <f t="shared" si="52"/>
        <v>0</v>
      </c>
      <c r="CP52" s="1">
        <f t="shared" si="53"/>
        <v>0</v>
      </c>
      <c r="CQ52" s="1">
        <f t="shared" si="54"/>
        <v>0</v>
      </c>
      <c r="CR52" s="1">
        <f t="shared" si="55"/>
        <v>0</v>
      </c>
    </row>
    <row r="53" spans="2:96" s="1" customFormat="1" ht="65.25" customHeight="1">
      <c r="B53" s="47"/>
      <c r="C53" s="85"/>
      <c r="D53" s="266" t="s">
        <v>38</v>
      </c>
      <c r="E53" s="883" t="s">
        <v>156</v>
      </c>
      <c r="F53" s="374" t="s">
        <v>239</v>
      </c>
      <c r="G53" s="211"/>
      <c r="H53" s="210" t="s">
        <v>31</v>
      </c>
      <c r="I53" s="851" t="s">
        <v>169</v>
      </c>
      <c r="J53" s="851" t="s">
        <v>95</v>
      </c>
      <c r="K53" s="292">
        <v>1</v>
      </c>
      <c r="L53" s="872">
        <v>0</v>
      </c>
      <c r="M53" s="210" t="s">
        <v>211</v>
      </c>
      <c r="N53" s="536">
        <v>183.42240000000004</v>
      </c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617"/>
      <c r="AC53" s="943"/>
      <c r="AD53" s="944"/>
      <c r="AE53" s="944"/>
      <c r="AF53" s="944"/>
      <c r="AG53" s="709">
        <f>SUM(O53:AF53)*N53</f>
        <v>0</v>
      </c>
      <c r="AH53" s="170" t="str">
        <f t="shared" si="18"/>
        <v>No</v>
      </c>
      <c r="AI53" s="166" t="str">
        <f t="shared" si="58"/>
        <v>No</v>
      </c>
      <c r="AK53" s="561">
        <v>1</v>
      </c>
      <c r="AL53" s="88">
        <f>SUM(O53:AF53)*AK53</f>
        <v>0</v>
      </c>
      <c r="AM53" s="140"/>
      <c r="AN53" s="334">
        <v>1.5</v>
      </c>
      <c r="AO53" s="208">
        <f>SUM(O53:AF53)*AN53</f>
        <v>0</v>
      </c>
      <c r="AP53" s="364">
        <f t="shared" si="71"/>
        <v>0</v>
      </c>
      <c r="AQ53" s="141">
        <f t="shared" si="72"/>
        <v>0</v>
      </c>
      <c r="AR53" s="301">
        <f t="shared" si="59"/>
        <v>0</v>
      </c>
      <c r="AS53" s="325">
        <f t="shared" si="60"/>
        <v>0</v>
      </c>
      <c r="AT53" s="306">
        <f t="shared" si="61"/>
        <v>0</v>
      </c>
      <c r="AU53" s="311">
        <f t="shared" si="62"/>
        <v>0</v>
      </c>
      <c r="AV53" s="387">
        <f t="shared" si="63"/>
        <v>0</v>
      </c>
      <c r="AW53" s="321">
        <f t="shared" si="64"/>
        <v>0</v>
      </c>
      <c r="AX53" s="354">
        <f t="shared" si="65"/>
        <v>0</v>
      </c>
      <c r="AY53" s="316">
        <f t="shared" si="66"/>
        <v>0</v>
      </c>
      <c r="AZ53" s="292">
        <f t="shared" si="67"/>
        <v>0</v>
      </c>
      <c r="BA53" s="348">
        <f t="shared" si="68"/>
        <v>0</v>
      </c>
      <c r="BB53" s="359">
        <f t="shared" si="69"/>
        <v>0</v>
      </c>
      <c r="BC53" s="668">
        <f t="shared" si="70"/>
        <v>0</v>
      </c>
      <c r="BD53" s="670">
        <f t="shared" si="22"/>
        <v>0</v>
      </c>
      <c r="BE53" s="671">
        <f t="shared" si="23"/>
        <v>0</v>
      </c>
      <c r="BF53" s="672">
        <f t="shared" si="24"/>
        <v>0</v>
      </c>
      <c r="BG53" s="673">
        <f t="shared" si="25"/>
        <v>0</v>
      </c>
      <c r="BH53" s="692">
        <v>1</v>
      </c>
      <c r="BI53" s="689">
        <f t="shared" si="26"/>
        <v>0</v>
      </c>
      <c r="BJ53" s="693">
        <v>6</v>
      </c>
      <c r="BK53" s="694">
        <f t="shared" si="27"/>
        <v>0</v>
      </c>
      <c r="BL53" s="693"/>
      <c r="BM53" s="691">
        <f t="shared" si="28"/>
        <v>0</v>
      </c>
      <c r="BN53" s="693"/>
      <c r="BO53" s="691">
        <f t="shared" si="29"/>
        <v>0</v>
      </c>
      <c r="BQ53" s="1">
        <f t="shared" si="30"/>
        <v>0</v>
      </c>
      <c r="BR53" s="1">
        <f t="shared" si="31"/>
        <v>0</v>
      </c>
      <c r="BS53" s="1">
        <f t="shared" si="32"/>
        <v>0</v>
      </c>
      <c r="BT53" s="1">
        <f t="shared" si="33"/>
        <v>0</v>
      </c>
      <c r="BU53" s="1">
        <f t="shared" si="34"/>
        <v>0</v>
      </c>
      <c r="BV53" s="1">
        <f t="shared" si="35"/>
        <v>0</v>
      </c>
      <c r="BW53" s="1">
        <f t="shared" si="36"/>
        <v>0</v>
      </c>
      <c r="BX53" s="1">
        <f t="shared" si="37"/>
        <v>0</v>
      </c>
      <c r="BZ53" s="29">
        <f t="shared" si="38"/>
        <v>0</v>
      </c>
      <c r="CA53" s="29">
        <f t="shared" si="39"/>
        <v>0</v>
      </c>
      <c r="CC53" s="1">
        <f t="shared" si="40"/>
        <v>0</v>
      </c>
      <c r="CD53" s="1">
        <f t="shared" si="41"/>
        <v>0</v>
      </c>
      <c r="CE53" s="1">
        <f t="shared" si="42"/>
        <v>0</v>
      </c>
      <c r="CF53" s="1">
        <f t="shared" si="43"/>
        <v>0</v>
      </c>
      <c r="CG53" s="1">
        <f t="shared" si="44"/>
        <v>0</v>
      </c>
      <c r="CH53" s="1">
        <f t="shared" si="45"/>
        <v>0</v>
      </c>
      <c r="CI53" s="1">
        <f t="shared" si="46"/>
        <v>0</v>
      </c>
      <c r="CJ53" s="1">
        <f t="shared" si="47"/>
        <v>0</v>
      </c>
      <c r="CK53" s="1">
        <f t="shared" si="48"/>
        <v>0</v>
      </c>
      <c r="CL53" s="1">
        <f t="shared" si="49"/>
        <v>0</v>
      </c>
      <c r="CM53" s="1">
        <f t="shared" si="50"/>
        <v>0</v>
      </c>
      <c r="CN53" s="1">
        <f t="shared" si="51"/>
        <v>0</v>
      </c>
      <c r="CO53" s="1">
        <f t="shared" si="52"/>
        <v>0</v>
      </c>
      <c r="CP53" s="1">
        <f t="shared" si="53"/>
        <v>0</v>
      </c>
      <c r="CQ53" s="1">
        <f t="shared" si="54"/>
        <v>0</v>
      </c>
      <c r="CR53" s="1">
        <f t="shared" si="55"/>
        <v>0</v>
      </c>
    </row>
    <row r="54" spans="2:96" s="29" customFormat="1" ht="34.25" customHeight="1">
      <c r="B54" s="193"/>
      <c r="D54" s="265"/>
      <c r="E54" s="876" t="s">
        <v>109</v>
      </c>
      <c r="F54" s="370"/>
      <c r="G54" s="66"/>
      <c r="I54" s="848"/>
      <c r="J54" s="848"/>
      <c r="L54" s="871"/>
      <c r="M54" s="107"/>
      <c r="N54" s="383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639"/>
      <c r="AD54" s="41"/>
      <c r="AE54" s="41"/>
      <c r="AF54" s="41"/>
      <c r="AG54" s="708"/>
      <c r="AH54" s="45"/>
      <c r="AI54" s="256"/>
      <c r="AK54" s="1"/>
      <c r="AL54" s="1"/>
      <c r="AN54" s="335"/>
      <c r="AO54" s="208">
        <f t="shared" si="19"/>
        <v>0</v>
      </c>
      <c r="AP54" s="364"/>
      <c r="AQ54" s="141"/>
      <c r="AR54" s="301"/>
      <c r="AS54" s="325"/>
      <c r="AT54" s="306"/>
      <c r="AU54" s="311"/>
      <c r="AV54" s="387"/>
      <c r="AW54" s="321"/>
      <c r="AX54" s="354"/>
      <c r="AY54" s="316"/>
      <c r="AZ54" s="292"/>
      <c r="BA54" s="348"/>
      <c r="BB54" s="359"/>
      <c r="BC54" s="668"/>
      <c r="BD54" s="670">
        <f t="shared" si="22"/>
        <v>0</v>
      </c>
      <c r="BE54" s="671">
        <f t="shared" si="23"/>
        <v>0</v>
      </c>
      <c r="BF54" s="672">
        <f t="shared" si="24"/>
        <v>0</v>
      </c>
      <c r="BG54" s="673">
        <f t="shared" si="25"/>
        <v>0</v>
      </c>
      <c r="BH54" s="695"/>
      <c r="BI54" s="689">
        <f t="shared" si="26"/>
        <v>0</v>
      </c>
      <c r="BJ54" s="696"/>
      <c r="BK54" s="697">
        <f t="shared" si="27"/>
        <v>0</v>
      </c>
      <c r="BL54" s="696"/>
      <c r="BM54" s="691">
        <f t="shared" si="28"/>
        <v>0</v>
      </c>
      <c r="BN54" s="696"/>
      <c r="BO54" s="691">
        <f t="shared" si="29"/>
        <v>0</v>
      </c>
      <c r="BQ54" s="1">
        <f t="shared" si="30"/>
        <v>0</v>
      </c>
      <c r="BR54" s="1">
        <f t="shared" si="31"/>
        <v>0</v>
      </c>
      <c r="BS54" s="1">
        <f t="shared" si="32"/>
        <v>0</v>
      </c>
      <c r="BT54" s="1">
        <f t="shared" si="33"/>
        <v>0</v>
      </c>
      <c r="BU54" s="1">
        <f t="shared" si="34"/>
        <v>0</v>
      </c>
      <c r="BV54" s="1">
        <f t="shared" si="35"/>
        <v>0</v>
      </c>
      <c r="BW54" s="1">
        <f t="shared" si="36"/>
        <v>0</v>
      </c>
      <c r="BX54" s="1">
        <f t="shared" si="37"/>
        <v>0</v>
      </c>
      <c r="BZ54" s="29">
        <f t="shared" si="38"/>
        <v>0</v>
      </c>
      <c r="CA54" s="29">
        <f t="shared" si="39"/>
        <v>0</v>
      </c>
      <c r="CC54" s="1">
        <f t="shared" si="40"/>
        <v>0</v>
      </c>
      <c r="CD54" s="1">
        <f t="shared" si="41"/>
        <v>0</v>
      </c>
      <c r="CE54" s="1">
        <f t="shared" si="42"/>
        <v>0</v>
      </c>
      <c r="CF54" s="1">
        <f t="shared" si="43"/>
        <v>0</v>
      </c>
      <c r="CG54" s="1">
        <f t="shared" si="44"/>
        <v>0</v>
      </c>
      <c r="CH54" s="1">
        <f t="shared" si="45"/>
        <v>0</v>
      </c>
      <c r="CI54" s="1">
        <f t="shared" si="46"/>
        <v>0</v>
      </c>
      <c r="CJ54" s="1">
        <f t="shared" si="47"/>
        <v>0</v>
      </c>
      <c r="CK54" s="1">
        <f t="shared" si="48"/>
        <v>0</v>
      </c>
      <c r="CL54" s="1">
        <f t="shared" si="49"/>
        <v>0</v>
      </c>
      <c r="CM54" s="1">
        <f t="shared" si="50"/>
        <v>0</v>
      </c>
      <c r="CN54" s="1">
        <f t="shared" si="51"/>
        <v>0</v>
      </c>
      <c r="CO54" s="1">
        <f t="shared" si="52"/>
        <v>0</v>
      </c>
      <c r="CP54" s="1">
        <f t="shared" si="53"/>
        <v>0</v>
      </c>
      <c r="CQ54" s="1">
        <f t="shared" si="54"/>
        <v>0</v>
      </c>
      <c r="CR54" s="1">
        <f t="shared" si="55"/>
        <v>0</v>
      </c>
    </row>
    <row r="55" spans="2:96" s="1" customFormat="1" ht="65.25" customHeight="1">
      <c r="B55" s="47"/>
      <c r="C55" s="252"/>
      <c r="D55" s="267" t="s">
        <v>51</v>
      </c>
      <c r="E55" s="884" t="s">
        <v>162</v>
      </c>
      <c r="F55" s="371"/>
      <c r="G55" s="837" t="s">
        <v>241</v>
      </c>
      <c r="H55" s="212" t="s">
        <v>81</v>
      </c>
      <c r="I55" s="852" t="s">
        <v>60</v>
      </c>
      <c r="J55" s="852" t="s">
        <v>95</v>
      </c>
      <c r="K55" s="251">
        <v>1</v>
      </c>
      <c r="L55" s="873">
        <v>5</v>
      </c>
      <c r="M55" s="212" t="s">
        <v>211</v>
      </c>
      <c r="N55" s="216">
        <v>332.45310000000006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624"/>
      <c r="AC55" s="945"/>
      <c r="AD55" s="946"/>
      <c r="AE55" s="946"/>
      <c r="AF55" s="946"/>
      <c r="AG55" s="710">
        <f>SUM(O55:AF55)*N55</f>
        <v>0</v>
      </c>
      <c r="AH55" s="173" t="str">
        <f t="shared" si="18"/>
        <v>No</v>
      </c>
      <c r="AI55" s="257" t="str">
        <f>IF(B55="New","Yes","No")</f>
        <v>No</v>
      </c>
      <c r="AK55" s="562">
        <v>1.5</v>
      </c>
      <c r="AL55" s="86">
        <f>SUM(O55:AF55)*AK55</f>
        <v>0</v>
      </c>
      <c r="AM55" s="251"/>
      <c r="AN55" s="336">
        <v>10.56</v>
      </c>
      <c r="AO55" s="208">
        <f>SUM(O55:AF55)*AN55</f>
        <v>0</v>
      </c>
      <c r="AP55" s="364">
        <f>K55*O55</f>
        <v>0</v>
      </c>
      <c r="AQ55" s="141">
        <f>$K$33*P55</f>
        <v>0</v>
      </c>
      <c r="AR55" s="301">
        <f>K55*Q55</f>
        <v>0</v>
      </c>
      <c r="AS55" s="325">
        <f>K55*R55</f>
        <v>0</v>
      </c>
      <c r="AT55" s="306">
        <f>K55*S55</f>
        <v>0</v>
      </c>
      <c r="AU55" s="311">
        <f>K55*T55</f>
        <v>0</v>
      </c>
      <c r="AV55" s="387">
        <f>K55*U55</f>
        <v>0</v>
      </c>
      <c r="AW55" s="321">
        <f>K55*V55</f>
        <v>0</v>
      </c>
      <c r="AX55" s="354">
        <f>K55*W55</f>
        <v>0</v>
      </c>
      <c r="AY55" s="316">
        <f>K55*X55</f>
        <v>0</v>
      </c>
      <c r="AZ55" s="292">
        <f>K55*Y55</f>
        <v>0</v>
      </c>
      <c r="BA55" s="348">
        <f>K55*Z55</f>
        <v>0</v>
      </c>
      <c r="BB55" s="359">
        <f>K55*AA55</f>
        <v>0</v>
      </c>
      <c r="BC55" s="668">
        <f>K55*AB55</f>
        <v>0</v>
      </c>
      <c r="BD55" s="670">
        <f t="shared" si="22"/>
        <v>0</v>
      </c>
      <c r="BE55" s="671">
        <f t="shared" si="23"/>
        <v>0</v>
      </c>
      <c r="BF55" s="672">
        <f t="shared" si="24"/>
        <v>0</v>
      </c>
      <c r="BG55" s="673">
        <f t="shared" si="25"/>
        <v>0</v>
      </c>
      <c r="BH55" s="698">
        <v>1.5</v>
      </c>
      <c r="BI55" s="689">
        <f t="shared" si="26"/>
        <v>0</v>
      </c>
      <c r="BJ55" s="699"/>
      <c r="BK55" s="700">
        <f t="shared" si="27"/>
        <v>0</v>
      </c>
      <c r="BL55" s="699">
        <v>7</v>
      </c>
      <c r="BM55" s="691">
        <f t="shared" si="28"/>
        <v>0</v>
      </c>
      <c r="BN55" s="699"/>
      <c r="BO55" s="691">
        <f t="shared" si="29"/>
        <v>0</v>
      </c>
      <c r="BQ55" s="1">
        <f t="shared" si="30"/>
        <v>0</v>
      </c>
      <c r="BR55" s="1">
        <f t="shared" si="31"/>
        <v>0</v>
      </c>
      <c r="BS55" s="1">
        <f t="shared" si="32"/>
        <v>0</v>
      </c>
      <c r="BT55" s="1">
        <f t="shared" si="33"/>
        <v>0</v>
      </c>
      <c r="BU55" s="1">
        <f t="shared" si="34"/>
        <v>0</v>
      </c>
      <c r="BV55" s="1">
        <f t="shared" si="35"/>
        <v>0</v>
      </c>
      <c r="BW55" s="1">
        <f t="shared" si="36"/>
        <v>0</v>
      </c>
      <c r="BX55" s="1">
        <f t="shared" si="37"/>
        <v>0</v>
      </c>
      <c r="BZ55" s="29">
        <f t="shared" si="38"/>
        <v>0</v>
      </c>
      <c r="CA55" s="29">
        <f t="shared" si="39"/>
        <v>0</v>
      </c>
      <c r="CC55" s="1">
        <f t="shared" si="40"/>
        <v>0</v>
      </c>
      <c r="CD55" s="1">
        <f t="shared" si="41"/>
        <v>0</v>
      </c>
      <c r="CE55" s="1">
        <f t="shared" si="42"/>
        <v>0</v>
      </c>
      <c r="CF55" s="1">
        <f t="shared" si="43"/>
        <v>0</v>
      </c>
      <c r="CG55" s="1">
        <f t="shared" si="44"/>
        <v>0</v>
      </c>
      <c r="CH55" s="1">
        <f t="shared" si="45"/>
        <v>0</v>
      </c>
      <c r="CI55" s="1">
        <f t="shared" si="46"/>
        <v>0</v>
      </c>
      <c r="CJ55" s="1">
        <f t="shared" si="47"/>
        <v>0</v>
      </c>
      <c r="CK55" s="1">
        <f t="shared" si="48"/>
        <v>0</v>
      </c>
      <c r="CL55" s="1">
        <f t="shared" si="49"/>
        <v>0</v>
      </c>
      <c r="CM55" s="1">
        <f t="shared" si="50"/>
        <v>0</v>
      </c>
      <c r="CN55" s="1">
        <f t="shared" si="51"/>
        <v>0</v>
      </c>
      <c r="CO55" s="1">
        <f t="shared" si="52"/>
        <v>0</v>
      </c>
      <c r="CP55" s="1">
        <f t="shared" si="53"/>
        <v>0</v>
      </c>
      <c r="CQ55" s="1">
        <f t="shared" si="54"/>
        <v>0</v>
      </c>
      <c r="CR55" s="1">
        <f t="shared" si="55"/>
        <v>0</v>
      </c>
    </row>
    <row r="56" spans="2:96" s="1" customFormat="1" ht="65.25" customHeight="1">
      <c r="B56" s="50"/>
      <c r="C56" s="85"/>
      <c r="D56" s="262" t="s">
        <v>52</v>
      </c>
      <c r="E56" s="883" t="s">
        <v>163</v>
      </c>
      <c r="F56" s="369"/>
      <c r="G56" s="838" t="s">
        <v>241</v>
      </c>
      <c r="H56" s="210" t="s">
        <v>81</v>
      </c>
      <c r="I56" s="851" t="s">
        <v>60</v>
      </c>
      <c r="J56" s="851" t="s">
        <v>95</v>
      </c>
      <c r="K56" s="292">
        <v>1</v>
      </c>
      <c r="L56" s="872">
        <v>5</v>
      </c>
      <c r="M56" s="210" t="s">
        <v>211</v>
      </c>
      <c r="N56" s="217">
        <v>332.45310000000006</v>
      </c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617"/>
      <c r="AC56" s="947"/>
      <c r="AD56" s="948"/>
      <c r="AE56" s="948"/>
      <c r="AF56" s="948"/>
      <c r="AG56" s="711">
        <f>SUM(O56:AF56)*N56</f>
        <v>0</v>
      </c>
      <c r="AH56" s="174" t="str">
        <f t="shared" si="18"/>
        <v>No</v>
      </c>
      <c r="AI56" s="167" t="str">
        <f>IF(B56="New","Yes","No")</f>
        <v>No</v>
      </c>
      <c r="AK56" s="561">
        <v>1.5</v>
      </c>
      <c r="AL56" s="88">
        <f>SUM(O56:AF56)*AK56</f>
        <v>0</v>
      </c>
      <c r="AM56" s="140"/>
      <c r="AN56" s="337">
        <f>9.6*1.1</f>
        <v>10.56</v>
      </c>
      <c r="AO56" s="208">
        <f>SUM(O56:AF56)*AN56</f>
        <v>0</v>
      </c>
      <c r="AP56" s="364">
        <f>K56*O56</f>
        <v>0</v>
      </c>
      <c r="AQ56" s="141">
        <f>$K$33*P56</f>
        <v>0</v>
      </c>
      <c r="AR56" s="301">
        <f>K56*Q56</f>
        <v>0</v>
      </c>
      <c r="AS56" s="325">
        <f>K56*R56</f>
        <v>0</v>
      </c>
      <c r="AT56" s="306">
        <f>K56*S56</f>
        <v>0</v>
      </c>
      <c r="AU56" s="311">
        <f>K56*T56</f>
        <v>0</v>
      </c>
      <c r="AV56" s="387">
        <f>K56*U56</f>
        <v>0</v>
      </c>
      <c r="AW56" s="321">
        <f>K56*V56</f>
        <v>0</v>
      </c>
      <c r="AX56" s="354">
        <f>K56*W56</f>
        <v>0</v>
      </c>
      <c r="AY56" s="316">
        <f>K56*X56</f>
        <v>0</v>
      </c>
      <c r="AZ56" s="292">
        <f>K56*Y56</f>
        <v>0</v>
      </c>
      <c r="BA56" s="348">
        <f>K56*Z56</f>
        <v>0</v>
      </c>
      <c r="BB56" s="359">
        <f>K56*AA56</f>
        <v>0</v>
      </c>
      <c r="BC56" s="668">
        <f>K56*AB56</f>
        <v>0</v>
      </c>
      <c r="BD56" s="670">
        <f t="shared" si="22"/>
        <v>0</v>
      </c>
      <c r="BE56" s="671">
        <f t="shared" si="23"/>
        <v>0</v>
      </c>
      <c r="BF56" s="672">
        <f t="shared" si="24"/>
        <v>0</v>
      </c>
      <c r="BG56" s="673">
        <f t="shared" si="25"/>
        <v>0</v>
      </c>
      <c r="BH56" s="698">
        <v>1.5</v>
      </c>
      <c r="BI56" s="689">
        <f t="shared" si="26"/>
        <v>0</v>
      </c>
      <c r="BJ56" s="699"/>
      <c r="BK56" s="700">
        <f t="shared" si="27"/>
        <v>0</v>
      </c>
      <c r="BL56" s="699">
        <v>7</v>
      </c>
      <c r="BM56" s="691">
        <f t="shared" si="28"/>
        <v>0</v>
      </c>
      <c r="BN56" s="699"/>
      <c r="BO56" s="691">
        <f t="shared" si="29"/>
        <v>0</v>
      </c>
      <c r="BQ56" s="1">
        <f t="shared" si="30"/>
        <v>0</v>
      </c>
      <c r="BR56" s="1">
        <f t="shared" si="31"/>
        <v>0</v>
      </c>
      <c r="BS56" s="1">
        <f t="shared" si="32"/>
        <v>0</v>
      </c>
      <c r="BT56" s="1">
        <f t="shared" si="33"/>
        <v>0</v>
      </c>
      <c r="BU56" s="1">
        <f t="shared" si="34"/>
        <v>0</v>
      </c>
      <c r="BV56" s="1">
        <f t="shared" si="35"/>
        <v>0</v>
      </c>
      <c r="BW56" s="1">
        <f t="shared" si="36"/>
        <v>0</v>
      </c>
      <c r="BX56" s="1">
        <f t="shared" si="37"/>
        <v>0</v>
      </c>
      <c r="BZ56" s="29">
        <f t="shared" si="38"/>
        <v>0</v>
      </c>
      <c r="CA56" s="29">
        <f t="shared" si="39"/>
        <v>0</v>
      </c>
      <c r="CC56" s="1">
        <f t="shared" si="40"/>
        <v>0</v>
      </c>
      <c r="CD56" s="1">
        <f t="shared" si="41"/>
        <v>0</v>
      </c>
      <c r="CE56" s="1">
        <f t="shared" si="42"/>
        <v>0</v>
      </c>
      <c r="CF56" s="1">
        <f t="shared" si="43"/>
        <v>0</v>
      </c>
      <c r="CG56" s="1">
        <f t="shared" si="44"/>
        <v>0</v>
      </c>
      <c r="CH56" s="1">
        <f t="shared" si="45"/>
        <v>0</v>
      </c>
      <c r="CI56" s="1">
        <f t="shared" si="46"/>
        <v>0</v>
      </c>
      <c r="CJ56" s="1">
        <f t="shared" si="47"/>
        <v>0</v>
      </c>
      <c r="CK56" s="1">
        <f t="shared" si="48"/>
        <v>0</v>
      </c>
      <c r="CL56" s="1">
        <f t="shared" si="49"/>
        <v>0</v>
      </c>
      <c r="CM56" s="1">
        <f t="shared" si="50"/>
        <v>0</v>
      </c>
      <c r="CN56" s="1">
        <f t="shared" si="51"/>
        <v>0</v>
      </c>
      <c r="CO56" s="1">
        <f t="shared" si="52"/>
        <v>0</v>
      </c>
      <c r="CP56" s="1">
        <f t="shared" si="53"/>
        <v>0</v>
      </c>
      <c r="CQ56" s="1">
        <f t="shared" si="54"/>
        <v>0</v>
      </c>
      <c r="CR56" s="1">
        <f t="shared" si="55"/>
        <v>0</v>
      </c>
    </row>
    <row r="57" spans="2:96">
      <c r="BQ57" s="1"/>
      <c r="BR57" s="1"/>
      <c r="BS57" s="1"/>
      <c r="BT57" s="1"/>
      <c r="BU57" s="1"/>
      <c r="BV57" s="1"/>
      <c r="BW57" s="1"/>
      <c r="BX57" s="1"/>
      <c r="BZ57" s="29"/>
      <c r="CA57" s="29"/>
      <c r="CC57" s="1">
        <f t="shared" si="40"/>
        <v>0</v>
      </c>
      <c r="CD57" s="1">
        <f t="shared" si="41"/>
        <v>0</v>
      </c>
      <c r="CE57" s="1">
        <f t="shared" si="42"/>
        <v>0</v>
      </c>
      <c r="CF57" s="1">
        <f t="shared" si="43"/>
        <v>0</v>
      </c>
      <c r="CG57" s="1">
        <f t="shared" si="44"/>
        <v>0</v>
      </c>
      <c r="CH57" s="1">
        <f t="shared" si="45"/>
        <v>0</v>
      </c>
      <c r="CI57" s="1">
        <f t="shared" si="46"/>
        <v>0</v>
      </c>
      <c r="CJ57" s="1">
        <f t="shared" si="47"/>
        <v>0</v>
      </c>
      <c r="CK57" s="1">
        <f t="shared" si="48"/>
        <v>0</v>
      </c>
      <c r="CL57" s="1">
        <f t="shared" si="49"/>
        <v>0</v>
      </c>
      <c r="CM57" s="1">
        <f t="shared" si="50"/>
        <v>0</v>
      </c>
      <c r="CN57" s="1">
        <f t="shared" si="51"/>
        <v>0</v>
      </c>
      <c r="CO57" s="1">
        <f t="shared" si="52"/>
        <v>0</v>
      </c>
      <c r="CP57" s="1">
        <f t="shared" si="53"/>
        <v>0</v>
      </c>
      <c r="CQ57" s="1">
        <f t="shared" si="54"/>
        <v>0</v>
      </c>
      <c r="CR57" s="1">
        <f t="shared" si="55"/>
        <v>0</v>
      </c>
    </row>
  </sheetData>
  <sheetProtection algorithmName="SHA-512" hashValue="i4nc3G41qggIBanhM2lDjHMnGgILhP9iy3WKJuak2ZD2Gg64qEV6zuIW2V/sAI6H2l9WAfVi24EZBSSL/wpcWg==" saltValue="OjrzJ6VfAg8VX1iYIvx0Rw==" spinCount="100000" sheet="1" autoFilter="0"/>
  <autoFilter ref="AH9:AI56" xr:uid="{00000000-0001-0000-0300-000000000000}"/>
  <dataConsolidate/>
  <mergeCells count="8">
    <mergeCell ref="BR11:CB11"/>
    <mergeCell ref="C2:C6"/>
    <mergeCell ref="CS3:CS6"/>
    <mergeCell ref="S1:V1"/>
    <mergeCell ref="O1:P1"/>
    <mergeCell ref="O2:P2"/>
    <mergeCell ref="O3:P3"/>
    <mergeCell ref="AG2:AH2"/>
  </mergeCells>
  <phoneticPr fontId="13" type="noConversion"/>
  <conditionalFormatting sqref="O12:O31">
    <cfRule type="notContainsBlanks" dxfId="103" priority="16">
      <formula>LEN(TRIM(O12))&gt;0</formula>
    </cfRule>
  </conditionalFormatting>
  <conditionalFormatting sqref="O33:O53">
    <cfRule type="notContainsBlanks" dxfId="102" priority="73">
      <formula>LEN(TRIM(O33))&gt;0</formula>
    </cfRule>
  </conditionalFormatting>
  <conditionalFormatting sqref="O55:O56">
    <cfRule type="notContainsBlanks" dxfId="101" priority="86">
      <formula>LEN(TRIM(O55))&gt;0</formula>
    </cfRule>
  </conditionalFormatting>
  <conditionalFormatting sqref="P12:P31">
    <cfRule type="notContainsBlanks" dxfId="100" priority="11">
      <formula>LEN(TRIM(P12))&gt;0</formula>
    </cfRule>
  </conditionalFormatting>
  <conditionalFormatting sqref="P33:P56">
    <cfRule type="notContainsBlanks" dxfId="99" priority="31">
      <formula>LEN(TRIM(P33))&gt;0</formula>
    </cfRule>
  </conditionalFormatting>
  <conditionalFormatting sqref="Q12:Q31">
    <cfRule type="notContainsBlanks" dxfId="98" priority="20">
      <formula>LEN(TRIM(Q12))&gt;0</formula>
    </cfRule>
  </conditionalFormatting>
  <conditionalFormatting sqref="Q33:Q53 Q55:Q56">
    <cfRule type="notContainsBlanks" dxfId="97" priority="96">
      <formula>LEN(TRIM(Q33))&gt;0</formula>
    </cfRule>
  </conditionalFormatting>
  <conditionalFormatting sqref="R12:R31">
    <cfRule type="notContainsBlanks" dxfId="96" priority="21">
      <formula>LEN(TRIM(R12))&gt;0</formula>
    </cfRule>
  </conditionalFormatting>
  <conditionalFormatting sqref="R33:R53 R55:R56">
    <cfRule type="notContainsBlanks" dxfId="95" priority="97">
      <formula>LEN(TRIM(R33))&gt;0</formula>
    </cfRule>
  </conditionalFormatting>
  <conditionalFormatting sqref="S12:S31">
    <cfRule type="notContainsBlanks" dxfId="94" priority="22">
      <formula>LEN(TRIM(S12))&gt;0</formula>
    </cfRule>
  </conditionalFormatting>
  <conditionalFormatting sqref="S33:S56">
    <cfRule type="notContainsBlanks" dxfId="93" priority="98">
      <formula>LEN(TRIM(S33))&gt;0</formula>
    </cfRule>
  </conditionalFormatting>
  <conditionalFormatting sqref="T12:T31">
    <cfRule type="notContainsBlanks" dxfId="92" priority="23">
      <formula>LEN(TRIM(T12))&gt;0</formula>
    </cfRule>
  </conditionalFormatting>
  <conditionalFormatting sqref="T33:T53 T55:T56">
    <cfRule type="notContainsBlanks" dxfId="91" priority="1">
      <formula>LEN(TRIM(T33))&gt;0</formula>
    </cfRule>
  </conditionalFormatting>
  <conditionalFormatting sqref="U12:U31">
    <cfRule type="notContainsBlanks" dxfId="90" priority="9">
      <formula>LEN(TRIM(U12))&gt;0</formula>
    </cfRule>
  </conditionalFormatting>
  <conditionalFormatting sqref="U33:U56">
    <cfRule type="notContainsBlanks" dxfId="89" priority="24">
      <formula>LEN(TRIM(U33))&gt;0</formula>
    </cfRule>
  </conditionalFormatting>
  <conditionalFormatting sqref="V12:V31">
    <cfRule type="notContainsBlanks" dxfId="88" priority="19">
      <formula>LEN(TRIM(V12))&gt;0</formula>
    </cfRule>
  </conditionalFormatting>
  <conditionalFormatting sqref="V33:V56">
    <cfRule type="notContainsBlanks" dxfId="87" priority="95">
      <formula>LEN(TRIM(V33))&gt;0</formula>
    </cfRule>
  </conditionalFormatting>
  <conditionalFormatting sqref="W12:W31">
    <cfRule type="notContainsBlanks" dxfId="86" priority="10">
      <formula>LEN(TRIM(W12))&gt;0</formula>
    </cfRule>
  </conditionalFormatting>
  <conditionalFormatting sqref="W33:W56">
    <cfRule type="notContainsBlanks" dxfId="85" priority="26">
      <formula>LEN(TRIM(W33))&gt;0</formula>
    </cfRule>
  </conditionalFormatting>
  <conditionalFormatting sqref="X12:X31">
    <cfRule type="notContainsBlanks" dxfId="84" priority="18">
      <formula>LEN(TRIM(X12))&gt;0</formula>
    </cfRule>
  </conditionalFormatting>
  <conditionalFormatting sqref="X33:X56">
    <cfRule type="notContainsBlanks" dxfId="83" priority="94">
      <formula>LEN(TRIM(X33))&gt;0</formula>
    </cfRule>
  </conditionalFormatting>
  <conditionalFormatting sqref="Y12:Y31">
    <cfRule type="notContainsBlanks" dxfId="82" priority="17">
      <formula>LEN(TRIM(Y12))&gt;0</formula>
    </cfRule>
  </conditionalFormatting>
  <conditionalFormatting sqref="Y33:Y56">
    <cfRule type="notContainsBlanks" dxfId="81" priority="92">
      <formula>LEN(TRIM(Y33))&gt;0</formula>
    </cfRule>
  </conditionalFormatting>
  <conditionalFormatting sqref="Z12:Z31">
    <cfRule type="notContainsBlanks" dxfId="80" priority="15">
      <formula>LEN(TRIM(Z12))&gt;0</formula>
    </cfRule>
  </conditionalFormatting>
  <conditionalFormatting sqref="Z33:Z53">
    <cfRule type="notContainsBlanks" dxfId="79" priority="63">
      <formula>LEN(TRIM(Z33))&gt;0</formula>
    </cfRule>
  </conditionalFormatting>
  <conditionalFormatting sqref="Z55:Z56">
    <cfRule type="notContainsBlanks" dxfId="78" priority="76">
      <formula>LEN(TRIM(Z55))&gt;0</formula>
    </cfRule>
  </conditionalFormatting>
  <conditionalFormatting sqref="AA12:AA31">
    <cfRule type="notContainsBlanks" dxfId="77" priority="14">
      <formula>LEN(TRIM(AA12))&gt;0</formula>
    </cfRule>
  </conditionalFormatting>
  <conditionalFormatting sqref="AA33:AA53">
    <cfRule type="notContainsBlanks" dxfId="76" priority="62">
      <formula>LEN(TRIM(AA33))&gt;0</formula>
    </cfRule>
  </conditionalFormatting>
  <conditionalFormatting sqref="AA55:AA56">
    <cfRule type="notContainsBlanks" dxfId="75" priority="75">
      <formula>LEN(TRIM(AA55))&gt;0</formula>
    </cfRule>
  </conditionalFormatting>
  <conditionalFormatting sqref="AB12:AB31">
    <cfRule type="notContainsBlanks" dxfId="74" priority="13">
      <formula>LEN(TRIM(AB12))&gt;0</formula>
    </cfRule>
  </conditionalFormatting>
  <conditionalFormatting sqref="AB33:AB53">
    <cfRule type="notContainsBlanks" dxfId="73" priority="61">
      <formula>LEN(TRIM(AB33))&gt;0</formula>
    </cfRule>
  </conditionalFormatting>
  <conditionalFormatting sqref="AB55:AB56">
    <cfRule type="notContainsBlanks" dxfId="72" priority="74">
      <formula>LEN(TRIM(AB55))&gt;0</formula>
    </cfRule>
  </conditionalFormatting>
  <conditionalFormatting sqref="AC12:AC56">
    <cfRule type="notContainsBlanks" dxfId="71" priority="99">
      <formula>LEN(TRIM(AC12))&gt;0</formula>
    </cfRule>
  </conditionalFormatting>
  <conditionalFormatting sqref="AD12:AD56">
    <cfRule type="notContainsBlanks" dxfId="70" priority="100">
      <formula>LEN(TRIM(AD12))&gt;0</formula>
    </cfRule>
  </conditionalFormatting>
  <conditionalFormatting sqref="AE12:AE56">
    <cfRule type="notContainsBlanks" dxfId="69" priority="101">
      <formula>LEN(TRIM(AE12))&gt;0</formula>
    </cfRule>
  </conditionalFormatting>
  <conditionalFormatting sqref="AF12:AF56">
    <cfRule type="notContainsBlanks" dxfId="68" priority="102">
      <formula>LEN(TRIM(AF12))&gt;0</formula>
    </cfRule>
  </conditionalFormatting>
  <pageMargins left="0.75000000000000011" right="0.75000000000000011" top="1" bottom="1" header="0.5" footer="0.5"/>
  <pageSetup paperSize="9" fitToWidth="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tabColor theme="0" tint="-4.9989318521683403E-2"/>
    <pageSetUpPr fitToPage="1"/>
  </sheetPr>
  <dimension ref="A1:Y52"/>
  <sheetViews>
    <sheetView showGridLines="0" topLeftCell="B1" zoomScaleNormal="100" workbookViewId="0">
      <selection activeCell="C4" sqref="C4:N4"/>
    </sheetView>
  </sheetViews>
  <sheetFormatPr baseColWidth="10" defaultColWidth="12.1640625" defaultRowHeight="23.25" customHeight="1"/>
  <cols>
    <col min="1" max="1" width="3.6640625" style="2" hidden="1" customWidth="1"/>
    <col min="2" max="2" width="8.6640625" style="2" customWidth="1"/>
    <col min="3" max="3" width="13" style="2" bestFit="1" customWidth="1"/>
    <col min="4" max="4" width="5.5" style="2" customWidth="1"/>
    <col min="5" max="10" width="5.83203125" style="2" customWidth="1"/>
    <col min="11" max="11" width="6.5" style="2" customWidth="1"/>
    <col min="12" max="12" width="6.6640625" style="2" customWidth="1"/>
    <col min="13" max="13" width="6.33203125" style="2" customWidth="1"/>
    <col min="14" max="22" width="5.83203125" style="2" customWidth="1"/>
    <col min="23" max="23" width="7.5" style="2" customWidth="1"/>
    <col min="24" max="24" width="9.1640625" style="2" customWidth="1"/>
    <col min="25" max="25" width="10.1640625" style="2" customWidth="1"/>
    <col min="26" max="16384" width="12.1640625" style="2"/>
  </cols>
  <sheetData>
    <row r="1" spans="1:25" ht="23.25" customHeight="1">
      <c r="C1" s="5"/>
      <c r="D1" s="5"/>
      <c r="E1" s="5"/>
      <c r="H1" s="59" t="s">
        <v>54</v>
      </c>
      <c r="I1" s="158">
        <f>X5</f>
        <v>0</v>
      </c>
      <c r="J1" s="61"/>
      <c r="K1" s="61"/>
      <c r="L1" s="28" t="s">
        <v>3</v>
      </c>
      <c r="M1" s="1009">
        <f>'READY GRP'!O3</f>
        <v>0</v>
      </c>
      <c r="N1" s="1010"/>
      <c r="O1" s="1011"/>
      <c r="P1" s="28"/>
    </row>
    <row r="2" spans="1:25" ht="23.25" customHeight="1">
      <c r="E2" s="834" t="s">
        <v>313</v>
      </c>
      <c r="G2" s="60"/>
      <c r="H2" s="59"/>
      <c r="I2" s="9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5" ht="23.25" customHeight="1">
      <c r="C3" s="178" t="s">
        <v>14</v>
      </c>
      <c r="D3" s="58"/>
      <c r="E3" s="3"/>
      <c r="H3" s="75"/>
      <c r="I3" s="74"/>
      <c r="M3" s="75"/>
      <c r="N3" s="100"/>
      <c r="O3" s="100"/>
      <c r="Q3" s="179"/>
      <c r="R3" s="75" t="s">
        <v>49</v>
      </c>
      <c r="S3" s="75"/>
      <c r="T3" s="75"/>
      <c r="U3" s="75"/>
      <c r="V3" s="75"/>
    </row>
    <row r="4" spans="1:25" ht="47.25" customHeight="1">
      <c r="C4" s="1012"/>
      <c r="D4" s="1012"/>
      <c r="E4" s="1012"/>
      <c r="F4" s="1012"/>
      <c r="G4" s="1012"/>
      <c r="H4" s="1012"/>
      <c r="I4" s="1012"/>
      <c r="J4" s="1012"/>
      <c r="K4" s="1012"/>
      <c r="L4" s="1012"/>
      <c r="M4" s="1012"/>
      <c r="N4" s="1012"/>
      <c r="O4" s="90"/>
      <c r="P4" s="1013"/>
      <c r="Q4" s="1013"/>
      <c r="R4" s="1013"/>
      <c r="S4" s="590"/>
      <c r="T4" s="590"/>
      <c r="U4" s="590"/>
      <c r="V4" s="590"/>
    </row>
    <row r="5" spans="1:25" ht="20.25" customHeight="1" thickBot="1">
      <c r="C5" s="93"/>
      <c r="D5" s="93"/>
      <c r="E5" s="93"/>
      <c r="F5" s="93"/>
      <c r="G5" s="93"/>
      <c r="H5" s="93"/>
      <c r="I5" s="93"/>
      <c r="J5" s="89"/>
      <c r="K5" s="89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102">
        <f>SUM(W8:W52)</f>
        <v>0</v>
      </c>
      <c r="X5" s="102">
        <f>SUM(X8:X52)</f>
        <v>0</v>
      </c>
      <c r="Y5" s="103">
        <f>SUM(Y8:Y52)</f>
        <v>0</v>
      </c>
    </row>
    <row r="6" spans="1:25" ht="48.75" customHeight="1" thickBot="1">
      <c r="A6" s="181"/>
      <c r="B6" s="184" t="s">
        <v>55</v>
      </c>
      <c r="C6" s="185" t="s">
        <v>15</v>
      </c>
      <c r="D6" s="92" t="s">
        <v>53</v>
      </c>
      <c r="E6" s="827" t="str">
        <f>'READY GRP'!O9</f>
        <v>BLACK
RAL 9005</v>
      </c>
      <c r="F6" s="828" t="str">
        <f>'READY GRP'!P9</f>
        <v>WHITE</v>
      </c>
      <c r="G6" s="828" t="str">
        <f>'READY GRP'!Q9</f>
        <v xml:space="preserve">RED
RAL 3000 </v>
      </c>
      <c r="H6" s="828" t="str">
        <f>'READY GRP'!R9</f>
        <v xml:space="preserve">YELLOW
RAL 1018 </v>
      </c>
      <c r="I6" s="828" t="str">
        <f>'READY GRP'!S9</f>
        <v>BLUE
RAL 5015</v>
      </c>
      <c r="J6" s="829" t="str">
        <f>'READY GRP'!T9</f>
        <v>BRIGHT GREEN
RAL 6018</v>
      </c>
      <c r="K6" s="829" t="str">
        <f>'READY GRP'!U9</f>
        <v>PURE GREEN  RAL6037</v>
      </c>
      <c r="L6" s="829" t="str">
        <f>'READY GRP'!V9</f>
        <v>APRICOT
ORANGE 
RAL 1033</v>
      </c>
      <c r="M6" s="829" t="str">
        <f>'READY GRP'!W9</f>
        <v>DEEP ORANGE          
RAL 2011</v>
      </c>
      <c r="N6" s="829" t="str">
        <f>'READY GRP'!X9</f>
        <v>PINK
RAL 4003</v>
      </c>
      <c r="O6" s="829" t="str">
        <f>'READY GRP'!Y9</f>
        <v>GREY  
RAL 7001</v>
      </c>
      <c r="P6" s="829" t="str">
        <f>'READY GRP'!Z9</f>
        <v>PURPLE
S4050-R60B/M</v>
      </c>
      <c r="Q6" s="829" t="str">
        <f>'READY GRP'!AA9</f>
        <v>MINT   
RAL 6027</v>
      </c>
      <c r="R6" s="829" t="str">
        <f>'READY GRP'!AB9</f>
        <v>DEEP ROSE 
RAL 4008</v>
      </c>
      <c r="S6" s="830" t="str">
        <f>'READY GRP'!AC9</f>
        <v>FLUORO PINK</v>
      </c>
      <c r="T6" s="830" t="str">
        <f>'READY GRP'!AD9</f>
        <v>FLUORO ORANGE</v>
      </c>
      <c r="U6" s="830" t="str">
        <f>'READY GRP'!AE9</f>
        <v>FLUORO YELLOW</v>
      </c>
      <c r="V6" s="830" t="str">
        <f>'READY GRP'!AF9</f>
        <v>FLUORO GREEN</v>
      </c>
      <c r="W6" s="176" t="s">
        <v>87</v>
      </c>
      <c r="X6" s="91" t="s">
        <v>23</v>
      </c>
      <c r="Y6" s="91" t="s">
        <v>90</v>
      </c>
    </row>
    <row r="7" spans="1:25" ht="24" customHeight="1" thickBot="1">
      <c r="B7" s="76" t="s">
        <v>378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180"/>
      <c r="S7" s="149"/>
      <c r="T7" s="149"/>
      <c r="U7" s="149"/>
      <c r="V7" s="149"/>
    </row>
    <row r="8" spans="1:25" ht="22.5" customHeight="1">
      <c r="A8" s="183"/>
      <c r="B8" s="743"/>
      <c r="C8" s="831" t="str">
        <f>'READY GRP'!E12</f>
        <v>RE-101-GRP</v>
      </c>
      <c r="D8" s="98"/>
      <c r="E8" s="730" t="str">
        <f>IF('READY GRP'!O12=0,"",'READY GRP'!O12)</f>
        <v/>
      </c>
      <c r="F8" s="150" t="str">
        <f>IF('READY GRP'!P12=0,"",'READY GRP'!P12)</f>
        <v/>
      </c>
      <c r="G8" s="150" t="str">
        <f>IF('READY GRP'!Q12=0,"",'READY GRP'!Q12)</f>
        <v/>
      </c>
      <c r="H8" s="150" t="str">
        <f>IF('READY GRP'!R12=0,"",'READY GRP'!R12)</f>
        <v/>
      </c>
      <c r="I8" s="150" t="str">
        <f>IF('READY GRP'!S12=0,"",'READY GRP'!S12)</f>
        <v/>
      </c>
      <c r="J8" s="150" t="str">
        <f>IF('READY GRP'!T12=0,"",'READY GRP'!T12)</f>
        <v/>
      </c>
      <c r="K8" s="150" t="str">
        <f>IF('READY GRP'!U12=0,"",'READY GRP'!U12)</f>
        <v/>
      </c>
      <c r="L8" s="150" t="str">
        <f>IF('READY GRP'!V12=0,"",'READY GRP'!V12)</f>
        <v/>
      </c>
      <c r="M8" s="150" t="str">
        <f>IF('READY GRP'!W12=0,"",'READY GRP'!W12)</f>
        <v/>
      </c>
      <c r="N8" s="150" t="str">
        <f>IF('READY GRP'!X12=0,"",'READY GRP'!X12)</f>
        <v/>
      </c>
      <c r="O8" s="150" t="str">
        <f>IF('READY GRP'!Y12=0,"",'READY GRP'!Y12)</f>
        <v/>
      </c>
      <c r="P8" s="150" t="str">
        <f>IF('READY GRP'!Z12=0,"",'READY GRP'!Z12)</f>
        <v/>
      </c>
      <c r="Q8" s="150" t="str">
        <f>IF('READY GRP'!AA12=0,"",'READY GRP'!AA12)</f>
        <v/>
      </c>
      <c r="R8" s="728" t="str">
        <f>IF('READY GRP'!AB12=0,"",'READY GRP'!AB12)</f>
        <v/>
      </c>
      <c r="S8" s="752" t="str">
        <f>IF('READY GRP'!AC12=0,"",'READY GRP'!AC12)</f>
        <v/>
      </c>
      <c r="T8" s="722" t="str">
        <f>IF('READY GRP'!AD12=0,"",'READY GRP'!AD12)</f>
        <v/>
      </c>
      <c r="U8" s="722" t="str">
        <f>IF('READY GRP'!AE12=0,"",'READY GRP'!AE12)</f>
        <v/>
      </c>
      <c r="V8" s="723" t="str">
        <f>IF('READY GRP'!AF12=0,"",'READY GRP'!AF12)</f>
        <v/>
      </c>
      <c r="W8" s="734">
        <f>SUM(E8:V8)</f>
        <v>0</v>
      </c>
      <c r="X8" s="735">
        <f>W8*'READY GRP'!K12</f>
        <v>0</v>
      </c>
      <c r="Y8" s="736">
        <f>W8*'READY GRP'!BH12</f>
        <v>0</v>
      </c>
    </row>
    <row r="9" spans="1:25" ht="22.5" customHeight="1">
      <c r="A9" s="183"/>
      <c r="B9" s="745" t="str">
        <f>'READY GRP'!F13</f>
        <v>Dual tex.</v>
      </c>
      <c r="C9" s="832" t="str">
        <f>'READY GRP'!E13</f>
        <v>RE-101DT-GRP</v>
      </c>
      <c r="D9" s="747"/>
      <c r="E9" s="731" t="str">
        <f>IF('READY GRP'!O13=0,"",'READY GRP'!O13)</f>
        <v/>
      </c>
      <c r="F9" s="73" t="str">
        <f>IF('READY GRP'!P13=0,"",'READY GRP'!P13)</f>
        <v/>
      </c>
      <c r="G9" s="73" t="str">
        <f>IF('READY GRP'!Q13=0,"",'READY GRP'!Q13)</f>
        <v/>
      </c>
      <c r="H9" s="73" t="str">
        <f>IF('READY GRP'!R13=0,"",'READY GRP'!R13)</f>
        <v/>
      </c>
      <c r="I9" s="73" t="str">
        <f>IF('READY GRP'!S13=0,"",'READY GRP'!S13)</f>
        <v/>
      </c>
      <c r="J9" s="73" t="str">
        <f>IF('READY GRP'!T13=0,"",'READY GRP'!T13)</f>
        <v/>
      </c>
      <c r="K9" s="73" t="str">
        <f>IF('READY GRP'!U13=0,"",'READY GRP'!U13)</f>
        <v/>
      </c>
      <c r="L9" s="73" t="str">
        <f>IF('READY GRP'!V13=0,"",'READY GRP'!V13)</f>
        <v/>
      </c>
      <c r="M9" s="73" t="str">
        <f>IF('READY GRP'!W13=0,"",'READY GRP'!W13)</f>
        <v/>
      </c>
      <c r="N9" s="73" t="str">
        <f>IF('READY GRP'!X13=0,"",'READY GRP'!X13)</f>
        <v/>
      </c>
      <c r="O9" s="73" t="str">
        <f>IF('READY GRP'!Y13=0,"",'READY GRP'!Y13)</f>
        <v/>
      </c>
      <c r="P9" s="73" t="str">
        <f>IF('READY GRP'!Z13=0,"",'READY GRP'!Z13)</f>
        <v/>
      </c>
      <c r="Q9" s="73" t="str">
        <f>IF('READY GRP'!AA13=0,"",'READY GRP'!AA13)</f>
        <v/>
      </c>
      <c r="R9" s="721" t="str">
        <f>IF('READY GRP'!AB13=0,"",'READY GRP'!AB13)</f>
        <v/>
      </c>
      <c r="S9" s="753" t="str">
        <f>IF('READY GRP'!AC13=0,"",'READY GRP'!AC13)</f>
        <v/>
      </c>
      <c r="T9" s="4" t="str">
        <f>IF('READY GRP'!AD13=0,"",'READY GRP'!AD13)</f>
        <v/>
      </c>
      <c r="U9" s="4" t="str">
        <f>IF('READY GRP'!AE13=0,"",'READY GRP'!AE13)</f>
        <v/>
      </c>
      <c r="V9" s="724" t="str">
        <f>IF('READY GRP'!AF13=0,"",'READY GRP'!AF13)</f>
        <v/>
      </c>
      <c r="W9" s="737">
        <f t="shared" ref="W9:W52" si="0">SUM(E9:V9)</f>
        <v>0</v>
      </c>
      <c r="X9" s="738">
        <f>W9*'READY GRP'!K13</f>
        <v>0</v>
      </c>
      <c r="Y9" s="739">
        <f>W9*'READY GRP'!BH13</f>
        <v>0</v>
      </c>
    </row>
    <row r="10" spans="1:25" ht="22.5" customHeight="1">
      <c r="A10" s="183"/>
      <c r="B10" s="745"/>
      <c r="C10" s="832" t="str">
        <f>'READY GRP'!E14</f>
        <v>RE-102-GRP</v>
      </c>
      <c r="D10" s="747"/>
      <c r="E10" s="731" t="str">
        <f>IF('READY GRP'!O14=0,"",'READY GRP'!O14)</f>
        <v/>
      </c>
      <c r="F10" s="73" t="str">
        <f>IF('READY GRP'!P14=0,"",'READY GRP'!P14)</f>
        <v/>
      </c>
      <c r="G10" s="73" t="str">
        <f>IF('READY GRP'!Q14=0,"",'READY GRP'!Q14)</f>
        <v/>
      </c>
      <c r="H10" s="73" t="str">
        <f>IF('READY GRP'!R14=0,"",'READY GRP'!R14)</f>
        <v/>
      </c>
      <c r="I10" s="73" t="str">
        <f>IF('READY GRP'!S14=0,"",'READY GRP'!S14)</f>
        <v/>
      </c>
      <c r="J10" s="73" t="str">
        <f>IF('READY GRP'!T14=0,"",'READY GRP'!T14)</f>
        <v/>
      </c>
      <c r="K10" s="73" t="str">
        <f>IF('READY GRP'!U14=0,"",'READY GRP'!U14)</f>
        <v/>
      </c>
      <c r="L10" s="73" t="str">
        <f>IF('READY GRP'!V14=0,"",'READY GRP'!V14)</f>
        <v/>
      </c>
      <c r="M10" s="73" t="str">
        <f>IF('READY GRP'!W14=0,"",'READY GRP'!W14)</f>
        <v/>
      </c>
      <c r="N10" s="73" t="str">
        <f>IF('READY GRP'!X14=0,"",'READY GRP'!X14)</f>
        <v/>
      </c>
      <c r="O10" s="73" t="str">
        <f>IF('READY GRP'!Y14=0,"",'READY GRP'!Y14)</f>
        <v/>
      </c>
      <c r="P10" s="73" t="str">
        <f>IF('READY GRP'!Z14=0,"",'READY GRP'!Z14)</f>
        <v/>
      </c>
      <c r="Q10" s="73" t="str">
        <f>IF('READY GRP'!AA14=0,"",'READY GRP'!AA14)</f>
        <v/>
      </c>
      <c r="R10" s="721" t="str">
        <f>IF('READY GRP'!AB14=0,"",'READY GRP'!AB14)</f>
        <v/>
      </c>
      <c r="S10" s="753" t="str">
        <f>IF('READY GRP'!AC14=0,"",'READY GRP'!AC14)</f>
        <v/>
      </c>
      <c r="T10" s="4" t="str">
        <f>IF('READY GRP'!AD14=0,"",'READY GRP'!AD14)</f>
        <v/>
      </c>
      <c r="U10" s="4" t="str">
        <f>IF('READY GRP'!AE14=0,"",'READY GRP'!AE14)</f>
        <v/>
      </c>
      <c r="V10" s="724" t="str">
        <f>IF('READY GRP'!AF14=0,"",'READY GRP'!AF14)</f>
        <v/>
      </c>
      <c r="W10" s="737">
        <f t="shared" si="0"/>
        <v>0</v>
      </c>
      <c r="X10" s="738">
        <f>W10*'READY GRP'!K14</f>
        <v>0</v>
      </c>
      <c r="Y10" s="739">
        <f>W10*'READY GRP'!BH14</f>
        <v>0</v>
      </c>
    </row>
    <row r="11" spans="1:25" ht="22.5" customHeight="1">
      <c r="A11" s="183"/>
      <c r="B11" s="745" t="str">
        <f>'READY GRP'!F15</f>
        <v>Dual tex.</v>
      </c>
      <c r="C11" s="832" t="str">
        <f>'READY GRP'!E15</f>
        <v>RE-102DT-GRP</v>
      </c>
      <c r="D11" s="747"/>
      <c r="E11" s="731" t="str">
        <f>IF('READY GRP'!O15=0,"",'READY GRP'!O15)</f>
        <v/>
      </c>
      <c r="F11" s="73" t="str">
        <f>IF('READY GRP'!P15=0,"",'READY GRP'!P15)</f>
        <v/>
      </c>
      <c r="G11" s="73" t="str">
        <f>IF('READY GRP'!Q15=0,"",'READY GRP'!Q15)</f>
        <v/>
      </c>
      <c r="H11" s="73" t="str">
        <f>IF('READY GRP'!R15=0,"",'READY GRP'!R15)</f>
        <v/>
      </c>
      <c r="I11" s="73" t="str">
        <f>IF('READY GRP'!S15=0,"",'READY GRP'!S15)</f>
        <v/>
      </c>
      <c r="J11" s="73" t="str">
        <f>IF('READY GRP'!T15=0,"",'READY GRP'!T15)</f>
        <v/>
      </c>
      <c r="K11" s="73" t="str">
        <f>IF('READY GRP'!U15=0,"",'READY GRP'!U15)</f>
        <v/>
      </c>
      <c r="L11" s="73" t="str">
        <f>IF('READY GRP'!V15=0,"",'READY GRP'!V15)</f>
        <v/>
      </c>
      <c r="M11" s="73" t="str">
        <f>IF('READY GRP'!W15=0,"",'READY GRP'!W15)</f>
        <v/>
      </c>
      <c r="N11" s="73" t="str">
        <f>IF('READY GRP'!X15=0,"",'READY GRP'!X15)</f>
        <v/>
      </c>
      <c r="O11" s="73" t="str">
        <f>IF('READY GRP'!Y15=0,"",'READY GRP'!Y15)</f>
        <v/>
      </c>
      <c r="P11" s="73" t="str">
        <f>IF('READY GRP'!Z15=0,"",'READY GRP'!Z15)</f>
        <v/>
      </c>
      <c r="Q11" s="73" t="str">
        <f>IF('READY GRP'!AA15=0,"",'READY GRP'!AA15)</f>
        <v/>
      </c>
      <c r="R11" s="721" t="str">
        <f>IF('READY GRP'!AB15=0,"",'READY GRP'!AB15)</f>
        <v/>
      </c>
      <c r="S11" s="753" t="str">
        <f>IF('READY GRP'!AC15=0,"",'READY GRP'!AC15)</f>
        <v/>
      </c>
      <c r="T11" s="4" t="str">
        <f>IF('READY GRP'!AD15=0,"",'READY GRP'!AD15)</f>
        <v/>
      </c>
      <c r="U11" s="4" t="str">
        <f>IF('READY GRP'!AE15=0,"",'READY GRP'!AE15)</f>
        <v/>
      </c>
      <c r="V11" s="724" t="str">
        <f>IF('READY GRP'!AF15=0,"",'READY GRP'!AF15)</f>
        <v/>
      </c>
      <c r="W11" s="737">
        <f t="shared" si="0"/>
        <v>0</v>
      </c>
      <c r="X11" s="738">
        <f>W11*'READY GRP'!K15</f>
        <v>0</v>
      </c>
      <c r="Y11" s="739">
        <f>W11*'READY GRP'!BH15</f>
        <v>0</v>
      </c>
    </row>
    <row r="12" spans="1:25" ht="22.5" customHeight="1">
      <c r="A12" s="183"/>
      <c r="B12" s="745"/>
      <c r="C12" s="832" t="str">
        <f>'READY GRP'!E16</f>
        <v>RE-103-GRP</v>
      </c>
      <c r="D12" s="747"/>
      <c r="E12" s="731" t="str">
        <f>IF('READY GRP'!O16=0,"",'READY GRP'!O16)</f>
        <v/>
      </c>
      <c r="F12" s="73" t="str">
        <f>IF('READY GRP'!P16=0,"",'READY GRP'!P16)</f>
        <v/>
      </c>
      <c r="G12" s="73" t="str">
        <f>IF('READY GRP'!Q16=0,"",'READY GRP'!Q16)</f>
        <v/>
      </c>
      <c r="H12" s="73" t="str">
        <f>IF('READY GRP'!R16=0,"",'READY GRP'!R16)</f>
        <v/>
      </c>
      <c r="I12" s="73" t="str">
        <f>IF('READY GRP'!S16=0,"",'READY GRP'!S16)</f>
        <v/>
      </c>
      <c r="J12" s="73" t="str">
        <f>IF('READY GRP'!T16=0,"",'READY GRP'!T16)</f>
        <v/>
      </c>
      <c r="K12" s="73" t="str">
        <f>IF('READY GRP'!U16=0,"",'READY GRP'!U16)</f>
        <v/>
      </c>
      <c r="L12" s="73" t="str">
        <f>IF('READY GRP'!V16=0,"",'READY GRP'!V16)</f>
        <v/>
      </c>
      <c r="M12" s="73" t="str">
        <f>IF('READY GRP'!W16=0,"",'READY GRP'!W16)</f>
        <v/>
      </c>
      <c r="N12" s="73" t="str">
        <f>IF('READY GRP'!X16=0,"",'READY GRP'!X16)</f>
        <v/>
      </c>
      <c r="O12" s="73" t="str">
        <f>IF('READY GRP'!Y16=0,"",'READY GRP'!Y16)</f>
        <v/>
      </c>
      <c r="P12" s="73" t="str">
        <f>IF('READY GRP'!Z16=0,"",'READY GRP'!Z16)</f>
        <v/>
      </c>
      <c r="Q12" s="73" t="str">
        <f>IF('READY GRP'!AA16=0,"",'READY GRP'!AA16)</f>
        <v/>
      </c>
      <c r="R12" s="721" t="str">
        <f>IF('READY GRP'!AB16=0,"",'READY GRP'!AB16)</f>
        <v/>
      </c>
      <c r="S12" s="753" t="str">
        <f>IF('READY GRP'!AC16=0,"",'READY GRP'!AC16)</f>
        <v/>
      </c>
      <c r="T12" s="4" t="str">
        <f>IF('READY GRP'!AD16=0,"",'READY GRP'!AD16)</f>
        <v/>
      </c>
      <c r="U12" s="4" t="str">
        <f>IF('READY GRP'!AE16=0,"",'READY GRP'!AE16)</f>
        <v/>
      </c>
      <c r="V12" s="724" t="str">
        <f>IF('READY GRP'!AF16=0,"",'READY GRP'!AF16)</f>
        <v/>
      </c>
      <c r="W12" s="737">
        <f t="shared" si="0"/>
        <v>0</v>
      </c>
      <c r="X12" s="738">
        <f>W12*'READY GRP'!K16</f>
        <v>0</v>
      </c>
      <c r="Y12" s="739">
        <f>W12*'READY GRP'!BH16</f>
        <v>0</v>
      </c>
    </row>
    <row r="13" spans="1:25" ht="22.5" customHeight="1">
      <c r="A13" s="183"/>
      <c r="B13" s="745" t="str">
        <f>'READY GRP'!F17</f>
        <v>Dual tex.</v>
      </c>
      <c r="C13" s="832" t="str">
        <f>'READY GRP'!E17</f>
        <v>RE-103DT-GRP</v>
      </c>
      <c r="D13" s="747"/>
      <c r="E13" s="731" t="str">
        <f>IF('READY GRP'!O17=0,"",'READY GRP'!O17)</f>
        <v/>
      </c>
      <c r="F13" s="73" t="str">
        <f>IF('READY GRP'!P17=0,"",'READY GRP'!P17)</f>
        <v/>
      </c>
      <c r="G13" s="73" t="str">
        <f>IF('READY GRP'!Q17=0,"",'READY GRP'!Q17)</f>
        <v/>
      </c>
      <c r="H13" s="73" t="str">
        <f>IF('READY GRP'!R17=0,"",'READY GRP'!R17)</f>
        <v/>
      </c>
      <c r="I13" s="73" t="str">
        <f>IF('READY GRP'!S17=0,"",'READY GRP'!S17)</f>
        <v/>
      </c>
      <c r="J13" s="73" t="str">
        <f>IF('READY GRP'!T17=0,"",'READY GRP'!T17)</f>
        <v/>
      </c>
      <c r="K13" s="73" t="str">
        <f>IF('READY GRP'!U17=0,"",'READY GRP'!U17)</f>
        <v/>
      </c>
      <c r="L13" s="73" t="str">
        <f>IF('READY GRP'!V17=0,"",'READY GRP'!V17)</f>
        <v/>
      </c>
      <c r="M13" s="73" t="str">
        <f>IF('READY GRP'!W17=0,"",'READY GRP'!W17)</f>
        <v/>
      </c>
      <c r="N13" s="73" t="str">
        <f>IF('READY GRP'!X17=0,"",'READY GRP'!X17)</f>
        <v/>
      </c>
      <c r="O13" s="73" t="str">
        <f>IF('READY GRP'!Y17=0,"",'READY GRP'!Y17)</f>
        <v/>
      </c>
      <c r="P13" s="73" t="str">
        <f>IF('READY GRP'!Z17=0,"",'READY GRP'!Z17)</f>
        <v/>
      </c>
      <c r="Q13" s="73" t="str">
        <f>IF('READY GRP'!AA17=0,"",'READY GRP'!AA17)</f>
        <v/>
      </c>
      <c r="R13" s="721" t="str">
        <f>IF('READY GRP'!AB17=0,"",'READY GRP'!AB17)</f>
        <v/>
      </c>
      <c r="S13" s="753" t="str">
        <f>IF('READY GRP'!AC17=0,"",'READY GRP'!AC17)</f>
        <v/>
      </c>
      <c r="T13" s="4" t="str">
        <f>IF('READY GRP'!AD17=0,"",'READY GRP'!AD17)</f>
        <v/>
      </c>
      <c r="U13" s="4" t="str">
        <f>IF('READY GRP'!AE17=0,"",'READY GRP'!AE17)</f>
        <v/>
      </c>
      <c r="V13" s="724" t="str">
        <f>IF('READY GRP'!AF17=0,"",'READY GRP'!AF17)</f>
        <v/>
      </c>
      <c r="W13" s="737">
        <f t="shared" si="0"/>
        <v>0</v>
      </c>
      <c r="X13" s="738">
        <f>W13*'READY GRP'!K17</f>
        <v>0</v>
      </c>
      <c r="Y13" s="739">
        <f>W13*'READY GRP'!BH17</f>
        <v>0</v>
      </c>
    </row>
    <row r="14" spans="1:25" ht="23.25" customHeight="1">
      <c r="A14" s="183"/>
      <c r="B14" s="745"/>
      <c r="C14" s="832" t="str">
        <f>'READY GRP'!E18</f>
        <v>RE-104-GRP</v>
      </c>
      <c r="D14" s="747"/>
      <c r="E14" s="731" t="str">
        <f>IF('READY GRP'!O18=0,"",'READY GRP'!O18)</f>
        <v/>
      </c>
      <c r="F14" s="73" t="str">
        <f>IF('READY GRP'!P18=0,"",'READY GRP'!P18)</f>
        <v/>
      </c>
      <c r="G14" s="73" t="str">
        <f>IF('READY GRP'!Q18=0,"",'READY GRP'!Q18)</f>
        <v/>
      </c>
      <c r="H14" s="73" t="str">
        <f>IF('READY GRP'!R18=0,"",'READY GRP'!R18)</f>
        <v/>
      </c>
      <c r="I14" s="73" t="str">
        <f>IF('READY GRP'!S18=0,"",'READY GRP'!S18)</f>
        <v/>
      </c>
      <c r="J14" s="73" t="str">
        <f>IF('READY GRP'!T18=0,"",'READY GRP'!T18)</f>
        <v/>
      </c>
      <c r="K14" s="73" t="str">
        <f>IF('READY GRP'!U18=0,"",'READY GRP'!U18)</f>
        <v/>
      </c>
      <c r="L14" s="73" t="str">
        <f>IF('READY GRP'!V18=0,"",'READY GRP'!V18)</f>
        <v/>
      </c>
      <c r="M14" s="73" t="str">
        <f>IF('READY GRP'!W18=0,"",'READY GRP'!W18)</f>
        <v/>
      </c>
      <c r="N14" s="73" t="str">
        <f>IF('READY GRP'!X18=0,"",'READY GRP'!X18)</f>
        <v/>
      </c>
      <c r="O14" s="73" t="str">
        <f>IF('READY GRP'!Y18=0,"",'READY GRP'!Y18)</f>
        <v/>
      </c>
      <c r="P14" s="73" t="str">
        <f>IF('READY GRP'!Z18=0,"",'READY GRP'!Z18)</f>
        <v/>
      </c>
      <c r="Q14" s="73" t="str">
        <f>IF('READY GRP'!AA18=0,"",'READY GRP'!AA18)</f>
        <v/>
      </c>
      <c r="R14" s="721" t="str">
        <f>IF('READY GRP'!AB18=0,"",'READY GRP'!AB18)</f>
        <v/>
      </c>
      <c r="S14" s="753" t="str">
        <f>IF('READY GRP'!AC18=0,"",'READY GRP'!AC18)</f>
        <v/>
      </c>
      <c r="T14" s="4" t="str">
        <f>IF('READY GRP'!AD18=0,"",'READY GRP'!AD18)</f>
        <v/>
      </c>
      <c r="U14" s="4" t="str">
        <f>IF('READY GRP'!AE18=0,"",'READY GRP'!AE18)</f>
        <v/>
      </c>
      <c r="V14" s="724" t="str">
        <f>IF('READY GRP'!AF18=0,"",'READY GRP'!AF18)</f>
        <v/>
      </c>
      <c r="W14" s="737">
        <f t="shared" si="0"/>
        <v>0</v>
      </c>
      <c r="X14" s="738">
        <f>W14*'READY GRP'!K18</f>
        <v>0</v>
      </c>
      <c r="Y14" s="739">
        <f>W14*'READY GRP'!BH18</f>
        <v>0</v>
      </c>
    </row>
    <row r="15" spans="1:25" ht="23.25" customHeight="1">
      <c r="A15" s="183"/>
      <c r="B15" s="745" t="str">
        <f>'READY GRP'!F19</f>
        <v>Dual tex.</v>
      </c>
      <c r="C15" s="832" t="str">
        <f>'READY GRP'!E19</f>
        <v>RE-104DT-GRP</v>
      </c>
      <c r="D15" s="747"/>
      <c r="E15" s="731" t="str">
        <f>IF('READY GRP'!O19=0,"",'READY GRP'!O19)</f>
        <v/>
      </c>
      <c r="F15" s="73" t="str">
        <f>IF('READY GRP'!P19=0,"",'READY GRP'!P19)</f>
        <v/>
      </c>
      <c r="G15" s="73" t="str">
        <f>IF('READY GRP'!Q19=0,"",'READY GRP'!Q19)</f>
        <v/>
      </c>
      <c r="H15" s="73" t="str">
        <f>IF('READY GRP'!R19=0,"",'READY GRP'!R19)</f>
        <v/>
      </c>
      <c r="I15" s="73" t="str">
        <f>IF('READY GRP'!S19=0,"",'READY GRP'!S19)</f>
        <v/>
      </c>
      <c r="J15" s="73" t="str">
        <f>IF('READY GRP'!T19=0,"",'READY GRP'!T19)</f>
        <v/>
      </c>
      <c r="K15" s="73" t="str">
        <f>IF('READY GRP'!U19=0,"",'READY GRP'!U19)</f>
        <v/>
      </c>
      <c r="L15" s="73" t="str">
        <f>IF('READY GRP'!V19=0,"",'READY GRP'!V19)</f>
        <v/>
      </c>
      <c r="M15" s="73" t="str">
        <f>IF('READY GRP'!W19=0,"",'READY GRP'!W19)</f>
        <v/>
      </c>
      <c r="N15" s="73" t="str">
        <f>IF('READY GRP'!X19=0,"",'READY GRP'!X19)</f>
        <v/>
      </c>
      <c r="O15" s="73" t="str">
        <f>IF('READY GRP'!Y19=0,"",'READY GRP'!Y19)</f>
        <v/>
      </c>
      <c r="P15" s="73" t="str">
        <f>IF('READY GRP'!Z19=0,"",'READY GRP'!Z19)</f>
        <v/>
      </c>
      <c r="Q15" s="73" t="str">
        <f>IF('READY GRP'!AA19=0,"",'READY GRP'!AA19)</f>
        <v/>
      </c>
      <c r="R15" s="721" t="str">
        <f>IF('READY GRP'!AB19=0,"",'READY GRP'!AB19)</f>
        <v/>
      </c>
      <c r="S15" s="753" t="str">
        <f>IF('READY GRP'!AC19=0,"",'READY GRP'!AC19)</f>
        <v/>
      </c>
      <c r="T15" s="4" t="str">
        <f>IF('READY GRP'!AD19=0,"",'READY GRP'!AD19)</f>
        <v/>
      </c>
      <c r="U15" s="4" t="str">
        <f>IF('READY GRP'!AE19=0,"",'READY GRP'!AE19)</f>
        <v/>
      </c>
      <c r="V15" s="724" t="str">
        <f>IF('READY GRP'!AF19=0,"",'READY GRP'!AF19)</f>
        <v/>
      </c>
      <c r="W15" s="737">
        <f t="shared" si="0"/>
        <v>0</v>
      </c>
      <c r="X15" s="738">
        <f>W15*'READY GRP'!K19</f>
        <v>0</v>
      </c>
      <c r="Y15" s="739">
        <f>W15*'READY GRP'!BH19</f>
        <v>0</v>
      </c>
    </row>
    <row r="16" spans="1:25" ht="23.25" customHeight="1">
      <c r="A16" s="183"/>
      <c r="B16" s="745"/>
      <c r="C16" s="832" t="str">
        <f>'READY GRP'!E20</f>
        <v>RE-105-GRP</v>
      </c>
      <c r="D16" s="747"/>
      <c r="E16" s="731" t="str">
        <f>IF('READY GRP'!O20=0,"",'READY GRP'!O20)</f>
        <v/>
      </c>
      <c r="F16" s="73" t="str">
        <f>IF('READY GRP'!P20=0,"",'READY GRP'!P20)</f>
        <v/>
      </c>
      <c r="G16" s="73" t="str">
        <f>IF('READY GRP'!Q20=0,"",'READY GRP'!Q20)</f>
        <v/>
      </c>
      <c r="H16" s="73" t="str">
        <f>IF('READY GRP'!R20=0,"",'READY GRP'!R20)</f>
        <v/>
      </c>
      <c r="I16" s="73" t="str">
        <f>IF('READY GRP'!S20=0,"",'READY GRP'!S20)</f>
        <v/>
      </c>
      <c r="J16" s="73" t="str">
        <f>IF('READY GRP'!T20=0,"",'READY GRP'!T20)</f>
        <v/>
      </c>
      <c r="K16" s="73" t="str">
        <f>IF('READY GRP'!U20=0,"",'READY GRP'!U20)</f>
        <v/>
      </c>
      <c r="L16" s="73" t="str">
        <f>IF('READY GRP'!V20=0,"",'READY GRP'!V20)</f>
        <v/>
      </c>
      <c r="M16" s="73" t="str">
        <f>IF('READY GRP'!W20=0,"",'READY GRP'!W20)</f>
        <v/>
      </c>
      <c r="N16" s="73" t="str">
        <f>IF('READY GRP'!X20=0,"",'READY GRP'!X20)</f>
        <v/>
      </c>
      <c r="O16" s="73" t="str">
        <f>IF('READY GRP'!Y20=0,"",'READY GRP'!Y20)</f>
        <v/>
      </c>
      <c r="P16" s="73" t="str">
        <f>IF('READY GRP'!Z20=0,"",'READY GRP'!Z20)</f>
        <v/>
      </c>
      <c r="Q16" s="73" t="str">
        <f>IF('READY GRP'!AA20=0,"",'READY GRP'!AA20)</f>
        <v/>
      </c>
      <c r="R16" s="721" t="str">
        <f>IF('READY GRP'!AB20=0,"",'READY GRP'!AB20)</f>
        <v/>
      </c>
      <c r="S16" s="753" t="str">
        <f>IF('READY GRP'!AC20=0,"",'READY GRP'!AC20)</f>
        <v/>
      </c>
      <c r="T16" s="4" t="str">
        <f>IF('READY GRP'!AD20=0,"",'READY GRP'!AD20)</f>
        <v/>
      </c>
      <c r="U16" s="4" t="str">
        <f>IF('READY GRP'!AE20=0,"",'READY GRP'!AE20)</f>
        <v/>
      </c>
      <c r="V16" s="724" t="str">
        <f>IF('READY GRP'!AF20=0,"",'READY GRP'!AF20)</f>
        <v/>
      </c>
      <c r="W16" s="737">
        <f t="shared" si="0"/>
        <v>0</v>
      </c>
      <c r="X16" s="738">
        <f>W16*'READY GRP'!K20</f>
        <v>0</v>
      </c>
      <c r="Y16" s="739">
        <f>W16*'READY GRP'!BH20</f>
        <v>0</v>
      </c>
    </row>
    <row r="17" spans="1:25" ht="23.25" customHeight="1">
      <c r="A17" s="183"/>
      <c r="B17" s="745" t="str">
        <f>'READY GRP'!F21</f>
        <v>Dual tex.</v>
      </c>
      <c r="C17" s="832" t="str">
        <f>'READY GRP'!E21</f>
        <v>RE-105DT-GRP</v>
      </c>
      <c r="D17" s="747"/>
      <c r="E17" s="731" t="str">
        <f>IF('READY GRP'!O21=0,"",'READY GRP'!O21)</f>
        <v/>
      </c>
      <c r="F17" s="73" t="str">
        <f>IF('READY GRP'!P21=0,"",'READY GRP'!P21)</f>
        <v/>
      </c>
      <c r="G17" s="73" t="str">
        <f>IF('READY GRP'!Q21=0,"",'READY GRP'!Q21)</f>
        <v/>
      </c>
      <c r="H17" s="73" t="str">
        <f>IF('READY GRP'!R21=0,"",'READY GRP'!R21)</f>
        <v/>
      </c>
      <c r="I17" s="73" t="str">
        <f>IF('READY GRP'!S21=0,"",'READY GRP'!S21)</f>
        <v/>
      </c>
      <c r="J17" s="73" t="str">
        <f>IF('READY GRP'!T21=0,"",'READY GRP'!T21)</f>
        <v/>
      </c>
      <c r="K17" s="73" t="str">
        <f>IF('READY GRP'!U21=0,"",'READY GRP'!U21)</f>
        <v/>
      </c>
      <c r="L17" s="73" t="str">
        <f>IF('READY GRP'!V21=0,"",'READY GRP'!V21)</f>
        <v/>
      </c>
      <c r="M17" s="73" t="str">
        <f>IF('READY GRP'!W21=0,"",'READY GRP'!W21)</f>
        <v/>
      </c>
      <c r="N17" s="73" t="str">
        <f>IF('READY GRP'!X21=0,"",'READY GRP'!X21)</f>
        <v/>
      </c>
      <c r="O17" s="73" t="str">
        <f>IF('READY GRP'!Y21=0,"",'READY GRP'!Y21)</f>
        <v/>
      </c>
      <c r="P17" s="73" t="str">
        <f>IF('READY GRP'!Z21=0,"",'READY GRP'!Z21)</f>
        <v/>
      </c>
      <c r="Q17" s="73" t="str">
        <f>IF('READY GRP'!AA21=0,"",'READY GRP'!AA21)</f>
        <v/>
      </c>
      <c r="R17" s="721" t="str">
        <f>IF('READY GRP'!AB21=0,"",'READY GRP'!AB21)</f>
        <v/>
      </c>
      <c r="S17" s="753" t="str">
        <f>IF('READY GRP'!AC21=0,"",'READY GRP'!AC21)</f>
        <v/>
      </c>
      <c r="T17" s="4" t="str">
        <f>IF('READY GRP'!AD21=0,"",'READY GRP'!AD21)</f>
        <v/>
      </c>
      <c r="U17" s="4" t="str">
        <f>IF('READY GRP'!AE21=0,"",'READY GRP'!AE21)</f>
        <v/>
      </c>
      <c r="V17" s="724" t="str">
        <f>IF('READY GRP'!AF21=0,"",'READY GRP'!AF21)</f>
        <v/>
      </c>
      <c r="W17" s="737">
        <f t="shared" si="0"/>
        <v>0</v>
      </c>
      <c r="X17" s="738">
        <f>W17*'READY GRP'!K21</f>
        <v>0</v>
      </c>
      <c r="Y17" s="739">
        <f>W17*'READY GRP'!BH21</f>
        <v>0</v>
      </c>
    </row>
    <row r="18" spans="1:25" ht="23.25" customHeight="1">
      <c r="A18" s="183"/>
      <c r="B18" s="745"/>
      <c r="C18" s="832" t="str">
        <f>'READY GRP'!E22</f>
        <v>RE-106-GRP</v>
      </c>
      <c r="D18" s="747"/>
      <c r="E18" s="731" t="str">
        <f>IF('READY GRP'!O22=0,"",'READY GRP'!O22)</f>
        <v/>
      </c>
      <c r="F18" s="73" t="str">
        <f>IF('READY GRP'!P22=0,"",'READY GRP'!P22)</f>
        <v/>
      </c>
      <c r="G18" s="73" t="str">
        <f>IF('READY GRP'!Q22=0,"",'READY GRP'!Q22)</f>
        <v/>
      </c>
      <c r="H18" s="73" t="str">
        <f>IF('READY GRP'!R22=0,"",'READY GRP'!R22)</f>
        <v/>
      </c>
      <c r="I18" s="73" t="str">
        <f>IF('READY GRP'!S22=0,"",'READY GRP'!S22)</f>
        <v/>
      </c>
      <c r="J18" s="73" t="str">
        <f>IF('READY GRP'!T22=0,"",'READY GRP'!T22)</f>
        <v/>
      </c>
      <c r="K18" s="73" t="str">
        <f>IF('READY GRP'!U22=0,"",'READY GRP'!U22)</f>
        <v/>
      </c>
      <c r="L18" s="73" t="str">
        <f>IF('READY GRP'!V22=0,"",'READY GRP'!V22)</f>
        <v/>
      </c>
      <c r="M18" s="73" t="str">
        <f>IF('READY GRP'!W22=0,"",'READY GRP'!W22)</f>
        <v/>
      </c>
      <c r="N18" s="73" t="str">
        <f>IF('READY GRP'!X22=0,"",'READY GRP'!X22)</f>
        <v/>
      </c>
      <c r="O18" s="73" t="str">
        <f>IF('READY GRP'!Y22=0,"",'READY GRP'!Y22)</f>
        <v/>
      </c>
      <c r="P18" s="73" t="str">
        <f>IF('READY GRP'!Z22=0,"",'READY GRP'!Z22)</f>
        <v/>
      </c>
      <c r="Q18" s="73" t="str">
        <f>IF('READY GRP'!AA22=0,"",'READY GRP'!AA22)</f>
        <v/>
      </c>
      <c r="R18" s="721" t="str">
        <f>IF('READY GRP'!AB22=0,"",'READY GRP'!AB22)</f>
        <v/>
      </c>
      <c r="S18" s="753" t="str">
        <f>IF('READY GRP'!AC22=0,"",'READY GRP'!AC22)</f>
        <v/>
      </c>
      <c r="T18" s="4" t="str">
        <f>IF('READY GRP'!AD22=0,"",'READY GRP'!AD22)</f>
        <v/>
      </c>
      <c r="U18" s="4" t="str">
        <f>IF('READY GRP'!AE22=0,"",'READY GRP'!AE22)</f>
        <v/>
      </c>
      <c r="V18" s="724" t="str">
        <f>IF('READY GRP'!AF22=0,"",'READY GRP'!AF22)</f>
        <v/>
      </c>
      <c r="W18" s="737">
        <f t="shared" si="0"/>
        <v>0</v>
      </c>
      <c r="X18" s="738">
        <f>W18*'READY GRP'!K22</f>
        <v>0</v>
      </c>
      <c r="Y18" s="739">
        <f>W18*'READY GRP'!BH22</f>
        <v>0</v>
      </c>
    </row>
    <row r="19" spans="1:25" ht="23.25" customHeight="1">
      <c r="A19" s="183"/>
      <c r="B19" s="745" t="str">
        <f>'READY GRP'!F23</f>
        <v>Dual tex.</v>
      </c>
      <c r="C19" s="832" t="str">
        <f>'READY GRP'!E23</f>
        <v>RE-106DT-GRP</v>
      </c>
      <c r="D19" s="747"/>
      <c r="E19" s="731" t="str">
        <f>IF('READY GRP'!O23=0,"",'READY GRP'!O23)</f>
        <v/>
      </c>
      <c r="F19" s="73" t="str">
        <f>IF('READY GRP'!P23=0,"",'READY GRP'!P23)</f>
        <v/>
      </c>
      <c r="G19" s="73" t="str">
        <f>IF('READY GRP'!Q23=0,"",'READY GRP'!Q23)</f>
        <v/>
      </c>
      <c r="H19" s="73" t="str">
        <f>IF('READY GRP'!R23=0,"",'READY GRP'!R23)</f>
        <v/>
      </c>
      <c r="I19" s="73" t="str">
        <f>IF('READY GRP'!S23=0,"",'READY GRP'!S23)</f>
        <v/>
      </c>
      <c r="J19" s="73" t="str">
        <f>IF('READY GRP'!T23=0,"",'READY GRP'!T23)</f>
        <v/>
      </c>
      <c r="K19" s="73" t="str">
        <f>IF('READY GRP'!U23=0,"",'READY GRP'!U23)</f>
        <v/>
      </c>
      <c r="L19" s="73" t="str">
        <f>IF('READY GRP'!V23=0,"",'READY GRP'!V23)</f>
        <v/>
      </c>
      <c r="M19" s="73" t="str">
        <f>IF('READY GRP'!W23=0,"",'READY GRP'!W23)</f>
        <v/>
      </c>
      <c r="N19" s="73" t="str">
        <f>IF('READY GRP'!X23=0,"",'READY GRP'!X23)</f>
        <v/>
      </c>
      <c r="O19" s="73" t="str">
        <f>IF('READY GRP'!Y23=0,"",'READY GRP'!Y23)</f>
        <v/>
      </c>
      <c r="P19" s="73" t="str">
        <f>IF('READY GRP'!Z23=0,"",'READY GRP'!Z23)</f>
        <v/>
      </c>
      <c r="Q19" s="73" t="str">
        <f>IF('READY GRP'!AA23=0,"",'READY GRP'!AA23)</f>
        <v/>
      </c>
      <c r="R19" s="721" t="str">
        <f>IF('READY GRP'!AB23=0,"",'READY GRP'!AB23)</f>
        <v/>
      </c>
      <c r="S19" s="753" t="str">
        <f>IF('READY GRP'!AC23=0,"",'READY GRP'!AC23)</f>
        <v/>
      </c>
      <c r="T19" s="4" t="str">
        <f>IF('READY GRP'!AD23=0,"",'READY GRP'!AD23)</f>
        <v/>
      </c>
      <c r="U19" s="4" t="str">
        <f>IF('READY GRP'!AE23=0,"",'READY GRP'!AE23)</f>
        <v/>
      </c>
      <c r="V19" s="724" t="str">
        <f>IF('READY GRP'!AF23=0,"",'READY GRP'!AF23)</f>
        <v/>
      </c>
      <c r="W19" s="737">
        <f t="shared" si="0"/>
        <v>0</v>
      </c>
      <c r="X19" s="738">
        <f>W19*'READY GRP'!K23</f>
        <v>0</v>
      </c>
      <c r="Y19" s="739">
        <f>W19*'READY GRP'!BH23</f>
        <v>0</v>
      </c>
    </row>
    <row r="20" spans="1:25" ht="23.25" customHeight="1">
      <c r="A20" s="183"/>
      <c r="B20" s="745"/>
      <c r="C20" s="832" t="str">
        <f>'READY GRP'!E24</f>
        <v>RE-107-GRP</v>
      </c>
      <c r="D20" s="747"/>
      <c r="E20" s="731" t="str">
        <f>IF('READY GRP'!O24=0,"",'READY GRP'!O24)</f>
        <v/>
      </c>
      <c r="F20" s="73" t="str">
        <f>IF('READY GRP'!P24=0,"",'READY GRP'!P24)</f>
        <v/>
      </c>
      <c r="G20" s="73" t="str">
        <f>IF('READY GRP'!Q24=0,"",'READY GRP'!Q24)</f>
        <v/>
      </c>
      <c r="H20" s="73" t="str">
        <f>IF('READY GRP'!R24=0,"",'READY GRP'!R24)</f>
        <v/>
      </c>
      <c r="I20" s="73" t="str">
        <f>IF('READY GRP'!S24=0,"",'READY GRP'!S24)</f>
        <v/>
      </c>
      <c r="J20" s="73" t="str">
        <f>IF('READY GRP'!T24=0,"",'READY GRP'!T24)</f>
        <v/>
      </c>
      <c r="K20" s="73" t="str">
        <f>IF('READY GRP'!U24=0,"",'READY GRP'!U24)</f>
        <v/>
      </c>
      <c r="L20" s="73" t="str">
        <f>IF('READY GRP'!V24=0,"",'READY GRP'!V24)</f>
        <v/>
      </c>
      <c r="M20" s="73" t="str">
        <f>IF('READY GRP'!W24=0,"",'READY GRP'!W24)</f>
        <v/>
      </c>
      <c r="N20" s="73" t="str">
        <f>IF('READY GRP'!X24=0,"",'READY GRP'!X24)</f>
        <v/>
      </c>
      <c r="O20" s="73" t="str">
        <f>IF('READY GRP'!Y24=0,"",'READY GRP'!Y24)</f>
        <v/>
      </c>
      <c r="P20" s="73" t="str">
        <f>IF('READY GRP'!Z24=0,"",'READY GRP'!Z24)</f>
        <v/>
      </c>
      <c r="Q20" s="73" t="str">
        <f>IF('READY GRP'!AA24=0,"",'READY GRP'!AA24)</f>
        <v/>
      </c>
      <c r="R20" s="721" t="str">
        <f>IF('READY GRP'!AB24=0,"",'READY GRP'!AB24)</f>
        <v/>
      </c>
      <c r="S20" s="753" t="str">
        <f>IF('READY GRP'!AC24=0,"",'READY GRP'!AC24)</f>
        <v/>
      </c>
      <c r="T20" s="4" t="str">
        <f>IF('READY GRP'!AD24=0,"",'READY GRP'!AD24)</f>
        <v/>
      </c>
      <c r="U20" s="4" t="str">
        <f>IF('READY GRP'!AE24=0,"",'READY GRP'!AE24)</f>
        <v/>
      </c>
      <c r="V20" s="724" t="str">
        <f>IF('READY GRP'!AF24=0,"",'READY GRP'!AF24)</f>
        <v/>
      </c>
      <c r="W20" s="737">
        <f t="shared" si="0"/>
        <v>0</v>
      </c>
      <c r="X20" s="738">
        <f>W20*'READY GRP'!K24</f>
        <v>0</v>
      </c>
      <c r="Y20" s="739">
        <f>W20*'READY GRP'!BH24</f>
        <v>0</v>
      </c>
    </row>
    <row r="21" spans="1:25" ht="23.25" customHeight="1">
      <c r="A21" s="183"/>
      <c r="B21" s="745" t="str">
        <f>'READY GRP'!F25</f>
        <v>Dual tex.</v>
      </c>
      <c r="C21" s="832" t="str">
        <f>'READY GRP'!E25</f>
        <v>RE-107DT-GRP</v>
      </c>
      <c r="D21" s="747"/>
      <c r="E21" s="731" t="str">
        <f>IF('READY GRP'!O25=0,"",'READY GRP'!O25)</f>
        <v/>
      </c>
      <c r="F21" s="73" t="str">
        <f>IF('READY GRP'!P25=0,"",'READY GRP'!P25)</f>
        <v/>
      </c>
      <c r="G21" s="73" t="str">
        <f>IF('READY GRP'!Q25=0,"",'READY GRP'!Q25)</f>
        <v/>
      </c>
      <c r="H21" s="73" t="str">
        <f>IF('READY GRP'!R25=0,"",'READY GRP'!R25)</f>
        <v/>
      </c>
      <c r="I21" s="73" t="str">
        <f>IF('READY GRP'!S25=0,"",'READY GRP'!S25)</f>
        <v/>
      </c>
      <c r="J21" s="73" t="str">
        <f>IF('READY GRP'!T25=0,"",'READY GRP'!T25)</f>
        <v/>
      </c>
      <c r="K21" s="73" t="str">
        <f>IF('READY GRP'!U25=0,"",'READY GRP'!U25)</f>
        <v/>
      </c>
      <c r="L21" s="73" t="str">
        <f>IF('READY GRP'!V25=0,"",'READY GRP'!V25)</f>
        <v/>
      </c>
      <c r="M21" s="73" t="str">
        <f>IF('READY GRP'!W25=0,"",'READY GRP'!W25)</f>
        <v/>
      </c>
      <c r="N21" s="73" t="str">
        <f>IF('READY GRP'!X25=0,"",'READY GRP'!X25)</f>
        <v/>
      </c>
      <c r="O21" s="73" t="str">
        <f>IF('READY GRP'!Y25=0,"",'READY GRP'!Y25)</f>
        <v/>
      </c>
      <c r="P21" s="73" t="str">
        <f>IF('READY GRP'!Z25=0,"",'READY GRP'!Z25)</f>
        <v/>
      </c>
      <c r="Q21" s="73" t="str">
        <f>IF('READY GRP'!AA25=0,"",'READY GRP'!AA25)</f>
        <v/>
      </c>
      <c r="R21" s="721" t="str">
        <f>IF('READY GRP'!AB25=0,"",'READY GRP'!AB25)</f>
        <v/>
      </c>
      <c r="S21" s="753" t="str">
        <f>IF('READY GRP'!AC25=0,"",'READY GRP'!AC25)</f>
        <v/>
      </c>
      <c r="T21" s="4" t="str">
        <f>IF('READY GRP'!AD25=0,"",'READY GRP'!AD25)</f>
        <v/>
      </c>
      <c r="U21" s="4" t="str">
        <f>IF('READY GRP'!AE25=0,"",'READY GRP'!AE25)</f>
        <v/>
      </c>
      <c r="V21" s="724" t="str">
        <f>IF('READY GRP'!AF25=0,"",'READY GRP'!AF25)</f>
        <v/>
      </c>
      <c r="W21" s="737">
        <f t="shared" si="0"/>
        <v>0</v>
      </c>
      <c r="X21" s="738">
        <f>W21*'READY GRP'!K25</f>
        <v>0</v>
      </c>
      <c r="Y21" s="739">
        <f>W21*'READY GRP'!BH25</f>
        <v>0</v>
      </c>
    </row>
    <row r="22" spans="1:25" ht="23.25" customHeight="1">
      <c r="A22" s="183"/>
      <c r="B22" s="745"/>
      <c r="C22" s="832" t="str">
        <f>'READY GRP'!E26</f>
        <v>RE-108-GRP</v>
      </c>
      <c r="D22" s="747"/>
      <c r="E22" s="731" t="str">
        <f>IF('READY GRP'!O26=0,"",'READY GRP'!O26)</f>
        <v/>
      </c>
      <c r="F22" s="73" t="str">
        <f>IF('READY GRP'!P26=0,"",'READY GRP'!P26)</f>
        <v/>
      </c>
      <c r="G22" s="73" t="str">
        <f>IF('READY GRP'!Q26=0,"",'READY GRP'!Q26)</f>
        <v/>
      </c>
      <c r="H22" s="73" t="str">
        <f>IF('READY GRP'!R26=0,"",'READY GRP'!R26)</f>
        <v/>
      </c>
      <c r="I22" s="73" t="str">
        <f>IF('READY GRP'!S26=0,"",'READY GRP'!S26)</f>
        <v/>
      </c>
      <c r="J22" s="73" t="str">
        <f>IF('READY GRP'!T26=0,"",'READY GRP'!T26)</f>
        <v/>
      </c>
      <c r="K22" s="73" t="str">
        <f>IF('READY GRP'!U26=0,"",'READY GRP'!U26)</f>
        <v/>
      </c>
      <c r="L22" s="73" t="str">
        <f>IF('READY GRP'!V26=0,"",'READY GRP'!V26)</f>
        <v/>
      </c>
      <c r="M22" s="73" t="str">
        <f>IF('READY GRP'!W26=0,"",'READY GRP'!W26)</f>
        <v/>
      </c>
      <c r="N22" s="73" t="str">
        <f>IF('READY GRP'!X26=0,"",'READY GRP'!X26)</f>
        <v/>
      </c>
      <c r="O22" s="73" t="str">
        <f>IF('READY GRP'!Y26=0,"",'READY GRP'!Y26)</f>
        <v/>
      </c>
      <c r="P22" s="73" t="str">
        <f>IF('READY GRP'!Z26=0,"",'READY GRP'!Z26)</f>
        <v/>
      </c>
      <c r="Q22" s="73" t="str">
        <f>IF('READY GRP'!AA26=0,"",'READY GRP'!AA26)</f>
        <v/>
      </c>
      <c r="R22" s="721" t="str">
        <f>IF('READY GRP'!AB26=0,"",'READY GRP'!AB26)</f>
        <v/>
      </c>
      <c r="S22" s="753" t="str">
        <f>IF('READY GRP'!AC26=0,"",'READY GRP'!AC26)</f>
        <v/>
      </c>
      <c r="T22" s="4" t="str">
        <f>IF('READY GRP'!AD26=0,"",'READY GRP'!AD26)</f>
        <v/>
      </c>
      <c r="U22" s="4" t="str">
        <f>IF('READY GRP'!AE26=0,"",'READY GRP'!AE26)</f>
        <v/>
      </c>
      <c r="V22" s="724" t="str">
        <f>IF('READY GRP'!AF26=0,"",'READY GRP'!AF26)</f>
        <v/>
      </c>
      <c r="W22" s="737">
        <f t="shared" si="0"/>
        <v>0</v>
      </c>
      <c r="X22" s="738">
        <f>W22*'READY GRP'!K26</f>
        <v>0</v>
      </c>
      <c r="Y22" s="739">
        <f>W22*'READY GRP'!BH26</f>
        <v>0</v>
      </c>
    </row>
    <row r="23" spans="1:25" ht="23.25" customHeight="1">
      <c r="A23" s="183"/>
      <c r="B23" s="745" t="str">
        <f>'READY GRP'!F27</f>
        <v>Dual tex.</v>
      </c>
      <c r="C23" s="832" t="str">
        <f>'READY GRP'!E27</f>
        <v>RE-108DT-GRP</v>
      </c>
      <c r="D23" s="747"/>
      <c r="E23" s="731" t="str">
        <f>IF('READY GRP'!O27=0,"",'READY GRP'!O27)</f>
        <v/>
      </c>
      <c r="F23" s="73" t="str">
        <f>IF('READY GRP'!P27=0,"",'READY GRP'!P27)</f>
        <v/>
      </c>
      <c r="G23" s="73" t="str">
        <f>IF('READY GRP'!Q27=0,"",'READY GRP'!Q27)</f>
        <v/>
      </c>
      <c r="H23" s="73" t="str">
        <f>IF('READY GRP'!R27=0,"",'READY GRP'!R27)</f>
        <v/>
      </c>
      <c r="I23" s="73" t="str">
        <f>IF('READY GRP'!S27=0,"",'READY GRP'!S27)</f>
        <v/>
      </c>
      <c r="J23" s="73" t="str">
        <f>IF('READY GRP'!T27=0,"",'READY GRP'!T27)</f>
        <v/>
      </c>
      <c r="K23" s="73" t="str">
        <f>IF('READY GRP'!U27=0,"",'READY GRP'!U27)</f>
        <v/>
      </c>
      <c r="L23" s="73" t="str">
        <f>IF('READY GRP'!V27=0,"",'READY GRP'!V27)</f>
        <v/>
      </c>
      <c r="M23" s="73" t="str">
        <f>IF('READY GRP'!W27=0,"",'READY GRP'!W27)</f>
        <v/>
      </c>
      <c r="N23" s="73" t="str">
        <f>IF('READY GRP'!X27=0,"",'READY GRP'!X27)</f>
        <v/>
      </c>
      <c r="O23" s="73" t="str">
        <f>IF('READY GRP'!Y27=0,"",'READY GRP'!Y27)</f>
        <v/>
      </c>
      <c r="P23" s="73" t="str">
        <f>IF('READY GRP'!Z27=0,"",'READY GRP'!Z27)</f>
        <v/>
      </c>
      <c r="Q23" s="73" t="str">
        <f>IF('READY GRP'!AA27=0,"",'READY GRP'!AA27)</f>
        <v/>
      </c>
      <c r="R23" s="721" t="str">
        <f>IF('READY GRP'!AB27=0,"",'READY GRP'!AB27)</f>
        <v/>
      </c>
      <c r="S23" s="753" t="str">
        <f>IF('READY GRP'!AC27=0,"",'READY GRP'!AC27)</f>
        <v/>
      </c>
      <c r="T23" s="4" t="str">
        <f>IF('READY GRP'!AD27=0,"",'READY GRP'!AD27)</f>
        <v/>
      </c>
      <c r="U23" s="4" t="str">
        <f>IF('READY GRP'!AE27=0,"",'READY GRP'!AE27)</f>
        <v/>
      </c>
      <c r="V23" s="724" t="str">
        <f>IF('READY GRP'!AF27=0,"",'READY GRP'!AF27)</f>
        <v/>
      </c>
      <c r="W23" s="737">
        <f t="shared" si="0"/>
        <v>0</v>
      </c>
      <c r="X23" s="738">
        <f>W23*'READY GRP'!K27</f>
        <v>0</v>
      </c>
      <c r="Y23" s="739">
        <f>W23*'READY GRP'!BH27</f>
        <v>0</v>
      </c>
    </row>
    <row r="24" spans="1:25" ht="23.25" customHeight="1">
      <c r="A24" s="183"/>
      <c r="B24" s="745"/>
      <c r="C24" s="832" t="str">
        <f>'READY GRP'!E28</f>
        <v>RE-109-GRP</v>
      </c>
      <c r="D24" s="747"/>
      <c r="E24" s="731" t="str">
        <f>IF('READY GRP'!O28=0,"",'READY GRP'!O28)</f>
        <v/>
      </c>
      <c r="F24" s="73" t="str">
        <f>IF('READY GRP'!P28=0,"",'READY GRP'!P28)</f>
        <v/>
      </c>
      <c r="G24" s="73" t="str">
        <f>IF('READY GRP'!Q28=0,"",'READY GRP'!Q28)</f>
        <v/>
      </c>
      <c r="H24" s="73" t="str">
        <f>IF('READY GRP'!R28=0,"",'READY GRP'!R28)</f>
        <v/>
      </c>
      <c r="I24" s="73" t="str">
        <f>IF('READY GRP'!S28=0,"",'READY GRP'!S28)</f>
        <v/>
      </c>
      <c r="J24" s="73" t="str">
        <f>IF('READY GRP'!T28=0,"",'READY GRP'!T28)</f>
        <v/>
      </c>
      <c r="K24" s="73" t="str">
        <f>IF('READY GRP'!U28=0,"",'READY GRP'!U28)</f>
        <v/>
      </c>
      <c r="L24" s="73" t="str">
        <f>IF('READY GRP'!V28=0,"",'READY GRP'!V28)</f>
        <v/>
      </c>
      <c r="M24" s="73" t="str">
        <f>IF('READY GRP'!W28=0,"",'READY GRP'!W28)</f>
        <v/>
      </c>
      <c r="N24" s="73" t="str">
        <f>IF('READY GRP'!X28=0,"",'READY GRP'!X28)</f>
        <v/>
      </c>
      <c r="O24" s="73" t="str">
        <f>IF('READY GRP'!Y28=0,"",'READY GRP'!Y28)</f>
        <v/>
      </c>
      <c r="P24" s="73" t="str">
        <f>IF('READY GRP'!Z28=0,"",'READY GRP'!Z28)</f>
        <v/>
      </c>
      <c r="Q24" s="73" t="str">
        <f>IF('READY GRP'!AA28=0,"",'READY GRP'!AA28)</f>
        <v/>
      </c>
      <c r="R24" s="721" t="str">
        <f>IF('READY GRP'!AB28=0,"",'READY GRP'!AB28)</f>
        <v/>
      </c>
      <c r="S24" s="753" t="str">
        <f>IF('READY GRP'!AC28=0,"",'READY GRP'!AC28)</f>
        <v/>
      </c>
      <c r="T24" s="4" t="str">
        <f>IF('READY GRP'!AD28=0,"",'READY GRP'!AD28)</f>
        <v/>
      </c>
      <c r="U24" s="4" t="str">
        <f>IF('READY GRP'!AE28=0,"",'READY GRP'!AE28)</f>
        <v/>
      </c>
      <c r="V24" s="724" t="str">
        <f>IF('READY GRP'!AF28=0,"",'READY GRP'!AF28)</f>
        <v/>
      </c>
      <c r="W24" s="737">
        <f t="shared" si="0"/>
        <v>0</v>
      </c>
      <c r="X24" s="738">
        <f>W24*'READY GRP'!K28</f>
        <v>0</v>
      </c>
      <c r="Y24" s="739">
        <f>W24*'READY GRP'!BH28</f>
        <v>0</v>
      </c>
    </row>
    <row r="25" spans="1:25" ht="23.25" customHeight="1">
      <c r="A25" s="183"/>
      <c r="B25" s="745" t="str">
        <f>'READY GRP'!F29</f>
        <v>Dual tex.</v>
      </c>
      <c r="C25" s="832" t="str">
        <f>'READY GRP'!E29</f>
        <v>RE-109DT-GRP</v>
      </c>
      <c r="D25" s="747"/>
      <c r="E25" s="731" t="str">
        <f>IF('READY GRP'!O29=0,"",'READY GRP'!O29)</f>
        <v/>
      </c>
      <c r="F25" s="73" t="str">
        <f>IF('READY GRP'!P29=0,"",'READY GRP'!P29)</f>
        <v/>
      </c>
      <c r="G25" s="73" t="str">
        <f>IF('READY GRP'!Q29=0,"",'READY GRP'!Q29)</f>
        <v/>
      </c>
      <c r="H25" s="73" t="str">
        <f>IF('READY GRP'!R29=0,"",'READY GRP'!R29)</f>
        <v/>
      </c>
      <c r="I25" s="73" t="str">
        <f>IF('READY GRP'!S29=0,"",'READY GRP'!S29)</f>
        <v/>
      </c>
      <c r="J25" s="73" t="str">
        <f>IF('READY GRP'!T29=0,"",'READY GRP'!T29)</f>
        <v/>
      </c>
      <c r="K25" s="73" t="str">
        <f>IF('READY GRP'!U29=0,"",'READY GRP'!U29)</f>
        <v/>
      </c>
      <c r="L25" s="73" t="str">
        <f>IF('READY GRP'!V29=0,"",'READY GRP'!V29)</f>
        <v/>
      </c>
      <c r="M25" s="73" t="str">
        <f>IF('READY GRP'!W29=0,"",'READY GRP'!W29)</f>
        <v/>
      </c>
      <c r="N25" s="73" t="str">
        <f>IF('READY GRP'!X29=0,"",'READY GRP'!X29)</f>
        <v/>
      </c>
      <c r="O25" s="73" t="str">
        <f>IF('READY GRP'!Y29=0,"",'READY GRP'!Y29)</f>
        <v/>
      </c>
      <c r="P25" s="73" t="str">
        <f>IF('READY GRP'!Z29=0,"",'READY GRP'!Z29)</f>
        <v/>
      </c>
      <c r="Q25" s="73" t="str">
        <f>IF('READY GRP'!AA29=0,"",'READY GRP'!AA29)</f>
        <v/>
      </c>
      <c r="R25" s="721" t="str">
        <f>IF('READY GRP'!AB29=0,"",'READY GRP'!AB29)</f>
        <v/>
      </c>
      <c r="S25" s="753" t="str">
        <f>IF('READY GRP'!AC29=0,"",'READY GRP'!AC29)</f>
        <v/>
      </c>
      <c r="T25" s="4" t="str">
        <f>IF('READY GRP'!AD29=0,"",'READY GRP'!AD29)</f>
        <v/>
      </c>
      <c r="U25" s="4" t="str">
        <f>IF('READY GRP'!AE29=0,"",'READY GRP'!AE29)</f>
        <v/>
      </c>
      <c r="V25" s="724" t="str">
        <f>IF('READY GRP'!AF29=0,"",'READY GRP'!AF29)</f>
        <v/>
      </c>
      <c r="W25" s="737">
        <f t="shared" si="0"/>
        <v>0</v>
      </c>
      <c r="X25" s="738">
        <f>W25*'READY GRP'!K29</f>
        <v>0</v>
      </c>
      <c r="Y25" s="739">
        <f>W25*'READY GRP'!BH29</f>
        <v>0</v>
      </c>
    </row>
    <row r="26" spans="1:25" ht="23.25" customHeight="1">
      <c r="A26" s="183"/>
      <c r="B26" s="745"/>
      <c r="C26" s="832" t="str">
        <f>'READY GRP'!E30</f>
        <v>RE-110-GRP</v>
      </c>
      <c r="D26" s="747"/>
      <c r="E26" s="731" t="str">
        <f>IF('READY GRP'!O30=0,"",'READY GRP'!O30)</f>
        <v/>
      </c>
      <c r="F26" s="73" t="str">
        <f>IF('READY GRP'!P30=0,"",'READY GRP'!P30)</f>
        <v/>
      </c>
      <c r="G26" s="73" t="str">
        <f>IF('READY GRP'!Q30=0,"",'READY GRP'!Q30)</f>
        <v/>
      </c>
      <c r="H26" s="73" t="str">
        <f>IF('READY GRP'!R30=0,"",'READY GRP'!R30)</f>
        <v/>
      </c>
      <c r="I26" s="73" t="str">
        <f>IF('READY GRP'!S30=0,"",'READY GRP'!S30)</f>
        <v/>
      </c>
      <c r="J26" s="73" t="str">
        <f>IF('READY GRP'!T30=0,"",'READY GRP'!T30)</f>
        <v/>
      </c>
      <c r="K26" s="73" t="str">
        <f>IF('READY GRP'!U30=0,"",'READY GRP'!U30)</f>
        <v/>
      </c>
      <c r="L26" s="73" t="str">
        <f>IF('READY GRP'!V30=0,"",'READY GRP'!V30)</f>
        <v/>
      </c>
      <c r="M26" s="73" t="str">
        <f>IF('READY GRP'!W30=0,"",'READY GRP'!W30)</f>
        <v/>
      </c>
      <c r="N26" s="73" t="str">
        <f>IF('READY GRP'!X30=0,"",'READY GRP'!X30)</f>
        <v/>
      </c>
      <c r="O26" s="73" t="str">
        <f>IF('READY GRP'!Y30=0,"",'READY GRP'!Y30)</f>
        <v/>
      </c>
      <c r="P26" s="73" t="str">
        <f>IF('READY GRP'!Z30=0,"",'READY GRP'!Z30)</f>
        <v/>
      </c>
      <c r="Q26" s="73" t="str">
        <f>IF('READY GRP'!AA30=0,"",'READY GRP'!AA30)</f>
        <v/>
      </c>
      <c r="R26" s="721" t="str">
        <f>IF('READY GRP'!AB30=0,"",'READY GRP'!AB30)</f>
        <v/>
      </c>
      <c r="S26" s="753" t="str">
        <f>IF('READY GRP'!AC30=0,"",'READY GRP'!AC30)</f>
        <v/>
      </c>
      <c r="T26" s="4" t="str">
        <f>IF('READY GRP'!AD30=0,"",'READY GRP'!AD30)</f>
        <v/>
      </c>
      <c r="U26" s="4" t="str">
        <f>IF('READY GRP'!AE30=0,"",'READY GRP'!AE30)</f>
        <v/>
      </c>
      <c r="V26" s="724" t="str">
        <f>IF('READY GRP'!AF30=0,"",'READY GRP'!AF30)</f>
        <v/>
      </c>
      <c r="W26" s="737">
        <f t="shared" si="0"/>
        <v>0</v>
      </c>
      <c r="X26" s="738">
        <f>W26*'READY GRP'!K30</f>
        <v>0</v>
      </c>
      <c r="Y26" s="739">
        <f>W26*'READY GRP'!BH30</f>
        <v>0</v>
      </c>
    </row>
    <row r="27" spans="1:25" ht="23.25" customHeight="1" thickBot="1">
      <c r="A27" s="183"/>
      <c r="B27" s="748" t="str">
        <f>'READY GRP'!F31</f>
        <v>Dual tex.</v>
      </c>
      <c r="C27" s="833" t="str">
        <f>'READY GRP'!E31</f>
        <v>RE-110DT-GRP</v>
      </c>
      <c r="D27" s="750"/>
      <c r="E27" s="732" t="str">
        <f>IF('READY GRP'!O31=0,"",'READY GRP'!O31)</f>
        <v/>
      </c>
      <c r="F27" s="733" t="str">
        <f>IF('READY GRP'!P31=0,"",'READY GRP'!P31)</f>
        <v/>
      </c>
      <c r="G27" s="733" t="str">
        <f>IF('READY GRP'!Q31=0,"",'READY GRP'!Q31)</f>
        <v/>
      </c>
      <c r="H27" s="733" t="str">
        <f>IF('READY GRP'!R31=0,"",'READY GRP'!R31)</f>
        <v/>
      </c>
      <c r="I27" s="733" t="str">
        <f>IF('READY GRP'!S31=0,"",'READY GRP'!S31)</f>
        <v/>
      </c>
      <c r="J27" s="733" t="str">
        <f>IF('READY GRP'!T31=0,"",'READY GRP'!T31)</f>
        <v/>
      </c>
      <c r="K27" s="733" t="str">
        <f>IF('READY GRP'!U31=0,"",'READY GRP'!U31)</f>
        <v/>
      </c>
      <c r="L27" s="733" t="str">
        <f>IF('READY GRP'!V31=0,"",'READY GRP'!V31)</f>
        <v/>
      </c>
      <c r="M27" s="733" t="str">
        <f>IF('READY GRP'!W31=0,"",'READY GRP'!W31)</f>
        <v/>
      </c>
      <c r="N27" s="733" t="str">
        <f>IF('READY GRP'!X31=0,"",'READY GRP'!X31)</f>
        <v/>
      </c>
      <c r="O27" s="733" t="str">
        <f>IF('READY GRP'!Y31=0,"",'READY GRP'!Y31)</f>
        <v/>
      </c>
      <c r="P27" s="733" t="str">
        <f>IF('READY GRP'!Z31=0,"",'READY GRP'!Z31)</f>
        <v/>
      </c>
      <c r="Q27" s="733" t="str">
        <f>IF('READY GRP'!AA31=0,"",'READY GRP'!AA31)</f>
        <v/>
      </c>
      <c r="R27" s="751" t="str">
        <f>IF('READY GRP'!AB31=0,"",'READY GRP'!AB31)</f>
        <v/>
      </c>
      <c r="S27" s="754" t="str">
        <f>IF('READY GRP'!AC31=0,"",'READY GRP'!AC31)</f>
        <v/>
      </c>
      <c r="T27" s="725" t="str">
        <f>IF('READY GRP'!AD31=0,"",'READY GRP'!AD31)</f>
        <v/>
      </c>
      <c r="U27" s="725" t="str">
        <f>IF('READY GRP'!AE31=0,"",'READY GRP'!AE31)</f>
        <v/>
      </c>
      <c r="V27" s="726" t="str">
        <f>IF('READY GRP'!AF31=0,"",'READY GRP'!AF31)</f>
        <v/>
      </c>
      <c r="W27" s="740">
        <f t="shared" si="0"/>
        <v>0</v>
      </c>
      <c r="X27" s="741">
        <f>W27*'READY GRP'!K31</f>
        <v>0</v>
      </c>
      <c r="Y27" s="742">
        <f>W27*'READY GRP'!BH31</f>
        <v>0</v>
      </c>
    </row>
    <row r="28" spans="1:25" ht="24" customHeight="1" thickBot="1">
      <c r="B28" s="76" t="s">
        <v>88</v>
      </c>
      <c r="C28" s="76"/>
      <c r="D28" s="76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49" t="str">
        <f>IF('READY GRP'!AC32=0,"",'READY GRP'!AC32)</f>
        <v/>
      </c>
      <c r="T28" s="149" t="str">
        <f>IF('READY GRP'!AD32=0,"",'READY GRP'!AD32)</f>
        <v/>
      </c>
      <c r="U28" s="149" t="str">
        <f>IF('READY GRP'!AE32=0,"",'READY GRP'!AE32)</f>
        <v/>
      </c>
      <c r="V28" s="149" t="str">
        <f>IF('READY GRP'!AF32=0,"",'READY GRP'!AF32)</f>
        <v/>
      </c>
      <c r="W28" s="2">
        <f t="shared" si="0"/>
        <v>0</v>
      </c>
    </row>
    <row r="29" spans="1:25" ht="22.5" customHeight="1">
      <c r="A29" s="183"/>
      <c r="B29" s="743" t="str">
        <f>'READY GRP'!F33</f>
        <v>Dual tex.</v>
      </c>
      <c r="C29" s="744" t="str">
        <f>'READY GRP'!E33</f>
        <v>RE-SEOUL-DT</v>
      </c>
      <c r="D29" s="98" t="str">
        <f>'READY GRP'!D33</f>
        <v>R23</v>
      </c>
      <c r="E29" s="73" t="str">
        <f>IF('READY GRP'!O33=0,"",'READY GRP'!O33)</f>
        <v/>
      </c>
      <c r="F29" s="722" t="str">
        <f>IF('READY GRP'!P33=0,"",'READY GRP'!P33)</f>
        <v/>
      </c>
      <c r="G29" s="722" t="str">
        <f>IF('READY GRP'!Q33=0,"",'READY GRP'!Q33)</f>
        <v/>
      </c>
      <c r="H29" s="722" t="str">
        <f>IF('READY GRP'!R33=0,"",'READY GRP'!R33)</f>
        <v/>
      </c>
      <c r="I29" s="722" t="str">
        <f>IF('READY GRP'!S33=0,"",'READY GRP'!S33)</f>
        <v/>
      </c>
      <c r="J29" s="722" t="str">
        <f>IF('READY GRP'!T33=0,"",'READY GRP'!T33)</f>
        <v/>
      </c>
      <c r="K29" s="722" t="str">
        <f>IF('READY GRP'!U33=0,"",'READY GRP'!U33)</f>
        <v/>
      </c>
      <c r="L29" s="722" t="str">
        <f>IF('READY GRP'!V33=0,"",'READY GRP'!V33)</f>
        <v/>
      </c>
      <c r="M29" s="722" t="str">
        <f>IF('READY GRP'!W33=0,"",'READY GRP'!W33)</f>
        <v/>
      </c>
      <c r="N29" s="722" t="str">
        <f>IF('READY GRP'!X33=0,"",'READY GRP'!X33)</f>
        <v/>
      </c>
      <c r="O29" s="722" t="str">
        <f>IF('READY GRP'!Y33=0,"",'READY GRP'!Y33)</f>
        <v/>
      </c>
      <c r="P29" s="722" t="str">
        <f>IF('READY GRP'!Z33=0,"",'READY GRP'!Z33)</f>
        <v/>
      </c>
      <c r="Q29" s="722" t="str">
        <f>IF('READY GRP'!AA33=0,"",'READY GRP'!AA33)</f>
        <v/>
      </c>
      <c r="R29" s="727" t="str">
        <f>IF('READY GRP'!AB33=0,"",'READY GRP'!AB33)</f>
        <v/>
      </c>
      <c r="S29" s="752" t="str">
        <f>IF('READY GRP'!AC33=0,"",'READY GRP'!AC33)</f>
        <v/>
      </c>
      <c r="T29" s="722" t="str">
        <f>IF('READY GRP'!AD33=0,"",'READY GRP'!AD33)</f>
        <v/>
      </c>
      <c r="U29" s="722" t="str">
        <f>IF('READY GRP'!AE33=0,"",'READY GRP'!AE33)</f>
        <v/>
      </c>
      <c r="V29" s="723" t="str">
        <f>IF('READY GRP'!AF33=0,"",'READY GRP'!AF33)</f>
        <v/>
      </c>
      <c r="W29" s="734">
        <f t="shared" si="0"/>
        <v>0</v>
      </c>
      <c r="X29" s="735">
        <f>W29*'READY GRP'!K33</f>
        <v>0</v>
      </c>
      <c r="Y29" s="736">
        <f>W29*'READY GRP'!BH33</f>
        <v>0</v>
      </c>
    </row>
    <row r="30" spans="1:25" ht="22.5" customHeight="1">
      <c r="A30" s="183"/>
      <c r="B30" s="745" t="str">
        <f>'READY GRP'!F34</f>
        <v>Dual tex.</v>
      </c>
      <c r="C30" s="746" t="str">
        <f>'READY GRP'!E34</f>
        <v>RE-BERLIN-DT</v>
      </c>
      <c r="D30" s="747" t="str">
        <f>'READY GRP'!D34</f>
        <v>R19</v>
      </c>
      <c r="E30" s="73" t="str">
        <f>IF('READY GRP'!O34=0,"",'READY GRP'!O34)</f>
        <v/>
      </c>
      <c r="F30" s="4" t="str">
        <f>IF('READY GRP'!P34=0,"",'READY GRP'!P34)</f>
        <v/>
      </c>
      <c r="G30" s="4" t="str">
        <f>IF('READY GRP'!Q34=0,"",'READY GRP'!Q34)</f>
        <v/>
      </c>
      <c r="H30" s="4" t="str">
        <f>IF('READY GRP'!R34=0,"",'READY GRP'!R34)</f>
        <v/>
      </c>
      <c r="I30" s="4" t="str">
        <f>IF('READY GRP'!S34=0,"",'READY GRP'!S34)</f>
        <v/>
      </c>
      <c r="J30" s="4" t="str">
        <f>IF('READY GRP'!T34=0,"",'READY GRP'!T34)</f>
        <v/>
      </c>
      <c r="K30" s="4" t="str">
        <f>IF('READY GRP'!U34=0,"",'READY GRP'!U34)</f>
        <v/>
      </c>
      <c r="L30" s="4" t="str">
        <f>IF('READY GRP'!V34=0,"",'READY GRP'!V34)</f>
        <v/>
      </c>
      <c r="M30" s="4" t="str">
        <f>IF('READY GRP'!W34=0,"",'READY GRP'!W34)</f>
        <v/>
      </c>
      <c r="N30" s="4" t="str">
        <f>IF('READY GRP'!X34=0,"",'READY GRP'!X34)</f>
        <v/>
      </c>
      <c r="O30" s="4" t="str">
        <f>IF('READY GRP'!Y34=0,"",'READY GRP'!Y34)</f>
        <v/>
      </c>
      <c r="P30" s="4" t="str">
        <f>IF('READY GRP'!Z34=0,"",'READY GRP'!Z34)</f>
        <v/>
      </c>
      <c r="Q30" s="4" t="str">
        <f>IF('READY GRP'!AA34=0,"",'READY GRP'!AA34)</f>
        <v/>
      </c>
      <c r="R30" s="768" t="str">
        <f>IF('READY GRP'!AB34=0,"",'READY GRP'!AB34)</f>
        <v/>
      </c>
      <c r="S30" s="753" t="str">
        <f>IF('READY GRP'!AC34=0,"",'READY GRP'!AC34)</f>
        <v/>
      </c>
      <c r="T30" s="4" t="str">
        <f>IF('READY GRP'!AD34=0,"",'READY GRP'!AD34)</f>
        <v/>
      </c>
      <c r="U30" s="4" t="str">
        <f>IF('READY GRP'!AE34=0,"",'READY GRP'!AE34)</f>
        <v/>
      </c>
      <c r="V30" s="724" t="str">
        <f>IF('READY GRP'!AF34=0,"",'READY GRP'!AF34)</f>
        <v/>
      </c>
      <c r="W30" s="737">
        <f t="shared" si="0"/>
        <v>0</v>
      </c>
      <c r="X30" s="738">
        <f>W30*'READY GRP'!K34</f>
        <v>0</v>
      </c>
      <c r="Y30" s="739">
        <f>W30*'READY GRP'!BH34</f>
        <v>0</v>
      </c>
    </row>
    <row r="31" spans="1:25" ht="22.5" customHeight="1">
      <c r="A31" s="183"/>
      <c r="B31" s="745" t="str">
        <f>'READY GRP'!F35</f>
        <v>Dual tex.</v>
      </c>
      <c r="C31" s="746" t="str">
        <f>'READY GRP'!E35</f>
        <v>RE-VENICE-DT</v>
      </c>
      <c r="D31" s="747" t="str">
        <f>'READY GRP'!D35</f>
        <v>R20</v>
      </c>
      <c r="E31" s="73" t="str">
        <f>IF('READY GRP'!O35=0,"",'READY GRP'!O35)</f>
        <v/>
      </c>
      <c r="F31" s="4" t="str">
        <f>IF('READY GRP'!P35=0,"",'READY GRP'!P35)</f>
        <v/>
      </c>
      <c r="G31" s="4" t="str">
        <f>IF('READY GRP'!Q35=0,"",'READY GRP'!Q35)</f>
        <v/>
      </c>
      <c r="H31" s="4" t="str">
        <f>IF('READY GRP'!R35=0,"",'READY GRP'!R35)</f>
        <v/>
      </c>
      <c r="I31" s="4" t="str">
        <f>IF('READY GRP'!S35=0,"",'READY GRP'!S35)</f>
        <v/>
      </c>
      <c r="J31" s="4" t="str">
        <f>IF('READY GRP'!T35=0,"",'READY GRP'!T35)</f>
        <v/>
      </c>
      <c r="K31" s="4" t="str">
        <f>IF('READY GRP'!U35=0,"",'READY GRP'!U35)</f>
        <v/>
      </c>
      <c r="L31" s="4" t="str">
        <f>IF('READY GRP'!V35=0,"",'READY GRP'!V35)</f>
        <v/>
      </c>
      <c r="M31" s="4" t="str">
        <f>IF('READY GRP'!W35=0,"",'READY GRP'!W35)</f>
        <v/>
      </c>
      <c r="N31" s="4" t="str">
        <f>IF('READY GRP'!X35=0,"",'READY GRP'!X35)</f>
        <v/>
      </c>
      <c r="O31" s="4" t="str">
        <f>IF('READY GRP'!Y35=0,"",'READY GRP'!Y35)</f>
        <v/>
      </c>
      <c r="P31" s="4" t="str">
        <f>IF('READY GRP'!Z35=0,"",'READY GRP'!Z35)</f>
        <v/>
      </c>
      <c r="Q31" s="4" t="str">
        <f>IF('READY GRP'!AA35=0,"",'READY GRP'!AA35)</f>
        <v/>
      </c>
      <c r="R31" s="768" t="str">
        <f>IF('READY GRP'!AB35=0,"",'READY GRP'!AB35)</f>
        <v/>
      </c>
      <c r="S31" s="753" t="str">
        <f>IF('READY GRP'!AC35=0,"",'READY GRP'!AC35)</f>
        <v/>
      </c>
      <c r="T31" s="4" t="str">
        <f>IF('READY GRP'!AD35=0,"",'READY GRP'!AD35)</f>
        <v/>
      </c>
      <c r="U31" s="4" t="str">
        <f>IF('READY GRP'!AE35=0,"",'READY GRP'!AE35)</f>
        <v/>
      </c>
      <c r="V31" s="724" t="str">
        <f>IF('READY GRP'!AF35=0,"",'READY GRP'!AF35)</f>
        <v/>
      </c>
      <c r="W31" s="737">
        <f t="shared" si="0"/>
        <v>0</v>
      </c>
      <c r="X31" s="738">
        <f>W31*'READY GRP'!K35</f>
        <v>0</v>
      </c>
      <c r="Y31" s="739">
        <f>W31*'READY GRP'!BH35</f>
        <v>0</v>
      </c>
    </row>
    <row r="32" spans="1:25" ht="22.5" customHeight="1">
      <c r="A32" s="183"/>
      <c r="B32" s="745" t="str">
        <f>'READY GRP'!F36</f>
        <v>Dual tex.</v>
      </c>
      <c r="C32" s="746" t="str">
        <f>'READY GRP'!E36</f>
        <v>RE-LA PAZ-DT</v>
      </c>
      <c r="D32" s="747" t="str">
        <f>'READY GRP'!D36</f>
        <v>R21</v>
      </c>
      <c r="E32" s="73" t="str">
        <f>IF('READY GRP'!O36=0,"",'READY GRP'!O36)</f>
        <v/>
      </c>
      <c r="F32" s="4" t="str">
        <f>IF('READY GRP'!P36=0,"",'READY GRP'!P36)</f>
        <v/>
      </c>
      <c r="G32" s="4" t="str">
        <f>IF('READY GRP'!Q36=0,"",'READY GRP'!Q36)</f>
        <v/>
      </c>
      <c r="H32" s="4" t="str">
        <f>IF('READY GRP'!R36=0,"",'READY GRP'!R36)</f>
        <v/>
      </c>
      <c r="I32" s="4" t="str">
        <f>IF('READY GRP'!S36=0,"",'READY GRP'!S36)</f>
        <v/>
      </c>
      <c r="J32" s="4" t="str">
        <f>IF('READY GRP'!T36=0,"",'READY GRP'!T36)</f>
        <v/>
      </c>
      <c r="K32" s="4" t="str">
        <f>IF('READY GRP'!U36=0,"",'READY GRP'!U36)</f>
        <v/>
      </c>
      <c r="L32" s="4" t="str">
        <f>IF('READY GRP'!V36=0,"",'READY GRP'!V36)</f>
        <v/>
      </c>
      <c r="M32" s="4" t="str">
        <f>IF('READY GRP'!W36=0,"",'READY GRP'!W36)</f>
        <v/>
      </c>
      <c r="N32" s="4" t="str">
        <f>IF('READY GRP'!X36=0,"",'READY GRP'!X36)</f>
        <v/>
      </c>
      <c r="O32" s="4" t="str">
        <f>IF('READY GRP'!Y36=0,"",'READY GRP'!Y36)</f>
        <v/>
      </c>
      <c r="P32" s="4" t="str">
        <f>IF('READY GRP'!Z36=0,"",'READY GRP'!Z36)</f>
        <v/>
      </c>
      <c r="Q32" s="4" t="str">
        <f>IF('READY GRP'!AA36=0,"",'READY GRP'!AA36)</f>
        <v/>
      </c>
      <c r="R32" s="768" t="str">
        <f>IF('READY GRP'!AB36=0,"",'READY GRP'!AB36)</f>
        <v/>
      </c>
      <c r="S32" s="753" t="str">
        <f>IF('READY GRP'!AC36=0,"",'READY GRP'!AC36)</f>
        <v/>
      </c>
      <c r="T32" s="4" t="str">
        <f>IF('READY GRP'!AD36=0,"",'READY GRP'!AD36)</f>
        <v/>
      </c>
      <c r="U32" s="4" t="str">
        <f>IF('READY GRP'!AE36=0,"",'READY GRP'!AE36)</f>
        <v/>
      </c>
      <c r="V32" s="724" t="str">
        <f>IF('READY GRP'!AF36=0,"",'READY GRP'!AF36)</f>
        <v/>
      </c>
      <c r="W32" s="737">
        <f t="shared" si="0"/>
        <v>0</v>
      </c>
      <c r="X32" s="738">
        <f>W32*'READY GRP'!K36</f>
        <v>0</v>
      </c>
      <c r="Y32" s="739">
        <f>W32*'READY GRP'!BH36</f>
        <v>0</v>
      </c>
    </row>
    <row r="33" spans="1:25" ht="22.5" customHeight="1">
      <c r="A33" s="183"/>
      <c r="B33" s="745" t="str">
        <f>'READY GRP'!F37</f>
        <v>Dual tex.</v>
      </c>
      <c r="C33" s="746" t="str">
        <f>'READY GRP'!E37</f>
        <v>RE-MONTREAL-DT</v>
      </c>
      <c r="D33" s="747" t="str">
        <f>'READY GRP'!D37</f>
        <v>R22</v>
      </c>
      <c r="E33" s="73" t="str">
        <f>IF('READY GRP'!O37=0,"",'READY GRP'!O37)</f>
        <v/>
      </c>
      <c r="F33" s="4" t="str">
        <f>IF('READY GRP'!P37=0,"",'READY GRP'!P37)</f>
        <v/>
      </c>
      <c r="G33" s="4" t="str">
        <f>IF('READY GRP'!Q37=0,"",'READY GRP'!Q37)</f>
        <v/>
      </c>
      <c r="H33" s="4" t="str">
        <f>IF('READY GRP'!R37=0,"",'READY GRP'!R37)</f>
        <v/>
      </c>
      <c r="I33" s="4" t="str">
        <f>IF('READY GRP'!S37=0,"",'READY GRP'!S37)</f>
        <v/>
      </c>
      <c r="J33" s="4" t="str">
        <f>IF('READY GRP'!T37=0,"",'READY GRP'!T37)</f>
        <v/>
      </c>
      <c r="K33" s="4" t="str">
        <f>IF('READY GRP'!U37=0,"",'READY GRP'!U37)</f>
        <v/>
      </c>
      <c r="L33" s="4" t="str">
        <f>IF('READY GRP'!V37=0,"",'READY GRP'!V37)</f>
        <v/>
      </c>
      <c r="M33" s="4" t="str">
        <f>IF('READY GRP'!W37=0,"",'READY GRP'!W37)</f>
        <v/>
      </c>
      <c r="N33" s="4" t="str">
        <f>IF('READY GRP'!X37=0,"",'READY GRP'!X37)</f>
        <v/>
      </c>
      <c r="O33" s="4" t="str">
        <f>IF('READY GRP'!Y37=0,"",'READY GRP'!Y37)</f>
        <v/>
      </c>
      <c r="P33" s="4" t="str">
        <f>IF('READY GRP'!Z37=0,"",'READY GRP'!Z37)</f>
        <v/>
      </c>
      <c r="Q33" s="4" t="str">
        <f>IF('READY GRP'!AA37=0,"",'READY GRP'!AA37)</f>
        <v/>
      </c>
      <c r="R33" s="768" t="str">
        <f>IF('READY GRP'!AB37=0,"",'READY GRP'!AB37)</f>
        <v/>
      </c>
      <c r="S33" s="753" t="str">
        <f>IF('READY GRP'!AC37=0,"",'READY GRP'!AC37)</f>
        <v/>
      </c>
      <c r="T33" s="4" t="str">
        <f>IF('READY GRP'!AD37=0,"",'READY GRP'!AD37)</f>
        <v/>
      </c>
      <c r="U33" s="4" t="str">
        <f>IF('READY GRP'!AE37=0,"",'READY GRP'!AE37)</f>
        <v/>
      </c>
      <c r="V33" s="724" t="str">
        <f>IF('READY GRP'!AF37=0,"",'READY GRP'!AF37)</f>
        <v/>
      </c>
      <c r="W33" s="737">
        <f t="shared" si="0"/>
        <v>0</v>
      </c>
      <c r="X33" s="738">
        <f>W33*'READY GRP'!K37</f>
        <v>0</v>
      </c>
      <c r="Y33" s="739">
        <f>W33*'READY GRP'!BH37</f>
        <v>0</v>
      </c>
    </row>
    <row r="34" spans="1:25" ht="22.5" customHeight="1">
      <c r="A34" s="183"/>
      <c r="B34" s="745" t="str">
        <f>'READY GRP'!F38</f>
        <v>Dual tex.</v>
      </c>
      <c r="C34" s="746" t="str">
        <f>'READY GRP'!E38</f>
        <v>RE-CAIRO-DT</v>
      </c>
      <c r="D34" s="747" t="str">
        <f>'READY GRP'!D38</f>
        <v>R13</v>
      </c>
      <c r="E34" s="73" t="str">
        <f>IF('READY GRP'!O38=0,"",'READY GRP'!O38)</f>
        <v/>
      </c>
      <c r="F34" s="4" t="str">
        <f>IF('READY GRP'!P38=0,"",'READY GRP'!P38)</f>
        <v/>
      </c>
      <c r="G34" s="4" t="str">
        <f>IF('READY GRP'!Q38=0,"",'READY GRP'!Q38)</f>
        <v/>
      </c>
      <c r="H34" s="4" t="str">
        <f>IF('READY GRP'!R38=0,"",'READY GRP'!R38)</f>
        <v/>
      </c>
      <c r="I34" s="4" t="str">
        <f>IF('READY GRP'!S38=0,"",'READY GRP'!S38)</f>
        <v/>
      </c>
      <c r="J34" s="4" t="str">
        <f>IF('READY GRP'!T38=0,"",'READY GRP'!T38)</f>
        <v/>
      </c>
      <c r="K34" s="4" t="str">
        <f>IF('READY GRP'!U38=0,"",'READY GRP'!U38)</f>
        <v/>
      </c>
      <c r="L34" s="4" t="str">
        <f>IF('READY GRP'!V38=0,"",'READY GRP'!V38)</f>
        <v/>
      </c>
      <c r="M34" s="4" t="str">
        <f>IF('READY GRP'!W38=0,"",'READY GRP'!W38)</f>
        <v/>
      </c>
      <c r="N34" s="4" t="str">
        <f>IF('READY GRP'!X38=0,"",'READY GRP'!X38)</f>
        <v/>
      </c>
      <c r="O34" s="4" t="str">
        <f>IF('READY GRP'!Y38=0,"",'READY GRP'!Y38)</f>
        <v/>
      </c>
      <c r="P34" s="4" t="str">
        <f>IF('READY GRP'!Z38=0,"",'READY GRP'!Z38)</f>
        <v/>
      </c>
      <c r="Q34" s="4" t="str">
        <f>IF('READY GRP'!AA38=0,"",'READY GRP'!AA38)</f>
        <v/>
      </c>
      <c r="R34" s="768" t="str">
        <f>IF('READY GRP'!AB38=0,"",'READY GRP'!AB38)</f>
        <v/>
      </c>
      <c r="S34" s="753" t="str">
        <f>IF('READY GRP'!AC38=0,"",'READY GRP'!AC38)</f>
        <v/>
      </c>
      <c r="T34" s="4" t="str">
        <f>IF('READY GRP'!AD38=0,"",'READY GRP'!AD38)</f>
        <v/>
      </c>
      <c r="U34" s="4" t="str">
        <f>IF('READY GRP'!AE38=0,"",'READY GRP'!AE38)</f>
        <v/>
      </c>
      <c r="V34" s="724" t="str">
        <f>IF('READY GRP'!AF38=0,"",'READY GRP'!AF38)</f>
        <v/>
      </c>
      <c r="W34" s="737">
        <f t="shared" si="0"/>
        <v>0</v>
      </c>
      <c r="X34" s="738">
        <f>W34*'READY GRP'!K38</f>
        <v>0</v>
      </c>
      <c r="Y34" s="739">
        <f>W34*'READY GRP'!BH38</f>
        <v>0</v>
      </c>
    </row>
    <row r="35" spans="1:25" ht="22.5" customHeight="1">
      <c r="A35" s="183"/>
      <c r="B35" s="745" t="str">
        <f>'READY GRP'!F39</f>
        <v>Dual tex.</v>
      </c>
      <c r="C35" s="746" t="str">
        <f>'READY GRP'!E39</f>
        <v>RE-HAVANA-DT</v>
      </c>
      <c r="D35" s="747" t="str">
        <f>'READY GRP'!D39</f>
        <v>R14</v>
      </c>
      <c r="E35" s="73" t="str">
        <f>IF('READY GRP'!O39=0,"",'READY GRP'!O39)</f>
        <v/>
      </c>
      <c r="F35" s="4" t="str">
        <f>IF('READY GRP'!P39=0,"",'READY GRP'!P39)</f>
        <v/>
      </c>
      <c r="G35" s="4" t="str">
        <f>IF('READY GRP'!Q39=0,"",'READY GRP'!Q39)</f>
        <v/>
      </c>
      <c r="H35" s="4" t="str">
        <f>IF('READY GRP'!R39=0,"",'READY GRP'!R39)</f>
        <v/>
      </c>
      <c r="I35" s="4" t="str">
        <f>IF('READY GRP'!S39=0,"",'READY GRP'!S39)</f>
        <v/>
      </c>
      <c r="J35" s="4" t="str">
        <f>IF('READY GRP'!T39=0,"",'READY GRP'!T39)</f>
        <v/>
      </c>
      <c r="K35" s="4" t="str">
        <f>IF('READY GRP'!U39=0,"",'READY GRP'!U39)</f>
        <v/>
      </c>
      <c r="L35" s="4" t="str">
        <f>IF('READY GRP'!V39=0,"",'READY GRP'!V39)</f>
        <v/>
      </c>
      <c r="M35" s="4" t="str">
        <f>IF('READY GRP'!W39=0,"",'READY GRP'!W39)</f>
        <v/>
      </c>
      <c r="N35" s="4" t="str">
        <f>IF('READY GRP'!X39=0,"",'READY GRP'!X39)</f>
        <v/>
      </c>
      <c r="O35" s="4" t="str">
        <f>IF('READY GRP'!Y39=0,"",'READY GRP'!Y39)</f>
        <v/>
      </c>
      <c r="P35" s="4" t="str">
        <f>IF('READY GRP'!Z39=0,"",'READY GRP'!Z39)</f>
        <v/>
      </c>
      <c r="Q35" s="4" t="str">
        <f>IF('READY GRP'!AA39=0,"",'READY GRP'!AA39)</f>
        <v/>
      </c>
      <c r="R35" s="768" t="str">
        <f>IF('READY GRP'!AB39=0,"",'READY GRP'!AB39)</f>
        <v/>
      </c>
      <c r="S35" s="753" t="str">
        <f>IF('READY GRP'!AC39=0,"",'READY GRP'!AC39)</f>
        <v/>
      </c>
      <c r="T35" s="4" t="str">
        <f>IF('READY GRP'!AD39=0,"",'READY GRP'!AD39)</f>
        <v/>
      </c>
      <c r="U35" s="4" t="str">
        <f>IF('READY GRP'!AE39=0,"",'READY GRP'!AE39)</f>
        <v/>
      </c>
      <c r="V35" s="724" t="str">
        <f>IF('READY GRP'!AF39=0,"",'READY GRP'!AF39)</f>
        <v/>
      </c>
      <c r="W35" s="737">
        <f t="shared" si="0"/>
        <v>0</v>
      </c>
      <c r="X35" s="738">
        <f>W35*'READY GRP'!K39</f>
        <v>0</v>
      </c>
      <c r="Y35" s="739">
        <f>W35*'READY GRP'!BH39</f>
        <v>0</v>
      </c>
    </row>
    <row r="36" spans="1:25" ht="23.25" customHeight="1">
      <c r="A36" s="183"/>
      <c r="B36" s="745" t="str">
        <f>'READY GRP'!F40</f>
        <v>Dual tex.</v>
      </c>
      <c r="C36" s="746" t="str">
        <f>'READY GRP'!E40</f>
        <v>RE-JAKARTA-DT</v>
      </c>
      <c r="D36" s="747" t="str">
        <f>'READY GRP'!D40</f>
        <v>R15</v>
      </c>
      <c r="E36" s="73" t="str">
        <f>IF('READY GRP'!O40=0,"",'READY GRP'!O40)</f>
        <v/>
      </c>
      <c r="F36" s="4" t="str">
        <f>IF('READY GRP'!P40=0,"",'READY GRP'!P40)</f>
        <v/>
      </c>
      <c r="G36" s="4" t="str">
        <f>IF('READY GRP'!Q40=0,"",'READY GRP'!Q40)</f>
        <v/>
      </c>
      <c r="H36" s="4" t="str">
        <f>IF('READY GRP'!R40=0,"",'READY GRP'!R40)</f>
        <v/>
      </c>
      <c r="I36" s="4" t="str">
        <f>IF('READY GRP'!S40=0,"",'READY GRP'!S40)</f>
        <v/>
      </c>
      <c r="J36" s="4" t="str">
        <f>IF('READY GRP'!T40=0,"",'READY GRP'!T40)</f>
        <v/>
      </c>
      <c r="K36" s="4" t="str">
        <f>IF('READY GRP'!U40=0,"",'READY GRP'!U40)</f>
        <v/>
      </c>
      <c r="L36" s="4" t="str">
        <f>IF('READY GRP'!V40=0,"",'READY GRP'!V40)</f>
        <v/>
      </c>
      <c r="M36" s="4" t="str">
        <f>IF('READY GRP'!W40=0,"",'READY GRP'!W40)</f>
        <v/>
      </c>
      <c r="N36" s="4" t="str">
        <f>IF('READY GRP'!X40=0,"",'READY GRP'!X40)</f>
        <v/>
      </c>
      <c r="O36" s="4" t="str">
        <f>IF('READY GRP'!Y40=0,"",'READY GRP'!Y40)</f>
        <v/>
      </c>
      <c r="P36" s="4" t="str">
        <f>IF('READY GRP'!Z40=0,"",'READY GRP'!Z40)</f>
        <v/>
      </c>
      <c r="Q36" s="4" t="str">
        <f>IF('READY GRP'!AA40=0,"",'READY GRP'!AA40)</f>
        <v/>
      </c>
      <c r="R36" s="768" t="str">
        <f>IF('READY GRP'!AB40=0,"",'READY GRP'!AB40)</f>
        <v/>
      </c>
      <c r="S36" s="753" t="str">
        <f>IF('READY GRP'!AC40=0,"",'READY GRP'!AC40)</f>
        <v/>
      </c>
      <c r="T36" s="4" t="str">
        <f>IF('READY GRP'!AD40=0,"",'READY GRP'!AD40)</f>
        <v/>
      </c>
      <c r="U36" s="4" t="str">
        <f>IF('READY GRP'!AE40=0,"",'READY GRP'!AE40)</f>
        <v/>
      </c>
      <c r="V36" s="724" t="str">
        <f>IF('READY GRP'!AF40=0,"",'READY GRP'!AF40)</f>
        <v/>
      </c>
      <c r="W36" s="737">
        <f t="shared" si="0"/>
        <v>0</v>
      </c>
      <c r="X36" s="738">
        <f>W36*'READY GRP'!K40</f>
        <v>0</v>
      </c>
      <c r="Y36" s="739">
        <f>W36*'READY GRP'!BH40</f>
        <v>0</v>
      </c>
    </row>
    <row r="37" spans="1:25" ht="23.25" customHeight="1">
      <c r="A37" s="183"/>
      <c r="B37" s="745" t="str">
        <f>'READY GRP'!F41</f>
        <v>Dual tex.</v>
      </c>
      <c r="C37" s="746" t="str">
        <f>'READY GRP'!E41</f>
        <v>RE-LONDON-DT</v>
      </c>
      <c r="D37" s="747" t="str">
        <f>'READY GRP'!D41</f>
        <v>R16</v>
      </c>
      <c r="E37" s="73" t="str">
        <f>IF('READY GRP'!O41=0,"",'READY GRP'!O41)</f>
        <v/>
      </c>
      <c r="F37" s="4" t="str">
        <f>IF('READY GRP'!P41=0,"",'READY GRP'!P41)</f>
        <v/>
      </c>
      <c r="G37" s="4" t="str">
        <f>IF('READY GRP'!Q41=0,"",'READY GRP'!Q41)</f>
        <v/>
      </c>
      <c r="H37" s="4" t="str">
        <f>IF('READY GRP'!R41=0,"",'READY GRP'!R41)</f>
        <v/>
      </c>
      <c r="I37" s="4" t="str">
        <f>IF('READY GRP'!S41=0,"",'READY GRP'!S41)</f>
        <v/>
      </c>
      <c r="J37" s="4" t="str">
        <f>IF('READY GRP'!T41=0,"",'READY GRP'!T41)</f>
        <v/>
      </c>
      <c r="K37" s="4" t="str">
        <f>IF('READY GRP'!U41=0,"",'READY GRP'!U41)</f>
        <v/>
      </c>
      <c r="L37" s="4" t="str">
        <f>IF('READY GRP'!V41=0,"",'READY GRP'!V41)</f>
        <v/>
      </c>
      <c r="M37" s="4" t="str">
        <f>IF('READY GRP'!W41=0,"",'READY GRP'!W41)</f>
        <v/>
      </c>
      <c r="N37" s="4" t="str">
        <f>IF('READY GRP'!X41=0,"",'READY GRP'!X41)</f>
        <v/>
      </c>
      <c r="O37" s="4" t="str">
        <f>IF('READY GRP'!Y41=0,"",'READY GRP'!Y41)</f>
        <v/>
      </c>
      <c r="P37" s="4" t="str">
        <f>IF('READY GRP'!Z41=0,"",'READY GRP'!Z41)</f>
        <v/>
      </c>
      <c r="Q37" s="4" t="str">
        <f>IF('READY GRP'!AA41=0,"",'READY GRP'!AA41)</f>
        <v/>
      </c>
      <c r="R37" s="768" t="str">
        <f>IF('READY GRP'!AB41=0,"",'READY GRP'!AB41)</f>
        <v/>
      </c>
      <c r="S37" s="753" t="str">
        <f>IF('READY GRP'!AC41=0,"",'READY GRP'!AC41)</f>
        <v/>
      </c>
      <c r="T37" s="4" t="str">
        <f>IF('READY GRP'!AD41=0,"",'READY GRP'!AD41)</f>
        <v/>
      </c>
      <c r="U37" s="4" t="str">
        <f>IF('READY GRP'!AE41=0,"",'READY GRP'!AE41)</f>
        <v/>
      </c>
      <c r="V37" s="724" t="str">
        <f>IF('READY GRP'!AF41=0,"",'READY GRP'!AF41)</f>
        <v/>
      </c>
      <c r="W37" s="737">
        <f t="shared" si="0"/>
        <v>0</v>
      </c>
      <c r="X37" s="738">
        <f>W37*'READY GRP'!K41</f>
        <v>0</v>
      </c>
      <c r="Y37" s="739">
        <f>W37*'READY GRP'!BH41</f>
        <v>0</v>
      </c>
    </row>
    <row r="38" spans="1:25" ht="23.25" customHeight="1">
      <c r="A38" s="183"/>
      <c r="B38" s="745" t="str">
        <f>'READY GRP'!F42</f>
        <v>Dual tex.</v>
      </c>
      <c r="C38" s="746" t="str">
        <f>'READY GRP'!E42</f>
        <v>RE-MUMBAI-DT</v>
      </c>
      <c r="D38" s="747" t="str">
        <f>'READY GRP'!D42</f>
        <v>R17</v>
      </c>
      <c r="E38" s="73" t="str">
        <f>IF('READY GRP'!O42=0,"",'READY GRP'!O42)</f>
        <v/>
      </c>
      <c r="F38" s="4" t="str">
        <f>IF('READY GRP'!P42=0,"",'READY GRP'!P42)</f>
        <v/>
      </c>
      <c r="G38" s="4" t="str">
        <f>IF('READY GRP'!Q42=0,"",'READY GRP'!Q42)</f>
        <v/>
      </c>
      <c r="H38" s="4" t="str">
        <f>IF('READY GRP'!R42=0,"",'READY GRP'!R42)</f>
        <v/>
      </c>
      <c r="I38" s="4" t="str">
        <f>IF('READY GRP'!S42=0,"",'READY GRP'!S42)</f>
        <v/>
      </c>
      <c r="J38" s="4" t="str">
        <f>IF('READY GRP'!T42=0,"",'READY GRP'!T42)</f>
        <v/>
      </c>
      <c r="K38" s="4" t="str">
        <f>IF('READY GRP'!U42=0,"",'READY GRP'!U42)</f>
        <v/>
      </c>
      <c r="L38" s="4" t="str">
        <f>IF('READY GRP'!V42=0,"",'READY GRP'!V42)</f>
        <v/>
      </c>
      <c r="M38" s="4" t="str">
        <f>IF('READY GRP'!W42=0,"",'READY GRP'!W42)</f>
        <v/>
      </c>
      <c r="N38" s="4" t="str">
        <f>IF('READY GRP'!X42=0,"",'READY GRP'!X42)</f>
        <v/>
      </c>
      <c r="O38" s="4" t="str">
        <f>IF('READY GRP'!Y42=0,"",'READY GRP'!Y42)</f>
        <v/>
      </c>
      <c r="P38" s="4" t="str">
        <f>IF('READY GRP'!Z42=0,"",'READY GRP'!Z42)</f>
        <v/>
      </c>
      <c r="Q38" s="4" t="str">
        <f>IF('READY GRP'!AA42=0,"",'READY GRP'!AA42)</f>
        <v/>
      </c>
      <c r="R38" s="768" t="str">
        <f>IF('READY GRP'!AB42=0,"",'READY GRP'!AB42)</f>
        <v/>
      </c>
      <c r="S38" s="753" t="str">
        <f>IF('READY GRP'!AC42=0,"",'READY GRP'!AC42)</f>
        <v/>
      </c>
      <c r="T38" s="4" t="str">
        <f>IF('READY GRP'!AD42=0,"",'READY GRP'!AD42)</f>
        <v/>
      </c>
      <c r="U38" s="4" t="str">
        <f>IF('READY GRP'!AE42=0,"",'READY GRP'!AE42)</f>
        <v/>
      </c>
      <c r="V38" s="724" t="str">
        <f>IF('READY GRP'!AF42=0,"",'READY GRP'!AF42)</f>
        <v/>
      </c>
      <c r="W38" s="737">
        <f t="shared" si="0"/>
        <v>0</v>
      </c>
      <c r="X38" s="738">
        <f>W38*'READY GRP'!K42</f>
        <v>0</v>
      </c>
      <c r="Y38" s="739">
        <f>W38*'READY GRP'!BH42</f>
        <v>0</v>
      </c>
    </row>
    <row r="39" spans="1:25" ht="23.25" customHeight="1">
      <c r="A39" s="183"/>
      <c r="B39" s="745" t="str">
        <f>'READY GRP'!F43</f>
        <v>Dual tex.</v>
      </c>
      <c r="C39" s="746" t="str">
        <f>'READY GRP'!E43</f>
        <v>RE-L.A.-DT</v>
      </c>
      <c r="D39" s="747" t="str">
        <f>'READY GRP'!D43</f>
        <v>R18</v>
      </c>
      <c r="E39" s="73" t="str">
        <f>IF('READY GRP'!O43=0,"",'READY GRP'!O43)</f>
        <v/>
      </c>
      <c r="F39" s="4" t="str">
        <f>IF('READY GRP'!P43=0,"",'READY GRP'!P43)</f>
        <v/>
      </c>
      <c r="G39" s="4" t="str">
        <f>IF('READY GRP'!Q43=0,"",'READY GRP'!Q43)</f>
        <v/>
      </c>
      <c r="H39" s="4" t="str">
        <f>IF('READY GRP'!R43=0,"",'READY GRP'!R43)</f>
        <v/>
      </c>
      <c r="I39" s="4" t="str">
        <f>IF('READY GRP'!S43=0,"",'READY GRP'!S43)</f>
        <v/>
      </c>
      <c r="J39" s="4" t="str">
        <f>IF('READY GRP'!T43=0,"",'READY GRP'!T43)</f>
        <v/>
      </c>
      <c r="K39" s="4" t="str">
        <f>IF('READY GRP'!U43=0,"",'READY GRP'!U43)</f>
        <v/>
      </c>
      <c r="L39" s="4" t="str">
        <f>IF('READY GRP'!V43=0,"",'READY GRP'!V43)</f>
        <v/>
      </c>
      <c r="M39" s="4" t="str">
        <f>IF('READY GRP'!W43=0,"",'READY GRP'!W43)</f>
        <v/>
      </c>
      <c r="N39" s="4" t="str">
        <f>IF('READY GRP'!X43=0,"",'READY GRP'!X43)</f>
        <v/>
      </c>
      <c r="O39" s="4" t="str">
        <f>IF('READY GRP'!Y43=0,"",'READY GRP'!Y43)</f>
        <v/>
      </c>
      <c r="P39" s="4" t="str">
        <f>IF('READY GRP'!Z43=0,"",'READY GRP'!Z43)</f>
        <v/>
      </c>
      <c r="Q39" s="4" t="str">
        <f>IF('READY GRP'!AA43=0,"",'READY GRP'!AA43)</f>
        <v/>
      </c>
      <c r="R39" s="768" t="str">
        <f>IF('READY GRP'!AB43=0,"",'READY GRP'!AB43)</f>
        <v/>
      </c>
      <c r="S39" s="753" t="str">
        <f>IF('READY GRP'!AC43=0,"",'READY GRP'!AC43)</f>
        <v/>
      </c>
      <c r="T39" s="4" t="str">
        <f>IF('READY GRP'!AD43=0,"",'READY GRP'!AD43)</f>
        <v/>
      </c>
      <c r="U39" s="4" t="str">
        <f>IF('READY GRP'!AE43=0,"",'READY GRP'!AE43)</f>
        <v/>
      </c>
      <c r="V39" s="724" t="str">
        <f>IF('READY GRP'!AF43=0,"",'READY GRP'!AF43)</f>
        <v/>
      </c>
      <c r="W39" s="737">
        <f t="shared" si="0"/>
        <v>0</v>
      </c>
      <c r="X39" s="738">
        <f>W39*'READY GRP'!K43</f>
        <v>0</v>
      </c>
      <c r="Y39" s="739">
        <f>W39*'READY GRP'!BH43</f>
        <v>0</v>
      </c>
    </row>
    <row r="40" spans="1:25" ht="23.25" customHeight="1">
      <c r="A40" s="183"/>
      <c r="B40" s="745" t="str">
        <f>'READY GRP'!F44</f>
        <v>Dual tex.</v>
      </c>
      <c r="C40" s="746" t="str">
        <f>'READY GRP'!E44</f>
        <v>RE-TOKYO-DT</v>
      </c>
      <c r="D40" s="747" t="str">
        <f>'READY GRP'!D44</f>
        <v>R1</v>
      </c>
      <c r="E40" s="73" t="str">
        <f>IF('READY GRP'!O44=0,"",'READY GRP'!O44)</f>
        <v/>
      </c>
      <c r="F40" s="4" t="str">
        <f>IF('READY GRP'!P44=0,"",'READY GRP'!P44)</f>
        <v/>
      </c>
      <c r="G40" s="4" t="str">
        <f>IF('READY GRP'!Q44=0,"",'READY GRP'!Q44)</f>
        <v/>
      </c>
      <c r="H40" s="4" t="str">
        <f>IF('READY GRP'!R44=0,"",'READY GRP'!R44)</f>
        <v/>
      </c>
      <c r="I40" s="4" t="str">
        <f>IF('READY GRP'!S44=0,"",'READY GRP'!S44)</f>
        <v/>
      </c>
      <c r="J40" s="4" t="str">
        <f>IF('READY GRP'!T44=0,"",'READY GRP'!T44)</f>
        <v/>
      </c>
      <c r="K40" s="4" t="str">
        <f>IF('READY GRP'!U44=0,"",'READY GRP'!U44)</f>
        <v/>
      </c>
      <c r="L40" s="4" t="str">
        <f>IF('READY GRP'!V44=0,"",'READY GRP'!V44)</f>
        <v/>
      </c>
      <c r="M40" s="4" t="str">
        <f>IF('READY GRP'!W44=0,"",'READY GRP'!W44)</f>
        <v/>
      </c>
      <c r="N40" s="4" t="str">
        <f>IF('READY GRP'!X44=0,"",'READY GRP'!X44)</f>
        <v/>
      </c>
      <c r="O40" s="4" t="str">
        <f>IF('READY GRP'!Y44=0,"",'READY GRP'!Y44)</f>
        <v/>
      </c>
      <c r="P40" s="4" t="str">
        <f>IF('READY GRP'!Z44=0,"",'READY GRP'!Z44)</f>
        <v/>
      </c>
      <c r="Q40" s="4" t="str">
        <f>IF('READY GRP'!AA44=0,"",'READY GRP'!AA44)</f>
        <v/>
      </c>
      <c r="R40" s="768" t="str">
        <f>IF('READY GRP'!AB44=0,"",'READY GRP'!AB44)</f>
        <v/>
      </c>
      <c r="S40" s="753" t="str">
        <f>IF('READY GRP'!AC44=0,"",'READY GRP'!AC44)</f>
        <v/>
      </c>
      <c r="T40" s="4" t="str">
        <f>IF('READY GRP'!AD44=0,"",'READY GRP'!AD44)</f>
        <v/>
      </c>
      <c r="U40" s="4" t="str">
        <f>IF('READY GRP'!AE44=0,"",'READY GRP'!AE44)</f>
        <v/>
      </c>
      <c r="V40" s="724" t="str">
        <f>IF('READY GRP'!AF44=0,"",'READY GRP'!AF44)</f>
        <v/>
      </c>
      <c r="W40" s="737">
        <f t="shared" si="0"/>
        <v>0</v>
      </c>
      <c r="X40" s="738">
        <f>W40*'READY GRP'!K44</f>
        <v>0</v>
      </c>
      <c r="Y40" s="739">
        <f>W40*'READY GRP'!BH44</f>
        <v>0</v>
      </c>
    </row>
    <row r="41" spans="1:25" ht="23.25" customHeight="1">
      <c r="A41" s="183"/>
      <c r="B41" s="745" t="str">
        <f>'READY GRP'!F45</f>
        <v>Dual tex.</v>
      </c>
      <c r="C41" s="746" t="str">
        <f>'READY GRP'!E45</f>
        <v>RE-CHONGQING-DT</v>
      </c>
      <c r="D41" s="747" t="str">
        <f>'READY GRP'!D45</f>
        <v>R2</v>
      </c>
      <c r="E41" s="73" t="str">
        <f>IF('READY GRP'!O45=0,"",'READY GRP'!O45)</f>
        <v/>
      </c>
      <c r="F41" s="4" t="str">
        <f>IF('READY GRP'!P45=0,"",'READY GRP'!P45)</f>
        <v/>
      </c>
      <c r="G41" s="4" t="str">
        <f>IF('READY GRP'!Q45=0,"",'READY GRP'!Q45)</f>
        <v/>
      </c>
      <c r="H41" s="4" t="str">
        <f>IF('READY GRP'!R45=0,"",'READY GRP'!R45)</f>
        <v/>
      </c>
      <c r="I41" s="4" t="str">
        <f>IF('READY GRP'!S45=0,"",'READY GRP'!S45)</f>
        <v/>
      </c>
      <c r="J41" s="4" t="str">
        <f>IF('READY GRP'!T45=0,"",'READY GRP'!T45)</f>
        <v/>
      </c>
      <c r="K41" s="4" t="str">
        <f>IF('READY GRP'!U45=0,"",'READY GRP'!U45)</f>
        <v/>
      </c>
      <c r="L41" s="4" t="str">
        <f>IF('READY GRP'!V45=0,"",'READY GRP'!V45)</f>
        <v/>
      </c>
      <c r="M41" s="4" t="str">
        <f>IF('READY GRP'!W45=0,"",'READY GRP'!W45)</f>
        <v/>
      </c>
      <c r="N41" s="4" t="str">
        <f>IF('READY GRP'!X45=0,"",'READY GRP'!X45)</f>
        <v/>
      </c>
      <c r="O41" s="4" t="str">
        <f>IF('READY GRP'!Y45=0,"",'READY GRP'!Y45)</f>
        <v/>
      </c>
      <c r="P41" s="4" t="str">
        <f>IF('READY GRP'!Z45=0,"",'READY GRP'!Z45)</f>
        <v/>
      </c>
      <c r="Q41" s="4" t="str">
        <f>IF('READY GRP'!AA45=0,"",'READY GRP'!AA45)</f>
        <v/>
      </c>
      <c r="R41" s="768" t="str">
        <f>IF('READY GRP'!AB45=0,"",'READY GRP'!AB45)</f>
        <v/>
      </c>
      <c r="S41" s="753" t="str">
        <f>IF('READY GRP'!AC45=0,"",'READY GRP'!AC45)</f>
        <v/>
      </c>
      <c r="T41" s="4" t="str">
        <f>IF('READY GRP'!AD45=0,"",'READY GRP'!AD45)</f>
        <v/>
      </c>
      <c r="U41" s="4" t="str">
        <f>IF('READY GRP'!AE45=0,"",'READY GRP'!AE45)</f>
        <v/>
      </c>
      <c r="V41" s="724" t="str">
        <f>IF('READY GRP'!AF45=0,"",'READY GRP'!AF45)</f>
        <v/>
      </c>
      <c r="W41" s="737">
        <f t="shared" si="0"/>
        <v>0</v>
      </c>
      <c r="X41" s="738">
        <f>W41*'READY GRP'!K45</f>
        <v>0</v>
      </c>
      <c r="Y41" s="739">
        <f>W41*'READY GRP'!BH45</f>
        <v>0</v>
      </c>
    </row>
    <row r="42" spans="1:25" ht="23.25" customHeight="1">
      <c r="A42" s="183"/>
      <c r="B42" s="745" t="str">
        <f>'READY GRP'!F46</f>
        <v>Dual tex.</v>
      </c>
      <c r="C42" s="746" t="str">
        <f>'READY GRP'!E46</f>
        <v>RE-CAPE TOWN-DT</v>
      </c>
      <c r="D42" s="747" t="str">
        <f>'READY GRP'!D46</f>
        <v>R3</v>
      </c>
      <c r="E42" s="73" t="str">
        <f>IF('READY GRP'!O46=0,"",'READY GRP'!O46)</f>
        <v/>
      </c>
      <c r="F42" s="4" t="str">
        <f>IF('READY GRP'!P46=0,"",'READY GRP'!P46)</f>
        <v/>
      </c>
      <c r="G42" s="4" t="str">
        <f>IF('READY GRP'!Q46=0,"",'READY GRP'!Q46)</f>
        <v/>
      </c>
      <c r="H42" s="4" t="str">
        <f>IF('READY GRP'!R46=0,"",'READY GRP'!R46)</f>
        <v/>
      </c>
      <c r="I42" s="4" t="str">
        <f>IF('READY GRP'!S46=0,"",'READY GRP'!S46)</f>
        <v/>
      </c>
      <c r="J42" s="4" t="str">
        <f>IF('READY GRP'!T46=0,"",'READY GRP'!T46)</f>
        <v/>
      </c>
      <c r="K42" s="4" t="str">
        <f>IF('READY GRP'!U46=0,"",'READY GRP'!U46)</f>
        <v/>
      </c>
      <c r="L42" s="4" t="str">
        <f>IF('READY GRP'!V46=0,"",'READY GRP'!V46)</f>
        <v/>
      </c>
      <c r="M42" s="4" t="str">
        <f>IF('READY GRP'!W46=0,"",'READY GRP'!W46)</f>
        <v/>
      </c>
      <c r="N42" s="4" t="str">
        <f>IF('READY GRP'!X46=0,"",'READY GRP'!X46)</f>
        <v/>
      </c>
      <c r="O42" s="4" t="str">
        <f>IF('READY GRP'!Y46=0,"",'READY GRP'!Y46)</f>
        <v/>
      </c>
      <c r="P42" s="4" t="str">
        <f>IF('READY GRP'!Z46=0,"",'READY GRP'!Z46)</f>
        <v/>
      </c>
      <c r="Q42" s="4" t="str">
        <f>IF('READY GRP'!AA46=0,"",'READY GRP'!AA46)</f>
        <v/>
      </c>
      <c r="R42" s="768" t="str">
        <f>IF('READY GRP'!AB46=0,"",'READY GRP'!AB46)</f>
        <v/>
      </c>
      <c r="S42" s="753" t="str">
        <f>IF('READY GRP'!AC46=0,"",'READY GRP'!AC46)</f>
        <v/>
      </c>
      <c r="T42" s="4" t="str">
        <f>IF('READY GRP'!AD46=0,"",'READY GRP'!AD46)</f>
        <v/>
      </c>
      <c r="U42" s="4" t="str">
        <f>IF('READY GRP'!AE46=0,"",'READY GRP'!AE46)</f>
        <v/>
      </c>
      <c r="V42" s="724" t="str">
        <f>IF('READY GRP'!AF46=0,"",'READY GRP'!AF46)</f>
        <v/>
      </c>
      <c r="W42" s="737">
        <f t="shared" si="0"/>
        <v>0</v>
      </c>
      <c r="X42" s="738">
        <f>W42*'READY GRP'!K46</f>
        <v>0</v>
      </c>
      <c r="Y42" s="739">
        <f>W42*'READY GRP'!BH46</f>
        <v>0</v>
      </c>
    </row>
    <row r="43" spans="1:25" ht="23.25" customHeight="1">
      <c r="A43" s="183"/>
      <c r="B43" s="745" t="str">
        <f>'READY GRP'!F47</f>
        <v>Dual tex.</v>
      </c>
      <c r="C43" s="746" t="str">
        <f>'READY GRP'!E47</f>
        <v>RE-RIO-DT</v>
      </c>
      <c r="D43" s="747" t="str">
        <f>'READY GRP'!D47</f>
        <v>R4</v>
      </c>
      <c r="E43" s="73" t="str">
        <f>IF('READY GRP'!O47=0,"",'READY GRP'!O47)</f>
        <v/>
      </c>
      <c r="F43" s="4" t="str">
        <f>IF('READY GRP'!P47=0,"",'READY GRP'!P47)</f>
        <v/>
      </c>
      <c r="G43" s="4" t="str">
        <f>IF('READY GRP'!Q47=0,"",'READY GRP'!Q47)</f>
        <v/>
      </c>
      <c r="H43" s="4" t="str">
        <f>IF('READY GRP'!R47=0,"",'READY GRP'!R47)</f>
        <v/>
      </c>
      <c r="I43" s="4" t="str">
        <f>IF('READY GRP'!S47=0,"",'READY GRP'!S47)</f>
        <v/>
      </c>
      <c r="J43" s="4" t="str">
        <f>IF('READY GRP'!T47=0,"",'READY GRP'!T47)</f>
        <v/>
      </c>
      <c r="K43" s="4" t="str">
        <f>IF('READY GRP'!U47=0,"",'READY GRP'!U47)</f>
        <v/>
      </c>
      <c r="L43" s="4" t="str">
        <f>IF('READY GRP'!V47=0,"",'READY GRP'!V47)</f>
        <v/>
      </c>
      <c r="M43" s="4" t="str">
        <f>IF('READY GRP'!W47=0,"",'READY GRP'!W47)</f>
        <v/>
      </c>
      <c r="N43" s="4" t="str">
        <f>IF('READY GRP'!X47=0,"",'READY GRP'!X47)</f>
        <v/>
      </c>
      <c r="O43" s="4" t="str">
        <f>IF('READY GRP'!Y47=0,"",'READY GRP'!Y47)</f>
        <v/>
      </c>
      <c r="P43" s="4" t="str">
        <f>IF('READY GRP'!Z47=0,"",'READY GRP'!Z47)</f>
        <v/>
      </c>
      <c r="Q43" s="4" t="str">
        <f>IF('READY GRP'!AA47=0,"",'READY GRP'!AA47)</f>
        <v/>
      </c>
      <c r="R43" s="768" t="str">
        <f>IF('READY GRP'!AB47=0,"",'READY GRP'!AB47)</f>
        <v/>
      </c>
      <c r="S43" s="753" t="str">
        <f>IF('READY GRP'!AC47=0,"",'READY GRP'!AC47)</f>
        <v/>
      </c>
      <c r="T43" s="4" t="str">
        <f>IF('READY GRP'!AD47=0,"",'READY GRP'!AD47)</f>
        <v/>
      </c>
      <c r="U43" s="4" t="str">
        <f>IF('READY GRP'!AE47=0,"",'READY GRP'!AE47)</f>
        <v/>
      </c>
      <c r="V43" s="724" t="str">
        <f>IF('READY GRP'!AF47=0,"",'READY GRP'!AF47)</f>
        <v/>
      </c>
      <c r="W43" s="737">
        <f t="shared" si="0"/>
        <v>0</v>
      </c>
      <c r="X43" s="738">
        <f>W43*'READY GRP'!K47</f>
        <v>0</v>
      </c>
      <c r="Y43" s="739">
        <f>W43*'READY GRP'!BH47</f>
        <v>0</v>
      </c>
    </row>
    <row r="44" spans="1:25" ht="23.25" customHeight="1">
      <c r="A44" s="183"/>
      <c r="B44" s="745" t="str">
        <f>'READY GRP'!F48</f>
        <v>Dual tex.</v>
      </c>
      <c r="C44" s="746" t="str">
        <f>'READY GRP'!E48</f>
        <v>RE-BARCELONA-DT</v>
      </c>
      <c r="D44" s="747" t="str">
        <f>'READY GRP'!D48</f>
        <v>R8</v>
      </c>
      <c r="E44" s="73" t="str">
        <f>IF('READY GRP'!O48=0,"",'READY GRP'!O48)</f>
        <v/>
      </c>
      <c r="F44" s="4" t="str">
        <f>IF('READY GRP'!P48=0,"",'READY GRP'!P48)</f>
        <v/>
      </c>
      <c r="G44" s="4" t="str">
        <f>IF('READY GRP'!Q48=0,"",'READY GRP'!Q48)</f>
        <v/>
      </c>
      <c r="H44" s="4" t="str">
        <f>IF('READY GRP'!R48=0,"",'READY GRP'!R48)</f>
        <v/>
      </c>
      <c r="I44" s="4" t="str">
        <f>IF('READY GRP'!S48=0,"",'READY GRP'!S48)</f>
        <v/>
      </c>
      <c r="J44" s="4" t="str">
        <f>IF('READY GRP'!T48=0,"",'READY GRP'!T48)</f>
        <v/>
      </c>
      <c r="K44" s="4" t="str">
        <f>IF('READY GRP'!U48=0,"",'READY GRP'!U48)</f>
        <v/>
      </c>
      <c r="L44" s="4" t="str">
        <f>IF('READY GRP'!V48=0,"",'READY GRP'!V48)</f>
        <v/>
      </c>
      <c r="M44" s="4" t="str">
        <f>IF('READY GRP'!W48=0,"",'READY GRP'!W48)</f>
        <v/>
      </c>
      <c r="N44" s="4" t="str">
        <f>IF('READY GRP'!X48=0,"",'READY GRP'!X48)</f>
        <v/>
      </c>
      <c r="O44" s="4" t="str">
        <f>IF('READY GRP'!Y48=0,"",'READY GRP'!Y48)</f>
        <v/>
      </c>
      <c r="P44" s="4" t="str">
        <f>IF('READY GRP'!Z48=0,"",'READY GRP'!Z48)</f>
        <v/>
      </c>
      <c r="Q44" s="4" t="str">
        <f>IF('READY GRP'!AA48=0,"",'READY GRP'!AA48)</f>
        <v/>
      </c>
      <c r="R44" s="768" t="str">
        <f>IF('READY GRP'!AB48=0,"",'READY GRP'!AB48)</f>
        <v/>
      </c>
      <c r="S44" s="753" t="str">
        <f>IF('READY GRP'!AC48=0,"",'READY GRP'!AC48)</f>
        <v/>
      </c>
      <c r="T44" s="4" t="str">
        <f>IF('READY GRP'!AD48=0,"",'READY GRP'!AD48)</f>
        <v/>
      </c>
      <c r="U44" s="4" t="str">
        <f>IF('READY GRP'!AE48=0,"",'READY GRP'!AE48)</f>
        <v/>
      </c>
      <c r="V44" s="724" t="str">
        <f>IF('READY GRP'!AF48=0,"",'READY GRP'!AF48)</f>
        <v/>
      </c>
      <c r="W44" s="737">
        <f t="shared" si="0"/>
        <v>0</v>
      </c>
      <c r="X44" s="738">
        <f>W44*'READY GRP'!K48</f>
        <v>0</v>
      </c>
      <c r="Y44" s="739">
        <f>W44*'READY GRP'!BH48</f>
        <v>0</v>
      </c>
    </row>
    <row r="45" spans="1:25" ht="23.25" customHeight="1">
      <c r="A45" s="183"/>
      <c r="B45" s="745" t="str">
        <f>'READY GRP'!F49</f>
        <v>Dual tex.</v>
      </c>
      <c r="C45" s="746" t="str">
        <f>'READY GRP'!E49</f>
        <v>RE-SYDNEY-DT</v>
      </c>
      <c r="D45" s="747" t="str">
        <f>'READY GRP'!D49</f>
        <v>R5</v>
      </c>
      <c r="E45" s="73" t="str">
        <f>IF('READY GRP'!O49=0,"",'READY GRP'!O49)</f>
        <v/>
      </c>
      <c r="F45" s="4" t="str">
        <f>IF('READY GRP'!P49=0,"",'READY GRP'!P49)</f>
        <v/>
      </c>
      <c r="G45" s="4" t="str">
        <f>IF('READY GRP'!Q49=0,"",'READY GRP'!Q49)</f>
        <v/>
      </c>
      <c r="H45" s="4" t="str">
        <f>IF('READY GRP'!R49=0,"",'READY GRP'!R49)</f>
        <v/>
      </c>
      <c r="I45" s="4" t="str">
        <f>IF('READY GRP'!S49=0,"",'READY GRP'!S49)</f>
        <v/>
      </c>
      <c r="J45" s="4" t="str">
        <f>IF('READY GRP'!T49=0,"",'READY GRP'!T49)</f>
        <v/>
      </c>
      <c r="K45" s="4" t="str">
        <f>IF('READY GRP'!U49=0,"",'READY GRP'!U49)</f>
        <v/>
      </c>
      <c r="L45" s="4" t="str">
        <f>IF('READY GRP'!V49=0,"",'READY GRP'!V49)</f>
        <v/>
      </c>
      <c r="M45" s="4" t="str">
        <f>IF('READY GRP'!W49=0,"",'READY GRP'!W49)</f>
        <v/>
      </c>
      <c r="N45" s="4" t="str">
        <f>IF('READY GRP'!X49=0,"",'READY GRP'!X49)</f>
        <v/>
      </c>
      <c r="O45" s="4" t="str">
        <f>IF('READY GRP'!Y49=0,"",'READY GRP'!Y49)</f>
        <v/>
      </c>
      <c r="P45" s="4" t="str">
        <f>IF('READY GRP'!Z49=0,"",'READY GRP'!Z49)</f>
        <v/>
      </c>
      <c r="Q45" s="4" t="str">
        <f>IF('READY GRP'!AA49=0,"",'READY GRP'!AA49)</f>
        <v/>
      </c>
      <c r="R45" s="768" t="str">
        <f>IF('READY GRP'!AB49=0,"",'READY GRP'!AB49)</f>
        <v/>
      </c>
      <c r="S45" s="753" t="str">
        <f>IF('READY GRP'!AC49=0,"",'READY GRP'!AC49)</f>
        <v/>
      </c>
      <c r="T45" s="4" t="str">
        <f>IF('READY GRP'!AD49=0,"",'READY GRP'!AD49)</f>
        <v/>
      </c>
      <c r="U45" s="4" t="str">
        <f>IF('READY GRP'!AE49=0,"",'READY GRP'!AE49)</f>
        <v/>
      </c>
      <c r="V45" s="724" t="str">
        <f>IF('READY GRP'!AF49=0,"",'READY GRP'!AF49)</f>
        <v/>
      </c>
      <c r="W45" s="737">
        <f t="shared" si="0"/>
        <v>0</v>
      </c>
      <c r="X45" s="738">
        <f>W45*'READY GRP'!K49</f>
        <v>0</v>
      </c>
      <c r="Y45" s="739">
        <f>W45*'READY GRP'!BH49</f>
        <v>0</v>
      </c>
    </row>
    <row r="46" spans="1:25" ht="23.25" customHeight="1">
      <c r="A46" s="183"/>
      <c r="B46" s="745" t="str">
        <f>'READY GRP'!F50</f>
        <v>Dual tex.</v>
      </c>
      <c r="C46" s="746" t="str">
        <f>'READY GRP'!E50</f>
        <v>RE-NYC-DT</v>
      </c>
      <c r="D46" s="747" t="str">
        <f>'READY GRP'!D50</f>
        <v>R9</v>
      </c>
      <c r="E46" s="73" t="str">
        <f>IF('READY GRP'!O50=0,"",'READY GRP'!O50)</f>
        <v/>
      </c>
      <c r="F46" s="4" t="str">
        <f>IF('READY GRP'!P50=0,"",'READY GRP'!P50)</f>
        <v/>
      </c>
      <c r="G46" s="4" t="str">
        <f>IF('READY GRP'!Q50=0,"",'READY GRP'!Q50)</f>
        <v/>
      </c>
      <c r="H46" s="4" t="str">
        <f>IF('READY GRP'!R50=0,"",'READY GRP'!R50)</f>
        <v/>
      </c>
      <c r="I46" s="4" t="str">
        <f>IF('READY GRP'!S50=0,"",'READY GRP'!S50)</f>
        <v/>
      </c>
      <c r="J46" s="4" t="str">
        <f>IF('READY GRP'!T50=0,"",'READY GRP'!T50)</f>
        <v/>
      </c>
      <c r="K46" s="4" t="str">
        <f>IF('READY GRP'!U50=0,"",'READY GRP'!U50)</f>
        <v/>
      </c>
      <c r="L46" s="4" t="str">
        <f>IF('READY GRP'!V50=0,"",'READY GRP'!V50)</f>
        <v/>
      </c>
      <c r="M46" s="4" t="str">
        <f>IF('READY GRP'!W50=0,"",'READY GRP'!W50)</f>
        <v/>
      </c>
      <c r="N46" s="4" t="str">
        <f>IF('READY GRP'!X50=0,"",'READY GRP'!X50)</f>
        <v/>
      </c>
      <c r="O46" s="4" t="str">
        <f>IF('READY GRP'!Y50=0,"",'READY GRP'!Y50)</f>
        <v/>
      </c>
      <c r="P46" s="4" t="str">
        <f>IF('READY GRP'!Z50=0,"",'READY GRP'!Z50)</f>
        <v/>
      </c>
      <c r="Q46" s="4" t="str">
        <f>IF('READY GRP'!AA50=0,"",'READY GRP'!AA50)</f>
        <v/>
      </c>
      <c r="R46" s="768" t="str">
        <f>IF('READY GRP'!AB50=0,"",'READY GRP'!AB50)</f>
        <v/>
      </c>
      <c r="S46" s="753" t="str">
        <f>IF('READY GRP'!AC50=0,"",'READY GRP'!AC50)</f>
        <v/>
      </c>
      <c r="T46" s="4" t="str">
        <f>IF('READY GRP'!AD50=0,"",'READY GRP'!AD50)</f>
        <v/>
      </c>
      <c r="U46" s="4" t="str">
        <f>IF('READY GRP'!AE50=0,"",'READY GRP'!AE50)</f>
        <v/>
      </c>
      <c r="V46" s="724" t="str">
        <f>IF('READY GRP'!AF50=0,"",'READY GRP'!AF50)</f>
        <v/>
      </c>
      <c r="W46" s="737">
        <f t="shared" si="0"/>
        <v>0</v>
      </c>
      <c r="X46" s="738">
        <f>W46*'READY GRP'!K50</f>
        <v>0</v>
      </c>
      <c r="Y46" s="739">
        <f>W46*'READY GRP'!BH50</f>
        <v>0</v>
      </c>
    </row>
    <row r="47" spans="1:25" ht="23.25" customHeight="1">
      <c r="A47" s="183"/>
      <c r="B47" s="745" t="str">
        <f>'READY GRP'!F51</f>
        <v>Dual tex.</v>
      </c>
      <c r="C47" s="746" t="str">
        <f>'READY GRP'!E51</f>
        <v>RE-PARIS-DT</v>
      </c>
      <c r="D47" s="747" t="str">
        <f>'READY GRP'!D51</f>
        <v>R6</v>
      </c>
      <c r="E47" s="73" t="str">
        <f>IF('READY GRP'!O51=0,"",'READY GRP'!O51)</f>
        <v/>
      </c>
      <c r="F47" s="4" t="str">
        <f>IF('READY GRP'!P51=0,"",'READY GRP'!P51)</f>
        <v/>
      </c>
      <c r="G47" s="4" t="str">
        <f>IF('READY GRP'!Q51=0,"",'READY GRP'!Q51)</f>
        <v/>
      </c>
      <c r="H47" s="4" t="str">
        <f>IF('READY GRP'!R51=0,"",'READY GRP'!R51)</f>
        <v/>
      </c>
      <c r="I47" s="4" t="str">
        <f>IF('READY GRP'!S51=0,"",'READY GRP'!S51)</f>
        <v/>
      </c>
      <c r="J47" s="4" t="str">
        <f>IF('READY GRP'!T51=0,"",'READY GRP'!T51)</f>
        <v/>
      </c>
      <c r="K47" s="4" t="str">
        <f>IF('READY GRP'!U51=0,"",'READY GRP'!U51)</f>
        <v/>
      </c>
      <c r="L47" s="4" t="str">
        <f>IF('READY GRP'!V51=0,"",'READY GRP'!V51)</f>
        <v/>
      </c>
      <c r="M47" s="4" t="str">
        <f>IF('READY GRP'!W51=0,"",'READY GRP'!W51)</f>
        <v/>
      </c>
      <c r="N47" s="4" t="str">
        <f>IF('READY GRP'!X51=0,"",'READY GRP'!X51)</f>
        <v/>
      </c>
      <c r="O47" s="4" t="str">
        <f>IF('READY GRP'!Y51=0,"",'READY GRP'!Y51)</f>
        <v/>
      </c>
      <c r="P47" s="4" t="str">
        <f>IF('READY GRP'!Z51=0,"",'READY GRP'!Z51)</f>
        <v/>
      </c>
      <c r="Q47" s="4" t="str">
        <f>IF('READY GRP'!AA51=0,"",'READY GRP'!AA51)</f>
        <v/>
      </c>
      <c r="R47" s="768" t="str">
        <f>IF('READY GRP'!AB51=0,"",'READY GRP'!AB51)</f>
        <v/>
      </c>
      <c r="S47" s="753" t="str">
        <f>IF('READY GRP'!AC51=0,"",'READY GRP'!AC51)</f>
        <v/>
      </c>
      <c r="T47" s="4" t="str">
        <f>IF('READY GRP'!AD51=0,"",'READY GRP'!AD51)</f>
        <v/>
      </c>
      <c r="U47" s="4" t="str">
        <f>IF('READY GRP'!AE51=0,"",'READY GRP'!AE51)</f>
        <v/>
      </c>
      <c r="V47" s="724" t="str">
        <f>IF('READY GRP'!AF51=0,"",'READY GRP'!AF51)</f>
        <v/>
      </c>
      <c r="W47" s="737">
        <f t="shared" si="0"/>
        <v>0</v>
      </c>
      <c r="X47" s="738">
        <f>W47*'READY GRP'!K51</f>
        <v>0</v>
      </c>
      <c r="Y47" s="739">
        <f>W47*'READY GRP'!BH51</f>
        <v>0</v>
      </c>
    </row>
    <row r="48" spans="1:25" ht="23.25" customHeight="1">
      <c r="A48" s="183"/>
      <c r="B48" s="745" t="str">
        <f>'READY GRP'!F52</f>
        <v>Dual tex.</v>
      </c>
      <c r="C48" s="746" t="str">
        <f>'READY GRP'!E52</f>
        <v>RE-LIMA-DT</v>
      </c>
      <c r="D48" s="747" t="str">
        <f>'READY GRP'!D52</f>
        <v>R10</v>
      </c>
      <c r="E48" s="73" t="str">
        <f>IF('READY GRP'!O52=0,"",'READY GRP'!O52)</f>
        <v/>
      </c>
      <c r="F48" s="4" t="str">
        <f>IF('READY GRP'!P52=0,"",'READY GRP'!P52)</f>
        <v/>
      </c>
      <c r="G48" s="4" t="str">
        <f>IF('READY GRP'!Q52=0,"",'READY GRP'!Q52)</f>
        <v/>
      </c>
      <c r="H48" s="4" t="str">
        <f>IF('READY GRP'!R52=0,"",'READY GRP'!R52)</f>
        <v/>
      </c>
      <c r="I48" s="4" t="str">
        <f>IF('READY GRP'!S52=0,"",'READY GRP'!S52)</f>
        <v/>
      </c>
      <c r="J48" s="4" t="str">
        <f>IF('READY GRP'!T52=0,"",'READY GRP'!T52)</f>
        <v/>
      </c>
      <c r="K48" s="4" t="str">
        <f>IF('READY GRP'!U52=0,"",'READY GRP'!U52)</f>
        <v/>
      </c>
      <c r="L48" s="4" t="str">
        <f>IF('READY GRP'!V52=0,"",'READY GRP'!V52)</f>
        <v/>
      </c>
      <c r="M48" s="4" t="str">
        <f>IF('READY GRP'!W52=0,"",'READY GRP'!W52)</f>
        <v/>
      </c>
      <c r="N48" s="4" t="str">
        <f>IF('READY GRP'!X52=0,"",'READY GRP'!X52)</f>
        <v/>
      </c>
      <c r="O48" s="4" t="str">
        <f>IF('READY GRP'!Y52=0,"",'READY GRP'!Y52)</f>
        <v/>
      </c>
      <c r="P48" s="4" t="str">
        <f>IF('READY GRP'!Z52=0,"",'READY GRP'!Z52)</f>
        <v/>
      </c>
      <c r="Q48" s="4" t="str">
        <f>IF('READY GRP'!AA52=0,"",'READY GRP'!AA52)</f>
        <v/>
      </c>
      <c r="R48" s="768" t="str">
        <f>IF('READY GRP'!AB52=0,"",'READY GRP'!AB52)</f>
        <v/>
      </c>
      <c r="S48" s="753" t="str">
        <f>IF('READY GRP'!AC52=0,"",'READY GRP'!AC52)</f>
        <v/>
      </c>
      <c r="T48" s="4" t="str">
        <f>IF('READY GRP'!AD52=0,"",'READY GRP'!AD52)</f>
        <v/>
      </c>
      <c r="U48" s="4" t="str">
        <f>IF('READY GRP'!AE52=0,"",'READY GRP'!AE52)</f>
        <v/>
      </c>
      <c r="V48" s="724" t="str">
        <f>IF('READY GRP'!AF52=0,"",'READY GRP'!AF52)</f>
        <v/>
      </c>
      <c r="W48" s="737">
        <f t="shared" si="0"/>
        <v>0</v>
      </c>
      <c r="X48" s="738">
        <f>W48*'READY GRP'!K52</f>
        <v>0</v>
      </c>
      <c r="Y48" s="739">
        <f>W48*'READY GRP'!BH52</f>
        <v>0</v>
      </c>
    </row>
    <row r="49" spans="1:25" ht="23.25" customHeight="1" thickBot="1">
      <c r="A49" s="183"/>
      <c r="B49" s="748" t="str">
        <f>'READY GRP'!F53</f>
        <v>Dual tex.</v>
      </c>
      <c r="C49" s="749" t="str">
        <f>'READY GRP'!E53</f>
        <v>RE-PHOENIX-DT</v>
      </c>
      <c r="D49" s="750" t="str">
        <f>'READY GRP'!D53</f>
        <v>R7</v>
      </c>
      <c r="E49" s="73" t="str">
        <f>IF('READY GRP'!O53=0,"",'READY GRP'!O53)</f>
        <v/>
      </c>
      <c r="F49" s="725" t="str">
        <f>IF('READY GRP'!P53=0,"",'READY GRP'!P53)</f>
        <v/>
      </c>
      <c r="G49" s="725" t="str">
        <f>IF('READY GRP'!Q53=0,"",'READY GRP'!Q53)</f>
        <v/>
      </c>
      <c r="H49" s="725" t="str">
        <f>IF('READY GRP'!R53=0,"",'READY GRP'!R53)</f>
        <v/>
      </c>
      <c r="I49" s="725" t="str">
        <f>IF('READY GRP'!S53=0,"",'READY GRP'!S53)</f>
        <v/>
      </c>
      <c r="J49" s="725" t="str">
        <f>IF('READY GRP'!T53=0,"",'READY GRP'!T53)</f>
        <v/>
      </c>
      <c r="K49" s="725" t="str">
        <f>IF('READY GRP'!U53=0,"",'READY GRP'!U53)</f>
        <v/>
      </c>
      <c r="L49" s="725" t="str">
        <f>IF('READY GRP'!V53=0,"",'READY GRP'!V53)</f>
        <v/>
      </c>
      <c r="M49" s="725" t="str">
        <f>IF('READY GRP'!W53=0,"",'READY GRP'!W53)</f>
        <v/>
      </c>
      <c r="N49" s="725" t="str">
        <f>IF('READY GRP'!X53=0,"",'READY GRP'!X53)</f>
        <v/>
      </c>
      <c r="O49" s="725" t="str">
        <f>IF('READY GRP'!Y53=0,"",'READY GRP'!Y53)</f>
        <v/>
      </c>
      <c r="P49" s="725" t="str">
        <f>IF('READY GRP'!Z53=0,"",'READY GRP'!Z53)</f>
        <v/>
      </c>
      <c r="Q49" s="725" t="str">
        <f>IF('READY GRP'!AA53=0,"",'READY GRP'!AA53)</f>
        <v/>
      </c>
      <c r="R49" s="729" t="str">
        <f>IF('READY GRP'!AB53=0,"",'READY GRP'!AB53)</f>
        <v/>
      </c>
      <c r="S49" s="754" t="str">
        <f>IF('READY GRP'!AC53=0,"",'READY GRP'!AC53)</f>
        <v/>
      </c>
      <c r="T49" s="725" t="str">
        <f>IF('READY GRP'!AD53=0,"",'READY GRP'!AD53)</f>
        <v/>
      </c>
      <c r="U49" s="725" t="str">
        <f>IF('READY GRP'!AE53=0,"",'READY GRP'!AE53)</f>
        <v/>
      </c>
      <c r="V49" s="726" t="str">
        <f>IF('READY GRP'!AF53=0,"",'READY GRP'!AF53)</f>
        <v/>
      </c>
      <c r="W49" s="740">
        <f t="shared" si="0"/>
        <v>0</v>
      </c>
      <c r="X49" s="741">
        <f>W49*'READY GRP'!K53</f>
        <v>0</v>
      </c>
      <c r="Y49" s="742">
        <f>W49*'READY GRP'!BH53</f>
        <v>0</v>
      </c>
    </row>
    <row r="50" spans="1:25" ht="24" customHeight="1" thickBot="1">
      <c r="B50" s="186" t="s">
        <v>89</v>
      </c>
      <c r="C50" s="180"/>
      <c r="D50" s="180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 t="str">
        <f>IF('READY GRP'!AC54=0,"",'READY GRP'!AC54)</f>
        <v/>
      </c>
      <c r="T50" s="149" t="str">
        <f>IF('READY GRP'!AD54=0,"",'READY GRP'!AD54)</f>
        <v/>
      </c>
      <c r="U50" s="149" t="str">
        <f>IF('READY GRP'!AE54=0,"",'READY GRP'!AE54)</f>
        <v/>
      </c>
      <c r="V50" s="149" t="str">
        <f>IF('READY GRP'!AF54=0,"",'READY GRP'!AF54)</f>
        <v/>
      </c>
      <c r="W50" s="77">
        <f t="shared" si="0"/>
        <v>0</v>
      </c>
      <c r="X50" s="77"/>
      <c r="Y50" s="97"/>
    </row>
    <row r="51" spans="1:25" ht="23.25" customHeight="1">
      <c r="A51" s="182"/>
      <c r="B51" s="755" t="s">
        <v>387</v>
      </c>
      <c r="C51" s="744" t="str">
        <f>'READY GRP'!E55</f>
        <v>RE-BASE1-WI</v>
      </c>
      <c r="D51" s="756" t="str">
        <f>'READY GRP'!D55</f>
        <v>R11</v>
      </c>
      <c r="E51" s="759" t="str">
        <f>IF('READY GRP'!O55=0,"",'READY GRP'!O55)</f>
        <v/>
      </c>
      <c r="F51" s="760" t="str">
        <f>IF('READY GRP'!P55=0,"",'READY GRP'!P55)</f>
        <v/>
      </c>
      <c r="G51" s="760" t="str">
        <f>IF('READY GRP'!Q55=0,"",'READY GRP'!Q55)</f>
        <v/>
      </c>
      <c r="H51" s="760" t="str">
        <f>IF('READY GRP'!R55=0,"",'READY GRP'!R55)</f>
        <v/>
      </c>
      <c r="I51" s="760" t="str">
        <f>IF('READY GRP'!S55=0,"",'READY GRP'!S55)</f>
        <v/>
      </c>
      <c r="J51" s="760" t="str">
        <f>IF('READY GRP'!T55=0,"",'READY GRP'!T55)</f>
        <v/>
      </c>
      <c r="K51" s="760" t="str">
        <f>IF('READY GRP'!U55=0,"",'READY GRP'!U55)</f>
        <v/>
      </c>
      <c r="L51" s="760" t="str">
        <f>IF('READY GRP'!V55=0,"",'READY GRP'!V55)</f>
        <v/>
      </c>
      <c r="M51" s="760" t="str">
        <f>IF('READY GRP'!W55=0,"",'READY GRP'!W55)</f>
        <v/>
      </c>
      <c r="N51" s="760" t="str">
        <f>IF('READY GRP'!X55=0,"",'READY GRP'!X55)</f>
        <v/>
      </c>
      <c r="O51" s="760" t="str">
        <f>IF('READY GRP'!Y55=0,"",'READY GRP'!Y55)</f>
        <v/>
      </c>
      <c r="P51" s="760" t="str">
        <f>IF('READY GRP'!Z55=0,"",'READY GRP'!Z55)</f>
        <v/>
      </c>
      <c r="Q51" s="760" t="str">
        <f>IF('READY GRP'!AA55=0,"",'READY GRP'!AA55)</f>
        <v/>
      </c>
      <c r="R51" s="769" t="str">
        <f>IF('READY GRP'!AB55=0,"",'READY GRP'!AB55)</f>
        <v/>
      </c>
      <c r="S51" s="771" t="str">
        <f>IF('READY GRP'!AC55=0,"",'READY GRP'!AC55)</f>
        <v/>
      </c>
      <c r="T51" s="760" t="str">
        <f>IF('READY GRP'!AD55=0,"",'READY GRP'!AD55)</f>
        <v/>
      </c>
      <c r="U51" s="760" t="str">
        <f>IF('READY GRP'!AE55=0,"",'READY GRP'!AE55)</f>
        <v/>
      </c>
      <c r="V51" s="761" t="str">
        <f>IF('READY GRP'!AF55=0,"",'READY GRP'!AF55)</f>
        <v/>
      </c>
      <c r="W51" s="765">
        <f t="shared" si="0"/>
        <v>0</v>
      </c>
      <c r="X51" s="766">
        <f>W51*'READY GRP'!K55</f>
        <v>0</v>
      </c>
      <c r="Y51" s="767">
        <f>W51*'READY GRP'!BH55</f>
        <v>0</v>
      </c>
    </row>
    <row r="52" spans="1:25" ht="23.25" customHeight="1" thickBot="1">
      <c r="A52" s="182"/>
      <c r="B52" s="757" t="s">
        <v>387</v>
      </c>
      <c r="C52" s="749" t="str">
        <f>'READY GRP'!E56</f>
        <v>RE-BASE2-WI</v>
      </c>
      <c r="D52" s="758" t="str">
        <f>'READY GRP'!D56</f>
        <v>R12</v>
      </c>
      <c r="E52" s="762" t="str">
        <f>IF('READY GRP'!O56=0,"",'READY GRP'!O56)</f>
        <v/>
      </c>
      <c r="F52" s="763" t="str">
        <f>IF('READY GRP'!P56=0,"",'READY GRP'!P56)</f>
        <v/>
      </c>
      <c r="G52" s="763" t="str">
        <f>IF('READY GRP'!Q56=0,"",'READY GRP'!Q56)</f>
        <v/>
      </c>
      <c r="H52" s="763" t="str">
        <f>IF('READY GRP'!R56=0,"",'READY GRP'!R56)</f>
        <v/>
      </c>
      <c r="I52" s="763" t="str">
        <f>IF('READY GRP'!S56=0,"",'READY GRP'!S56)</f>
        <v/>
      </c>
      <c r="J52" s="763" t="str">
        <f>IF('READY GRP'!T56=0,"",'READY GRP'!T56)</f>
        <v/>
      </c>
      <c r="K52" s="763" t="str">
        <f>IF('READY GRP'!U56=0,"",'READY GRP'!U56)</f>
        <v/>
      </c>
      <c r="L52" s="763" t="str">
        <f>IF('READY GRP'!V56=0,"",'READY GRP'!V56)</f>
        <v/>
      </c>
      <c r="M52" s="763" t="str">
        <f>IF('READY GRP'!W56=0,"",'READY GRP'!W56)</f>
        <v/>
      </c>
      <c r="N52" s="763" t="str">
        <f>IF('READY GRP'!X56=0,"",'READY GRP'!X56)</f>
        <v/>
      </c>
      <c r="O52" s="763" t="str">
        <f>IF('READY GRP'!Y56=0,"",'READY GRP'!Y56)</f>
        <v/>
      </c>
      <c r="P52" s="763" t="str">
        <f>IF('READY GRP'!Z56=0,"",'READY GRP'!Z56)</f>
        <v/>
      </c>
      <c r="Q52" s="763" t="str">
        <f>IF('READY GRP'!AA56=0,"",'READY GRP'!AA56)</f>
        <v/>
      </c>
      <c r="R52" s="770" t="str">
        <f>IF('READY GRP'!AB56=0,"",'READY GRP'!AB56)</f>
        <v/>
      </c>
      <c r="S52" s="772" t="str">
        <f>IF('READY GRP'!AC56=0,"",'READY GRP'!AC56)</f>
        <v/>
      </c>
      <c r="T52" s="763" t="str">
        <f>IF('READY GRP'!AD56=0,"",'READY GRP'!AD56)</f>
        <v/>
      </c>
      <c r="U52" s="763" t="str">
        <f>IF('READY GRP'!AE56=0,"",'READY GRP'!AE56)</f>
        <v/>
      </c>
      <c r="V52" s="764" t="str">
        <f>IF('READY GRP'!AF56=0,"",'READY GRP'!AF56)</f>
        <v/>
      </c>
      <c r="W52" s="740">
        <f t="shared" si="0"/>
        <v>0</v>
      </c>
      <c r="X52" s="741">
        <f>W52*'READY GRP'!K56</f>
        <v>0</v>
      </c>
      <c r="Y52" s="742">
        <f>W52*'READY GRP'!BH56</f>
        <v>0</v>
      </c>
    </row>
  </sheetData>
  <sheetProtection selectLockedCells="1" selectUnlockedCells="1"/>
  <autoFilter ref="W6:W52" xr:uid="{00000000-0001-0000-0500-000000000000}"/>
  <mergeCells count="3">
    <mergeCell ref="M1:O1"/>
    <mergeCell ref="C4:N4"/>
    <mergeCell ref="P4:R4"/>
  </mergeCells>
  <phoneticPr fontId="13" type="noConversion"/>
  <pageMargins left="0.25" right="0.25" top="0.75" bottom="0.75" header="0.3" footer="0.3"/>
  <pageSetup paperSize="9" scale="81" fitToHeight="0" orientation="landscape" horizontalDpi="4294967292" verticalDpi="4294967292" r:id="rId1"/>
  <headerFooter differentFirst="1" alignWithMargins="0">
    <oddFooter>Stran &amp;P od &amp;N</oddFooter>
    <firstFooter>Stran &amp;P od &amp;N</first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7867-E6DB-4F34-AB61-109C1261C245}">
  <sheetPr codeName="Sheet11">
    <tabColor theme="0" tint="-4.9989318521683403E-2"/>
    <pageSetUpPr fitToPage="1"/>
  </sheetPr>
  <dimension ref="A1:Y53"/>
  <sheetViews>
    <sheetView showGridLines="0" topLeftCell="B1" zoomScaleNormal="100" workbookViewId="0">
      <selection activeCell="N17" sqref="N17"/>
    </sheetView>
  </sheetViews>
  <sheetFormatPr baseColWidth="10" defaultColWidth="12" defaultRowHeight="23.25" customHeight="1"/>
  <cols>
    <col min="1" max="1" width="4.1640625" style="2" hidden="1" customWidth="1"/>
    <col min="2" max="2" width="14" style="16" customWidth="1"/>
    <col min="3" max="3" width="5.5" style="16" customWidth="1"/>
    <col min="4" max="21" width="5.33203125" style="2" customWidth="1"/>
    <col min="22" max="22" width="7.1640625" style="16" customWidth="1"/>
    <col min="23" max="23" width="7.6640625" style="2" hidden="1" customWidth="1"/>
    <col min="24" max="24" width="4.6640625" style="2" customWidth="1"/>
    <col min="25" max="16384" width="12" style="2"/>
  </cols>
  <sheetData>
    <row r="1" spans="1:23" ht="23.25" customHeight="1">
      <c r="A1" s="2" t="s">
        <v>43</v>
      </c>
      <c r="B1" s="1015"/>
      <c r="C1" s="1015"/>
      <c r="D1" s="1015"/>
      <c r="E1" s="1015"/>
      <c r="F1" s="1015"/>
      <c r="G1" s="1015"/>
      <c r="H1" s="1015"/>
      <c r="K1" s="78" t="s">
        <v>385</v>
      </c>
      <c r="L1" s="1016">
        <f>'PRODUCTION LIST READY GRP'!P4</f>
        <v>0</v>
      </c>
      <c r="M1" s="1017"/>
      <c r="N1" s="1018"/>
    </row>
    <row r="2" spans="1:23" ht="33" customHeight="1">
      <c r="B2" s="1014">
        <f>'PRODUCTION LIST READY GRP'!C4</f>
        <v>0</v>
      </c>
      <c r="C2" s="1014"/>
      <c r="D2" s="1014"/>
      <c r="E2" s="1014"/>
      <c r="F2" s="1014"/>
      <c r="G2" s="1014"/>
      <c r="H2" s="1014"/>
      <c r="I2" s="1014"/>
      <c r="J2" s="382"/>
      <c r="K2" s="12"/>
      <c r="L2" s="25"/>
      <c r="M2" s="25"/>
      <c r="N2" s="25"/>
      <c r="O2" s="25"/>
      <c r="P2" s="25"/>
      <c r="Q2" s="25"/>
      <c r="R2" s="25"/>
      <c r="S2" s="25"/>
      <c r="T2" s="25"/>
      <c r="U2" s="25"/>
      <c r="W2" s="11"/>
    </row>
    <row r="3" spans="1:23" ht="17" customHeight="1" thickBot="1">
      <c r="B3" s="382"/>
      <c r="C3" s="382"/>
      <c r="D3" s="382"/>
      <c r="E3" s="382"/>
      <c r="F3" s="382"/>
      <c r="G3" s="382"/>
      <c r="H3" s="382"/>
      <c r="I3" s="382"/>
      <c r="J3" s="382"/>
      <c r="K3" s="12"/>
      <c r="L3" s="25"/>
      <c r="M3" s="25"/>
      <c r="N3" s="25"/>
      <c r="O3" s="25"/>
      <c r="P3" s="25"/>
      <c r="Q3" s="25"/>
      <c r="R3" s="25"/>
      <c r="S3" s="25"/>
      <c r="T3" s="25"/>
      <c r="U3" s="25"/>
      <c r="V3" s="568">
        <f>SUM(V5:W49)</f>
        <v>0</v>
      </c>
      <c r="W3" s="11"/>
    </row>
    <row r="4" spans="1:23" s="16" customFormat="1" ht="47" customHeight="1">
      <c r="A4" s="15" t="s">
        <v>21</v>
      </c>
      <c r="B4" s="13" t="s">
        <v>180</v>
      </c>
      <c r="C4" s="7" t="s">
        <v>390</v>
      </c>
      <c r="D4" s="891" t="str">
        <f>'PRODUCTION LIST READY GRP'!E6</f>
        <v>BLACK
RAL 9005</v>
      </c>
      <c r="E4" s="891" t="str">
        <f>'PRODUCTION LIST READY GRP'!F6</f>
        <v>WHITE</v>
      </c>
      <c r="F4" s="891" t="str">
        <f>'PRODUCTION LIST READY GRP'!G6</f>
        <v xml:space="preserve">RED
RAL 3000 </v>
      </c>
      <c r="G4" s="7" t="str">
        <f>'PRODUCTION LIST READY GRP'!H6</f>
        <v xml:space="preserve">YELLOW
RAL 1018 </v>
      </c>
      <c r="H4" s="891" t="str">
        <f>'PRODUCTION LIST READY GRP'!I6</f>
        <v>BLUE
RAL 5015</v>
      </c>
      <c r="I4" s="7" t="str">
        <f>'PRODUCTION LIST READY GRP'!J6</f>
        <v>BRIGHT GREEN
RAL 6018</v>
      </c>
      <c r="J4" s="891" t="str">
        <f>'PRODUCTION LIST READY GRP'!K6</f>
        <v>PURE GREEN  RAL6037</v>
      </c>
      <c r="K4" s="7" t="str">
        <f>'PRODUCTION LIST READY GRP'!L6</f>
        <v>APRICOT
ORANGE 
RAL 1033</v>
      </c>
      <c r="L4" s="7" t="str">
        <f>'PRODUCTION LIST READY GRP'!M6</f>
        <v>DEEP ORANGE          
RAL 2011</v>
      </c>
      <c r="M4" s="891" t="str">
        <f>'PRODUCTION LIST READY GRP'!N6</f>
        <v>PINK
RAL 4003</v>
      </c>
      <c r="N4" s="891" t="str">
        <f>'PRODUCTION LIST READY GRP'!O6</f>
        <v>GREY  
RAL 7001</v>
      </c>
      <c r="O4" s="7" t="str">
        <f>'PRODUCTION LIST READY GRP'!P6</f>
        <v>PURPLE
S4050-R60B/M</v>
      </c>
      <c r="P4" s="891" t="str">
        <f>'PRODUCTION LIST READY GRP'!Q6</f>
        <v>MINT   
RAL 6027</v>
      </c>
      <c r="Q4" s="891" t="str">
        <f>'PRODUCTION LIST READY GRP'!R6</f>
        <v>DEEP ROSE 
RAL 4008</v>
      </c>
      <c r="R4" s="7" t="str">
        <f>'PRODUCTION LIST READY GRP'!S6</f>
        <v>FLUORO PINK</v>
      </c>
      <c r="S4" s="7" t="str">
        <f>'PRODUCTION LIST READY GRP'!T6</f>
        <v>FLUORO ORANGE</v>
      </c>
      <c r="T4" s="7" t="str">
        <f>'PRODUCTION LIST READY GRP'!U6</f>
        <v>FLUORO YELLOW</v>
      </c>
      <c r="U4" s="7" t="str">
        <f>'PRODUCTION LIST READY GRP'!V6</f>
        <v>FLUORO GREEN</v>
      </c>
      <c r="V4" s="27" t="s">
        <v>9</v>
      </c>
      <c r="W4" s="26" t="s">
        <v>23</v>
      </c>
    </row>
    <row r="5" spans="1:23" s="16" customFormat="1" ht="23.25" customHeight="1">
      <c r="A5" s="15"/>
      <c r="B5" s="889" t="str">
        <f>'PRODUCTION LIST READY GRP'!C8</f>
        <v>RE-101-GRP</v>
      </c>
      <c r="C5" s="967">
        <f>'READY GRP'!K12</f>
        <v>1</v>
      </c>
      <c r="D5" s="894" t="str">
        <f>'PRODUCTION LIST READY GRP'!E8</f>
        <v/>
      </c>
      <c r="E5" s="894" t="str">
        <f>'PRODUCTION LIST READY GRP'!F8</f>
        <v/>
      </c>
      <c r="F5" s="894" t="str">
        <f>'PRODUCTION LIST READY GRP'!G8</f>
        <v/>
      </c>
      <c r="G5" s="894" t="str">
        <f>'PRODUCTION LIST READY GRP'!H8</f>
        <v/>
      </c>
      <c r="H5" s="894" t="str">
        <f>'PRODUCTION LIST READY GRP'!I8</f>
        <v/>
      </c>
      <c r="I5" s="894" t="str">
        <f>'PRODUCTION LIST READY GRP'!J8</f>
        <v/>
      </c>
      <c r="J5" s="894" t="str">
        <f>'PRODUCTION LIST READY GRP'!K8</f>
        <v/>
      </c>
      <c r="K5" s="894" t="str">
        <f>'PRODUCTION LIST READY GRP'!L8</f>
        <v/>
      </c>
      <c r="L5" s="894" t="str">
        <f>'PRODUCTION LIST READY GRP'!M8</f>
        <v/>
      </c>
      <c r="M5" s="894" t="str">
        <f>'PRODUCTION LIST READY GRP'!N8</f>
        <v/>
      </c>
      <c r="N5" s="894" t="str">
        <f>'PRODUCTION LIST READY GRP'!O8</f>
        <v/>
      </c>
      <c r="O5" s="894" t="str">
        <f>'PRODUCTION LIST READY GRP'!P8</f>
        <v/>
      </c>
      <c r="P5" s="894" t="str">
        <f>'PRODUCTION LIST READY GRP'!Q8</f>
        <v/>
      </c>
      <c r="Q5" s="895" t="str">
        <f>'PRODUCTION LIST READY GRP'!R8</f>
        <v/>
      </c>
      <c r="R5" s="894" t="str">
        <f>'PRODUCTION LIST READY GRP'!S8</f>
        <v/>
      </c>
      <c r="S5" s="894" t="str">
        <f>'PRODUCTION LIST READY GRP'!T8</f>
        <v/>
      </c>
      <c r="T5" s="894" t="str">
        <f>'PRODUCTION LIST READY GRP'!U8</f>
        <v/>
      </c>
      <c r="U5" s="896" t="str">
        <f>'PRODUCTION LIST READY GRP'!V8</f>
        <v/>
      </c>
      <c r="V5" s="968">
        <f>'PRODUCTION LIST READY GRP'!W8</f>
        <v>0</v>
      </c>
      <c r="W5" s="26"/>
    </row>
    <row r="6" spans="1:23" s="16" customFormat="1" ht="23.25" customHeight="1">
      <c r="A6" s="15"/>
      <c r="B6" s="889" t="str">
        <f>'PRODUCTION LIST READY GRP'!C9</f>
        <v>RE-101DT-GRP</v>
      </c>
      <c r="C6" s="967">
        <f>'READY GRP'!K13</f>
        <v>1</v>
      </c>
      <c r="D6" s="894" t="str">
        <f>'PRODUCTION LIST READY GRP'!E9</f>
        <v/>
      </c>
      <c r="E6" s="894" t="str">
        <f>'PRODUCTION LIST READY GRP'!F9</f>
        <v/>
      </c>
      <c r="F6" s="894" t="str">
        <f>'PRODUCTION LIST READY GRP'!G9</f>
        <v/>
      </c>
      <c r="G6" s="894" t="str">
        <f>'PRODUCTION LIST READY GRP'!H9</f>
        <v/>
      </c>
      <c r="H6" s="894" t="str">
        <f>'PRODUCTION LIST READY GRP'!I9</f>
        <v/>
      </c>
      <c r="I6" s="894" t="str">
        <f>'PRODUCTION LIST READY GRP'!J9</f>
        <v/>
      </c>
      <c r="J6" s="894" t="str">
        <f>'PRODUCTION LIST READY GRP'!K9</f>
        <v/>
      </c>
      <c r="K6" s="894" t="str">
        <f>'PRODUCTION LIST READY GRP'!L9</f>
        <v/>
      </c>
      <c r="L6" s="894" t="str">
        <f>'PRODUCTION LIST READY GRP'!M9</f>
        <v/>
      </c>
      <c r="M6" s="894" t="str">
        <f>'PRODUCTION LIST READY GRP'!N9</f>
        <v/>
      </c>
      <c r="N6" s="894" t="str">
        <f>'PRODUCTION LIST READY GRP'!O9</f>
        <v/>
      </c>
      <c r="O6" s="894" t="str">
        <f>'PRODUCTION LIST READY GRP'!P9</f>
        <v/>
      </c>
      <c r="P6" s="894" t="str">
        <f>'PRODUCTION LIST READY GRP'!Q9</f>
        <v/>
      </c>
      <c r="Q6" s="895" t="str">
        <f>'PRODUCTION LIST READY GRP'!R9</f>
        <v/>
      </c>
      <c r="R6" s="894" t="str">
        <f>'PRODUCTION LIST READY GRP'!S9</f>
        <v/>
      </c>
      <c r="S6" s="894" t="str">
        <f>'PRODUCTION LIST READY GRP'!T9</f>
        <v/>
      </c>
      <c r="T6" s="894" t="str">
        <f>'PRODUCTION LIST READY GRP'!U9</f>
        <v/>
      </c>
      <c r="U6" s="896" t="str">
        <f>'PRODUCTION LIST READY GRP'!V9</f>
        <v/>
      </c>
      <c r="V6" s="968">
        <f>'PRODUCTION LIST READY GRP'!W9</f>
        <v>0</v>
      </c>
      <c r="W6" s="26"/>
    </row>
    <row r="7" spans="1:23" s="16" customFormat="1" ht="23.25" customHeight="1">
      <c r="A7" s="15"/>
      <c r="B7" s="889" t="str">
        <f>'PRODUCTION LIST READY GRP'!C10</f>
        <v>RE-102-GRP</v>
      </c>
      <c r="C7" s="967">
        <f>'READY GRP'!K14</f>
        <v>1</v>
      </c>
      <c r="D7" s="894" t="str">
        <f>'PRODUCTION LIST READY GRP'!E10</f>
        <v/>
      </c>
      <c r="E7" s="894" t="str">
        <f>'PRODUCTION LIST READY GRP'!F10</f>
        <v/>
      </c>
      <c r="F7" s="894" t="str">
        <f>'PRODUCTION LIST READY GRP'!G10</f>
        <v/>
      </c>
      <c r="G7" s="894" t="str">
        <f>'PRODUCTION LIST READY GRP'!H10</f>
        <v/>
      </c>
      <c r="H7" s="894" t="str">
        <f>'PRODUCTION LIST READY GRP'!I10</f>
        <v/>
      </c>
      <c r="I7" s="894" t="str">
        <f>'PRODUCTION LIST READY GRP'!J10</f>
        <v/>
      </c>
      <c r="J7" s="894" t="str">
        <f>'PRODUCTION LIST READY GRP'!K10</f>
        <v/>
      </c>
      <c r="K7" s="894" t="str">
        <f>'PRODUCTION LIST READY GRP'!L10</f>
        <v/>
      </c>
      <c r="L7" s="894" t="str">
        <f>'PRODUCTION LIST READY GRP'!M10</f>
        <v/>
      </c>
      <c r="M7" s="894" t="str">
        <f>'PRODUCTION LIST READY GRP'!N10</f>
        <v/>
      </c>
      <c r="N7" s="894" t="str">
        <f>'PRODUCTION LIST READY GRP'!O10</f>
        <v/>
      </c>
      <c r="O7" s="894" t="str">
        <f>'PRODUCTION LIST READY GRP'!P10</f>
        <v/>
      </c>
      <c r="P7" s="894" t="str">
        <f>'PRODUCTION LIST READY GRP'!Q10</f>
        <v/>
      </c>
      <c r="Q7" s="895" t="str">
        <f>'PRODUCTION LIST READY GRP'!R10</f>
        <v/>
      </c>
      <c r="R7" s="894" t="str">
        <f>'PRODUCTION LIST READY GRP'!S10</f>
        <v/>
      </c>
      <c r="S7" s="894" t="str">
        <f>'PRODUCTION LIST READY GRP'!T10</f>
        <v/>
      </c>
      <c r="T7" s="894" t="str">
        <f>'PRODUCTION LIST READY GRP'!U10</f>
        <v/>
      </c>
      <c r="U7" s="896" t="str">
        <f>'PRODUCTION LIST READY GRP'!V10</f>
        <v/>
      </c>
      <c r="V7" s="968">
        <f>'PRODUCTION LIST READY GRP'!W10</f>
        <v>0</v>
      </c>
      <c r="W7" s="26"/>
    </row>
    <row r="8" spans="1:23" s="16" customFormat="1" ht="23.25" customHeight="1">
      <c r="A8" s="15"/>
      <c r="B8" s="889" t="str">
        <f>'PRODUCTION LIST READY GRP'!C11</f>
        <v>RE-102DT-GRP</v>
      </c>
      <c r="C8" s="967">
        <f>'READY GRP'!K15</f>
        <v>1</v>
      </c>
      <c r="D8" s="894" t="str">
        <f>'PRODUCTION LIST READY GRP'!E11</f>
        <v/>
      </c>
      <c r="E8" s="894" t="str">
        <f>'PRODUCTION LIST READY GRP'!F11</f>
        <v/>
      </c>
      <c r="F8" s="894" t="str">
        <f>'PRODUCTION LIST READY GRP'!G11</f>
        <v/>
      </c>
      <c r="G8" s="894" t="str">
        <f>'PRODUCTION LIST READY GRP'!H11</f>
        <v/>
      </c>
      <c r="H8" s="894" t="str">
        <f>'PRODUCTION LIST READY GRP'!I11</f>
        <v/>
      </c>
      <c r="I8" s="894" t="str">
        <f>'PRODUCTION LIST READY GRP'!J11</f>
        <v/>
      </c>
      <c r="J8" s="894" t="str">
        <f>'PRODUCTION LIST READY GRP'!K11</f>
        <v/>
      </c>
      <c r="K8" s="894" t="str">
        <f>'PRODUCTION LIST READY GRP'!L11</f>
        <v/>
      </c>
      <c r="L8" s="894" t="str">
        <f>'PRODUCTION LIST READY GRP'!M11</f>
        <v/>
      </c>
      <c r="M8" s="894" t="str">
        <f>'PRODUCTION LIST READY GRP'!N11</f>
        <v/>
      </c>
      <c r="N8" s="894" t="str">
        <f>'PRODUCTION LIST READY GRP'!O11</f>
        <v/>
      </c>
      <c r="O8" s="894" t="str">
        <f>'PRODUCTION LIST READY GRP'!P11</f>
        <v/>
      </c>
      <c r="P8" s="894" t="str">
        <f>'PRODUCTION LIST READY GRP'!Q11</f>
        <v/>
      </c>
      <c r="Q8" s="895" t="str">
        <f>'PRODUCTION LIST READY GRP'!R11</f>
        <v/>
      </c>
      <c r="R8" s="894" t="str">
        <f>'PRODUCTION LIST READY GRP'!S11</f>
        <v/>
      </c>
      <c r="S8" s="894" t="str">
        <f>'PRODUCTION LIST READY GRP'!T11</f>
        <v/>
      </c>
      <c r="T8" s="894" t="str">
        <f>'PRODUCTION LIST READY GRP'!U11</f>
        <v/>
      </c>
      <c r="U8" s="896" t="str">
        <f>'PRODUCTION LIST READY GRP'!V11</f>
        <v/>
      </c>
      <c r="V8" s="968">
        <f>'PRODUCTION LIST READY GRP'!W11</f>
        <v>0</v>
      </c>
      <c r="W8" s="26"/>
    </row>
    <row r="9" spans="1:23" s="16" customFormat="1" ht="23.25" customHeight="1">
      <c r="A9" s="15"/>
      <c r="B9" s="889" t="str">
        <f>'PRODUCTION LIST READY GRP'!C12</f>
        <v>RE-103-GRP</v>
      </c>
      <c r="C9" s="967">
        <f>'READY GRP'!K16</f>
        <v>1</v>
      </c>
      <c r="D9" s="894" t="str">
        <f>'PRODUCTION LIST READY GRP'!E12</f>
        <v/>
      </c>
      <c r="E9" s="894" t="str">
        <f>'PRODUCTION LIST READY GRP'!F12</f>
        <v/>
      </c>
      <c r="F9" s="894" t="str">
        <f>'PRODUCTION LIST READY GRP'!G12</f>
        <v/>
      </c>
      <c r="G9" s="894" t="str">
        <f>'PRODUCTION LIST READY GRP'!H12</f>
        <v/>
      </c>
      <c r="H9" s="894" t="str">
        <f>'PRODUCTION LIST READY GRP'!I12</f>
        <v/>
      </c>
      <c r="I9" s="894" t="str">
        <f>'PRODUCTION LIST READY GRP'!J12</f>
        <v/>
      </c>
      <c r="J9" s="894" t="str">
        <f>'PRODUCTION LIST READY GRP'!K12</f>
        <v/>
      </c>
      <c r="K9" s="894" t="str">
        <f>'PRODUCTION LIST READY GRP'!L12</f>
        <v/>
      </c>
      <c r="L9" s="894" t="str">
        <f>'PRODUCTION LIST READY GRP'!M12</f>
        <v/>
      </c>
      <c r="M9" s="894" t="str">
        <f>'PRODUCTION LIST READY GRP'!N12</f>
        <v/>
      </c>
      <c r="N9" s="894" t="str">
        <f>'PRODUCTION LIST READY GRP'!O12</f>
        <v/>
      </c>
      <c r="O9" s="894" t="str">
        <f>'PRODUCTION LIST READY GRP'!P12</f>
        <v/>
      </c>
      <c r="P9" s="894" t="str">
        <f>'PRODUCTION LIST READY GRP'!Q12</f>
        <v/>
      </c>
      <c r="Q9" s="895" t="str">
        <f>'PRODUCTION LIST READY GRP'!R12</f>
        <v/>
      </c>
      <c r="R9" s="894" t="str">
        <f>'PRODUCTION LIST READY GRP'!S12</f>
        <v/>
      </c>
      <c r="S9" s="894" t="str">
        <f>'PRODUCTION LIST READY GRP'!T12</f>
        <v/>
      </c>
      <c r="T9" s="894" t="str">
        <f>'PRODUCTION LIST READY GRP'!U12</f>
        <v/>
      </c>
      <c r="U9" s="896" t="str">
        <f>'PRODUCTION LIST READY GRP'!V12</f>
        <v/>
      </c>
      <c r="V9" s="968">
        <f>'PRODUCTION LIST READY GRP'!W12</f>
        <v>0</v>
      </c>
      <c r="W9" s="26"/>
    </row>
    <row r="10" spans="1:23" s="16" customFormat="1" ht="23.25" customHeight="1">
      <c r="A10" s="15"/>
      <c r="B10" s="889" t="str">
        <f>'PRODUCTION LIST READY GRP'!C13</f>
        <v>RE-103DT-GRP</v>
      </c>
      <c r="C10" s="967">
        <f>'READY GRP'!K17</f>
        <v>1</v>
      </c>
      <c r="D10" s="894" t="str">
        <f>'PRODUCTION LIST READY GRP'!E13</f>
        <v/>
      </c>
      <c r="E10" s="894" t="str">
        <f>'PRODUCTION LIST READY GRP'!F13</f>
        <v/>
      </c>
      <c r="F10" s="894" t="str">
        <f>'PRODUCTION LIST READY GRP'!G13</f>
        <v/>
      </c>
      <c r="G10" s="894" t="str">
        <f>'PRODUCTION LIST READY GRP'!H13</f>
        <v/>
      </c>
      <c r="H10" s="894" t="str">
        <f>'PRODUCTION LIST READY GRP'!I13</f>
        <v/>
      </c>
      <c r="I10" s="894" t="str">
        <f>'PRODUCTION LIST READY GRP'!J13</f>
        <v/>
      </c>
      <c r="J10" s="894" t="str">
        <f>'PRODUCTION LIST READY GRP'!K13</f>
        <v/>
      </c>
      <c r="K10" s="894" t="str">
        <f>'PRODUCTION LIST READY GRP'!L13</f>
        <v/>
      </c>
      <c r="L10" s="894" t="str">
        <f>'PRODUCTION LIST READY GRP'!M13</f>
        <v/>
      </c>
      <c r="M10" s="894" t="str">
        <f>'PRODUCTION LIST READY GRP'!N13</f>
        <v/>
      </c>
      <c r="N10" s="894" t="str">
        <f>'PRODUCTION LIST READY GRP'!O13</f>
        <v/>
      </c>
      <c r="O10" s="894" t="str">
        <f>'PRODUCTION LIST READY GRP'!P13</f>
        <v/>
      </c>
      <c r="P10" s="894" t="str">
        <f>'PRODUCTION LIST READY GRP'!Q13</f>
        <v/>
      </c>
      <c r="Q10" s="895" t="str">
        <f>'PRODUCTION LIST READY GRP'!R13</f>
        <v/>
      </c>
      <c r="R10" s="894" t="str">
        <f>'PRODUCTION LIST READY GRP'!S13</f>
        <v/>
      </c>
      <c r="S10" s="894" t="str">
        <f>'PRODUCTION LIST READY GRP'!T13</f>
        <v/>
      </c>
      <c r="T10" s="894" t="str">
        <f>'PRODUCTION LIST READY GRP'!U13</f>
        <v/>
      </c>
      <c r="U10" s="896" t="str">
        <f>'PRODUCTION LIST READY GRP'!V13</f>
        <v/>
      </c>
      <c r="V10" s="968">
        <f>'PRODUCTION LIST READY GRP'!W13</f>
        <v>0</v>
      </c>
      <c r="W10" s="26"/>
    </row>
    <row r="11" spans="1:23" s="16" customFormat="1" ht="23.25" customHeight="1">
      <c r="A11" s="15"/>
      <c r="B11" s="889" t="str">
        <f>'PRODUCTION LIST READY GRP'!C14</f>
        <v>RE-104-GRP</v>
      </c>
      <c r="C11" s="967">
        <f>'READY GRP'!K18</f>
        <v>1</v>
      </c>
      <c r="D11" s="894" t="str">
        <f>'PRODUCTION LIST READY GRP'!E14</f>
        <v/>
      </c>
      <c r="E11" s="894" t="str">
        <f>'PRODUCTION LIST READY GRP'!F14</f>
        <v/>
      </c>
      <c r="F11" s="894" t="str">
        <f>'PRODUCTION LIST READY GRP'!G14</f>
        <v/>
      </c>
      <c r="G11" s="894" t="str">
        <f>'PRODUCTION LIST READY GRP'!H14</f>
        <v/>
      </c>
      <c r="H11" s="894" t="str">
        <f>'PRODUCTION LIST READY GRP'!I14</f>
        <v/>
      </c>
      <c r="I11" s="894" t="str">
        <f>'PRODUCTION LIST READY GRP'!J14</f>
        <v/>
      </c>
      <c r="J11" s="894" t="str">
        <f>'PRODUCTION LIST READY GRP'!K14</f>
        <v/>
      </c>
      <c r="K11" s="894" t="str">
        <f>'PRODUCTION LIST READY GRP'!L14</f>
        <v/>
      </c>
      <c r="L11" s="894" t="str">
        <f>'PRODUCTION LIST READY GRP'!M14</f>
        <v/>
      </c>
      <c r="M11" s="894" t="str">
        <f>'PRODUCTION LIST READY GRP'!N14</f>
        <v/>
      </c>
      <c r="N11" s="894" t="str">
        <f>'PRODUCTION LIST READY GRP'!O14</f>
        <v/>
      </c>
      <c r="O11" s="894" t="str">
        <f>'PRODUCTION LIST READY GRP'!P14</f>
        <v/>
      </c>
      <c r="P11" s="894" t="str">
        <f>'PRODUCTION LIST READY GRP'!Q14</f>
        <v/>
      </c>
      <c r="Q11" s="895" t="str">
        <f>'PRODUCTION LIST READY GRP'!R14</f>
        <v/>
      </c>
      <c r="R11" s="894" t="str">
        <f>'PRODUCTION LIST READY GRP'!S14</f>
        <v/>
      </c>
      <c r="S11" s="894" t="str">
        <f>'PRODUCTION LIST READY GRP'!T14</f>
        <v/>
      </c>
      <c r="T11" s="894" t="str">
        <f>'PRODUCTION LIST READY GRP'!U14</f>
        <v/>
      </c>
      <c r="U11" s="896" t="str">
        <f>'PRODUCTION LIST READY GRP'!V14</f>
        <v/>
      </c>
      <c r="V11" s="968">
        <f>'PRODUCTION LIST READY GRP'!W14</f>
        <v>0</v>
      </c>
      <c r="W11" s="26"/>
    </row>
    <row r="12" spans="1:23" s="16" customFormat="1" ht="23.25" customHeight="1">
      <c r="A12" s="15"/>
      <c r="B12" s="889" t="str">
        <f>'PRODUCTION LIST READY GRP'!C15</f>
        <v>RE-104DT-GRP</v>
      </c>
      <c r="C12" s="967">
        <f>'READY GRP'!K19</f>
        <v>1</v>
      </c>
      <c r="D12" s="894" t="str">
        <f>'PRODUCTION LIST READY GRP'!E15</f>
        <v/>
      </c>
      <c r="E12" s="894" t="str">
        <f>'PRODUCTION LIST READY GRP'!F15</f>
        <v/>
      </c>
      <c r="F12" s="894" t="str">
        <f>'PRODUCTION LIST READY GRP'!G15</f>
        <v/>
      </c>
      <c r="G12" s="894" t="str">
        <f>'PRODUCTION LIST READY GRP'!H15</f>
        <v/>
      </c>
      <c r="H12" s="894" t="str">
        <f>'PRODUCTION LIST READY GRP'!I15</f>
        <v/>
      </c>
      <c r="I12" s="894" t="str">
        <f>'PRODUCTION LIST READY GRP'!J15</f>
        <v/>
      </c>
      <c r="J12" s="894" t="str">
        <f>'PRODUCTION LIST READY GRP'!K15</f>
        <v/>
      </c>
      <c r="K12" s="894" t="str">
        <f>'PRODUCTION LIST READY GRP'!L15</f>
        <v/>
      </c>
      <c r="L12" s="894" t="str">
        <f>'PRODUCTION LIST READY GRP'!M15</f>
        <v/>
      </c>
      <c r="M12" s="894" t="str">
        <f>'PRODUCTION LIST READY GRP'!N15</f>
        <v/>
      </c>
      <c r="N12" s="894" t="str">
        <f>'PRODUCTION LIST READY GRP'!O15</f>
        <v/>
      </c>
      <c r="O12" s="894" t="str">
        <f>'PRODUCTION LIST READY GRP'!P15</f>
        <v/>
      </c>
      <c r="P12" s="894" t="str">
        <f>'PRODUCTION LIST READY GRP'!Q15</f>
        <v/>
      </c>
      <c r="Q12" s="895" t="str">
        <f>'PRODUCTION LIST READY GRP'!R15</f>
        <v/>
      </c>
      <c r="R12" s="894" t="str">
        <f>'PRODUCTION LIST READY GRP'!S15</f>
        <v/>
      </c>
      <c r="S12" s="894" t="str">
        <f>'PRODUCTION LIST READY GRP'!T15</f>
        <v/>
      </c>
      <c r="T12" s="894" t="str">
        <f>'PRODUCTION LIST READY GRP'!U15</f>
        <v/>
      </c>
      <c r="U12" s="896" t="str">
        <f>'PRODUCTION LIST READY GRP'!V15</f>
        <v/>
      </c>
      <c r="V12" s="968">
        <f>'PRODUCTION LIST READY GRP'!W15</f>
        <v>0</v>
      </c>
      <c r="W12" s="26"/>
    </row>
    <row r="13" spans="1:23" s="16" customFormat="1" ht="23.25" customHeight="1">
      <c r="A13" s="15"/>
      <c r="B13" s="889" t="str">
        <f>'PRODUCTION LIST READY GRP'!C16</f>
        <v>RE-105-GRP</v>
      </c>
      <c r="C13" s="967">
        <f>'READY GRP'!K20</f>
        <v>1</v>
      </c>
      <c r="D13" s="894" t="str">
        <f>'PRODUCTION LIST READY GRP'!E16</f>
        <v/>
      </c>
      <c r="E13" s="894" t="str">
        <f>'PRODUCTION LIST READY GRP'!F16</f>
        <v/>
      </c>
      <c r="F13" s="894" t="str">
        <f>'PRODUCTION LIST READY GRP'!G16</f>
        <v/>
      </c>
      <c r="G13" s="894" t="str">
        <f>'PRODUCTION LIST READY GRP'!H16</f>
        <v/>
      </c>
      <c r="H13" s="894" t="str">
        <f>'PRODUCTION LIST READY GRP'!I16</f>
        <v/>
      </c>
      <c r="I13" s="894" t="str">
        <f>'PRODUCTION LIST READY GRP'!J16</f>
        <v/>
      </c>
      <c r="J13" s="894" t="str">
        <f>'PRODUCTION LIST READY GRP'!K16</f>
        <v/>
      </c>
      <c r="K13" s="894" t="str">
        <f>'PRODUCTION LIST READY GRP'!L16</f>
        <v/>
      </c>
      <c r="L13" s="894" t="str">
        <f>'PRODUCTION LIST READY GRP'!M16</f>
        <v/>
      </c>
      <c r="M13" s="894" t="str">
        <f>'PRODUCTION LIST READY GRP'!N16</f>
        <v/>
      </c>
      <c r="N13" s="894" t="str">
        <f>'PRODUCTION LIST READY GRP'!O16</f>
        <v/>
      </c>
      <c r="O13" s="894" t="str">
        <f>'PRODUCTION LIST READY GRP'!P16</f>
        <v/>
      </c>
      <c r="P13" s="894" t="str">
        <f>'PRODUCTION LIST READY GRP'!Q16</f>
        <v/>
      </c>
      <c r="Q13" s="895" t="str">
        <f>'PRODUCTION LIST READY GRP'!R16</f>
        <v/>
      </c>
      <c r="R13" s="894" t="str">
        <f>'PRODUCTION LIST READY GRP'!S16</f>
        <v/>
      </c>
      <c r="S13" s="894" t="str">
        <f>'PRODUCTION LIST READY GRP'!T16</f>
        <v/>
      </c>
      <c r="T13" s="894" t="str">
        <f>'PRODUCTION LIST READY GRP'!U16</f>
        <v/>
      </c>
      <c r="U13" s="896" t="str">
        <f>'PRODUCTION LIST READY GRP'!V16</f>
        <v/>
      </c>
      <c r="V13" s="968">
        <f>'PRODUCTION LIST READY GRP'!W16</f>
        <v>0</v>
      </c>
      <c r="W13" s="26"/>
    </row>
    <row r="14" spans="1:23" s="16" customFormat="1" ht="23.25" customHeight="1">
      <c r="A14" s="15"/>
      <c r="B14" s="889" t="str">
        <f>'PRODUCTION LIST READY GRP'!C17</f>
        <v>RE-105DT-GRP</v>
      </c>
      <c r="C14" s="967">
        <f>'READY GRP'!K21</f>
        <v>1</v>
      </c>
      <c r="D14" s="894" t="str">
        <f>'PRODUCTION LIST READY GRP'!E17</f>
        <v/>
      </c>
      <c r="E14" s="894" t="str">
        <f>'PRODUCTION LIST READY GRP'!F17</f>
        <v/>
      </c>
      <c r="F14" s="894" t="str">
        <f>'PRODUCTION LIST READY GRP'!G17</f>
        <v/>
      </c>
      <c r="G14" s="894" t="str">
        <f>'PRODUCTION LIST READY GRP'!H17</f>
        <v/>
      </c>
      <c r="H14" s="894" t="str">
        <f>'PRODUCTION LIST READY GRP'!I17</f>
        <v/>
      </c>
      <c r="I14" s="894" t="str">
        <f>'PRODUCTION LIST READY GRP'!J17</f>
        <v/>
      </c>
      <c r="J14" s="894" t="str">
        <f>'PRODUCTION LIST READY GRP'!K17</f>
        <v/>
      </c>
      <c r="K14" s="894" t="str">
        <f>'PRODUCTION LIST READY GRP'!L17</f>
        <v/>
      </c>
      <c r="L14" s="894" t="str">
        <f>'PRODUCTION LIST READY GRP'!M17</f>
        <v/>
      </c>
      <c r="M14" s="894" t="str">
        <f>'PRODUCTION LIST READY GRP'!N17</f>
        <v/>
      </c>
      <c r="N14" s="894" t="str">
        <f>'PRODUCTION LIST READY GRP'!O17</f>
        <v/>
      </c>
      <c r="O14" s="894" t="str">
        <f>'PRODUCTION LIST READY GRP'!P17</f>
        <v/>
      </c>
      <c r="P14" s="894" t="str">
        <f>'PRODUCTION LIST READY GRP'!Q17</f>
        <v/>
      </c>
      <c r="Q14" s="895" t="str">
        <f>'PRODUCTION LIST READY GRP'!R17</f>
        <v/>
      </c>
      <c r="R14" s="894" t="str">
        <f>'PRODUCTION LIST READY GRP'!S17</f>
        <v/>
      </c>
      <c r="S14" s="894" t="str">
        <f>'PRODUCTION LIST READY GRP'!T17</f>
        <v/>
      </c>
      <c r="T14" s="894" t="str">
        <f>'PRODUCTION LIST READY GRP'!U17</f>
        <v/>
      </c>
      <c r="U14" s="896" t="str">
        <f>'PRODUCTION LIST READY GRP'!V17</f>
        <v/>
      </c>
      <c r="V14" s="968">
        <f>'PRODUCTION LIST READY GRP'!W17</f>
        <v>0</v>
      </c>
      <c r="W14" s="26"/>
    </row>
    <row r="15" spans="1:23" s="16" customFormat="1" ht="23.25" customHeight="1">
      <c r="A15" s="15"/>
      <c r="B15" s="889" t="str">
        <f>'PRODUCTION LIST READY GRP'!C18</f>
        <v>RE-106-GRP</v>
      </c>
      <c r="C15" s="967">
        <f>'READY GRP'!K22</f>
        <v>1</v>
      </c>
      <c r="D15" s="894" t="str">
        <f>'PRODUCTION LIST READY GRP'!E18</f>
        <v/>
      </c>
      <c r="E15" s="894" t="str">
        <f>'PRODUCTION LIST READY GRP'!F18</f>
        <v/>
      </c>
      <c r="F15" s="894" t="str">
        <f>'PRODUCTION LIST READY GRP'!G18</f>
        <v/>
      </c>
      <c r="G15" s="894" t="str">
        <f>'PRODUCTION LIST READY GRP'!H18</f>
        <v/>
      </c>
      <c r="H15" s="894" t="str">
        <f>'PRODUCTION LIST READY GRP'!I18</f>
        <v/>
      </c>
      <c r="I15" s="894" t="str">
        <f>'PRODUCTION LIST READY GRP'!J18</f>
        <v/>
      </c>
      <c r="J15" s="894" t="str">
        <f>'PRODUCTION LIST READY GRP'!K18</f>
        <v/>
      </c>
      <c r="K15" s="894" t="str">
        <f>'PRODUCTION LIST READY GRP'!L18</f>
        <v/>
      </c>
      <c r="L15" s="894" t="str">
        <f>'PRODUCTION LIST READY GRP'!M18</f>
        <v/>
      </c>
      <c r="M15" s="894" t="str">
        <f>'PRODUCTION LIST READY GRP'!N18</f>
        <v/>
      </c>
      <c r="N15" s="894" t="str">
        <f>'PRODUCTION LIST READY GRP'!O18</f>
        <v/>
      </c>
      <c r="O15" s="894" t="str">
        <f>'PRODUCTION LIST READY GRP'!P18</f>
        <v/>
      </c>
      <c r="P15" s="894" t="str">
        <f>'PRODUCTION LIST READY GRP'!Q18</f>
        <v/>
      </c>
      <c r="Q15" s="895" t="str">
        <f>'PRODUCTION LIST READY GRP'!R18</f>
        <v/>
      </c>
      <c r="R15" s="894" t="str">
        <f>'PRODUCTION LIST READY GRP'!S18</f>
        <v/>
      </c>
      <c r="S15" s="894" t="str">
        <f>'PRODUCTION LIST READY GRP'!T18</f>
        <v/>
      </c>
      <c r="T15" s="894" t="str">
        <f>'PRODUCTION LIST READY GRP'!U18</f>
        <v/>
      </c>
      <c r="U15" s="896" t="str">
        <f>'PRODUCTION LIST READY GRP'!V18</f>
        <v/>
      </c>
      <c r="V15" s="968">
        <f>'PRODUCTION LIST READY GRP'!W18</f>
        <v>0</v>
      </c>
      <c r="W15" s="26"/>
    </row>
    <row r="16" spans="1:23" ht="23.25" customHeight="1">
      <c r="A16" s="7" t="e">
        <f>'READY GRP'!#REF!</f>
        <v>#REF!</v>
      </c>
      <c r="B16" s="889" t="str">
        <f>'PRODUCTION LIST READY GRP'!C19</f>
        <v>RE-106DT-GRP</v>
      </c>
      <c r="C16" s="967">
        <f>'READY GRP'!K23</f>
        <v>1</v>
      </c>
      <c r="D16" s="894" t="str">
        <f>'PRODUCTION LIST READY GRP'!E19</f>
        <v/>
      </c>
      <c r="E16" s="894" t="str">
        <f>'PRODUCTION LIST READY GRP'!F19</f>
        <v/>
      </c>
      <c r="F16" s="894" t="str">
        <f>'PRODUCTION LIST READY GRP'!G19</f>
        <v/>
      </c>
      <c r="G16" s="894" t="str">
        <f>'PRODUCTION LIST READY GRP'!H19</f>
        <v/>
      </c>
      <c r="H16" s="894" t="str">
        <f>'PRODUCTION LIST READY GRP'!I19</f>
        <v/>
      </c>
      <c r="I16" s="894" t="str">
        <f>'PRODUCTION LIST READY GRP'!J19</f>
        <v/>
      </c>
      <c r="J16" s="894" t="str">
        <f>'PRODUCTION LIST READY GRP'!K19</f>
        <v/>
      </c>
      <c r="K16" s="894" t="str">
        <f>'PRODUCTION LIST READY GRP'!L19</f>
        <v/>
      </c>
      <c r="L16" s="894" t="str">
        <f>'PRODUCTION LIST READY GRP'!M19</f>
        <v/>
      </c>
      <c r="M16" s="894" t="str">
        <f>'PRODUCTION LIST READY GRP'!N19</f>
        <v/>
      </c>
      <c r="N16" s="894" t="str">
        <f>'PRODUCTION LIST READY GRP'!O19</f>
        <v/>
      </c>
      <c r="O16" s="894" t="str">
        <f>'PRODUCTION LIST READY GRP'!P19</f>
        <v/>
      </c>
      <c r="P16" s="894" t="str">
        <f>'PRODUCTION LIST READY GRP'!Q19</f>
        <v/>
      </c>
      <c r="Q16" s="895" t="str">
        <f>'PRODUCTION LIST READY GRP'!R19</f>
        <v/>
      </c>
      <c r="R16" s="894" t="str">
        <f>'PRODUCTION LIST READY GRP'!S19</f>
        <v/>
      </c>
      <c r="S16" s="894" t="str">
        <f>'PRODUCTION LIST READY GRP'!T19</f>
        <v/>
      </c>
      <c r="T16" s="894" t="str">
        <f>'PRODUCTION LIST READY GRP'!U19</f>
        <v/>
      </c>
      <c r="U16" s="896" t="str">
        <f>'PRODUCTION LIST READY GRP'!V19</f>
        <v/>
      </c>
      <c r="V16" s="968">
        <f>'PRODUCTION LIST READY GRP'!W19</f>
        <v>0</v>
      </c>
      <c r="W16" s="24">
        <f>'READY GRP'!K23*SUM('PACKING LIST READY GRP'!D16:K16)</f>
        <v>0</v>
      </c>
    </row>
    <row r="17" spans="1:23" ht="23.25" customHeight="1">
      <c r="A17" s="7" t="e">
        <f>'READY GRP'!#REF!</f>
        <v>#REF!</v>
      </c>
      <c r="B17" s="889" t="str">
        <f>'PRODUCTION LIST READY GRP'!C20</f>
        <v>RE-107-GRP</v>
      </c>
      <c r="C17" s="967">
        <f>'READY GRP'!K24</f>
        <v>1</v>
      </c>
      <c r="D17" s="894" t="str">
        <f>'PRODUCTION LIST READY GRP'!E20</f>
        <v/>
      </c>
      <c r="E17" s="894" t="str">
        <f>'PRODUCTION LIST READY GRP'!F20</f>
        <v/>
      </c>
      <c r="F17" s="894" t="str">
        <f>'PRODUCTION LIST READY GRP'!G20</f>
        <v/>
      </c>
      <c r="G17" s="894" t="str">
        <f>'PRODUCTION LIST READY GRP'!H20</f>
        <v/>
      </c>
      <c r="H17" s="894" t="str">
        <f>'PRODUCTION LIST READY GRP'!I20</f>
        <v/>
      </c>
      <c r="I17" s="894" t="str">
        <f>'PRODUCTION LIST READY GRP'!J20</f>
        <v/>
      </c>
      <c r="J17" s="894" t="str">
        <f>'PRODUCTION LIST READY GRP'!K20</f>
        <v/>
      </c>
      <c r="K17" s="894" t="str">
        <f>'PRODUCTION LIST READY GRP'!L20</f>
        <v/>
      </c>
      <c r="L17" s="894" t="str">
        <f>'PRODUCTION LIST READY GRP'!M20</f>
        <v/>
      </c>
      <c r="M17" s="894" t="str">
        <f>'PRODUCTION LIST READY GRP'!N20</f>
        <v/>
      </c>
      <c r="N17" s="894" t="str">
        <f>'PRODUCTION LIST READY GRP'!O20</f>
        <v/>
      </c>
      <c r="O17" s="894" t="str">
        <f>'PRODUCTION LIST READY GRP'!P20</f>
        <v/>
      </c>
      <c r="P17" s="894" t="str">
        <f>'PRODUCTION LIST READY GRP'!Q20</f>
        <v/>
      </c>
      <c r="Q17" s="895" t="str">
        <f>'PRODUCTION LIST READY GRP'!R20</f>
        <v/>
      </c>
      <c r="R17" s="894" t="str">
        <f>'PRODUCTION LIST READY GRP'!S20</f>
        <v/>
      </c>
      <c r="S17" s="894" t="str">
        <f>'PRODUCTION LIST READY GRP'!T20</f>
        <v/>
      </c>
      <c r="T17" s="894" t="str">
        <f>'PRODUCTION LIST READY GRP'!U20</f>
        <v/>
      </c>
      <c r="U17" s="896" t="str">
        <f>'PRODUCTION LIST READY GRP'!V20</f>
        <v/>
      </c>
      <c r="V17" s="968">
        <f>'PRODUCTION LIST READY GRP'!W20</f>
        <v>0</v>
      </c>
      <c r="W17" s="24">
        <f>'READY GRP'!K24*SUM('PACKING LIST READY GRP'!D17:K17)</f>
        <v>0</v>
      </c>
    </row>
    <row r="18" spans="1:23" ht="23.25" customHeight="1">
      <c r="A18" s="7" t="e">
        <f>'READY GRP'!#REF!</f>
        <v>#REF!</v>
      </c>
      <c r="B18" s="891" t="str">
        <f>'PRODUCTION LIST READY GRP'!C21</f>
        <v>RE-107DT-GRP</v>
      </c>
      <c r="C18" s="967">
        <f>'READY GRP'!K25</f>
        <v>1</v>
      </c>
      <c r="D18" s="894" t="str">
        <f>'PRODUCTION LIST READY GRP'!E21</f>
        <v/>
      </c>
      <c r="E18" s="894" t="str">
        <f>'PRODUCTION LIST READY GRP'!F21</f>
        <v/>
      </c>
      <c r="F18" s="894" t="str">
        <f>'PRODUCTION LIST READY GRP'!G21</f>
        <v/>
      </c>
      <c r="G18" s="894" t="str">
        <f>'PRODUCTION LIST READY GRP'!H21</f>
        <v/>
      </c>
      <c r="H18" s="894" t="str">
        <f>'PRODUCTION LIST READY GRP'!I21</f>
        <v/>
      </c>
      <c r="I18" s="894" t="str">
        <f>'PRODUCTION LIST READY GRP'!J21</f>
        <v/>
      </c>
      <c r="J18" s="894" t="str">
        <f>'PRODUCTION LIST READY GRP'!K21</f>
        <v/>
      </c>
      <c r="K18" s="894" t="str">
        <f>'PRODUCTION LIST READY GRP'!L21</f>
        <v/>
      </c>
      <c r="L18" s="894" t="str">
        <f>'PRODUCTION LIST READY GRP'!M21</f>
        <v/>
      </c>
      <c r="M18" s="894" t="str">
        <f>'PRODUCTION LIST READY GRP'!N21</f>
        <v/>
      </c>
      <c r="N18" s="894" t="str">
        <f>'PRODUCTION LIST READY GRP'!O21</f>
        <v/>
      </c>
      <c r="O18" s="894" t="str">
        <f>'PRODUCTION LIST READY GRP'!P21</f>
        <v/>
      </c>
      <c r="P18" s="894" t="str">
        <f>'PRODUCTION LIST READY GRP'!Q21</f>
        <v/>
      </c>
      <c r="Q18" s="895" t="str">
        <f>'PRODUCTION LIST READY GRP'!R21</f>
        <v/>
      </c>
      <c r="R18" s="894" t="str">
        <f>'PRODUCTION LIST READY GRP'!S21</f>
        <v/>
      </c>
      <c r="S18" s="894" t="str">
        <f>'PRODUCTION LIST READY GRP'!T21</f>
        <v/>
      </c>
      <c r="T18" s="894" t="str">
        <f>'PRODUCTION LIST READY GRP'!U21</f>
        <v/>
      </c>
      <c r="U18" s="896" t="str">
        <f>'PRODUCTION LIST READY GRP'!V21</f>
        <v/>
      </c>
      <c r="V18" s="968">
        <f>'PRODUCTION LIST READY GRP'!W21</f>
        <v>0</v>
      </c>
      <c r="W18" s="24">
        <f>'READY GRP'!K25*SUM('PACKING LIST READY GRP'!D18:K18)</f>
        <v>0</v>
      </c>
    </row>
    <row r="19" spans="1:23" ht="23.25" customHeight="1">
      <c r="A19" s="7" t="e">
        <f>'READY GRP'!#REF!</f>
        <v>#REF!</v>
      </c>
      <c r="B19" s="889" t="str">
        <f>'PRODUCTION LIST READY GRP'!C22</f>
        <v>RE-108-GRP</v>
      </c>
      <c r="C19" s="967">
        <f>'READY GRP'!K26</f>
        <v>1</v>
      </c>
      <c r="D19" s="894" t="str">
        <f>'PRODUCTION LIST READY GRP'!E22</f>
        <v/>
      </c>
      <c r="E19" s="894" t="str">
        <f>'PRODUCTION LIST READY GRP'!F22</f>
        <v/>
      </c>
      <c r="F19" s="894" t="str">
        <f>'PRODUCTION LIST READY GRP'!G22</f>
        <v/>
      </c>
      <c r="G19" s="894" t="str">
        <f>'PRODUCTION LIST READY GRP'!H22</f>
        <v/>
      </c>
      <c r="H19" s="894" t="str">
        <f>'PRODUCTION LIST READY GRP'!I22</f>
        <v/>
      </c>
      <c r="I19" s="894" t="str">
        <f>'PRODUCTION LIST READY GRP'!J22</f>
        <v/>
      </c>
      <c r="J19" s="894" t="str">
        <f>'PRODUCTION LIST READY GRP'!K22</f>
        <v/>
      </c>
      <c r="K19" s="894" t="str">
        <f>'PRODUCTION LIST READY GRP'!L22</f>
        <v/>
      </c>
      <c r="L19" s="894" t="str">
        <f>'PRODUCTION LIST READY GRP'!M22</f>
        <v/>
      </c>
      <c r="M19" s="894" t="str">
        <f>'PRODUCTION LIST READY GRP'!N22</f>
        <v/>
      </c>
      <c r="N19" s="894" t="str">
        <f>'PRODUCTION LIST READY GRP'!O22</f>
        <v/>
      </c>
      <c r="O19" s="894" t="str">
        <f>'PRODUCTION LIST READY GRP'!P22</f>
        <v/>
      </c>
      <c r="P19" s="894" t="str">
        <f>'PRODUCTION LIST READY GRP'!Q22</f>
        <v/>
      </c>
      <c r="Q19" s="895" t="str">
        <f>'PRODUCTION LIST READY GRP'!R22</f>
        <v/>
      </c>
      <c r="R19" s="894" t="str">
        <f>'PRODUCTION LIST READY GRP'!S22</f>
        <v/>
      </c>
      <c r="S19" s="894" t="str">
        <f>'PRODUCTION LIST READY GRP'!T22</f>
        <v/>
      </c>
      <c r="T19" s="894" t="str">
        <f>'PRODUCTION LIST READY GRP'!U22</f>
        <v/>
      </c>
      <c r="U19" s="896" t="str">
        <f>'PRODUCTION LIST READY GRP'!V22</f>
        <v/>
      </c>
      <c r="V19" s="968">
        <f>'PRODUCTION LIST READY GRP'!W22</f>
        <v>0</v>
      </c>
      <c r="W19" s="24">
        <f>'READY GRP'!K26*SUM('PACKING LIST READY GRP'!D19:K19)</f>
        <v>0</v>
      </c>
    </row>
    <row r="20" spans="1:23" ht="23.25" customHeight="1">
      <c r="A20" s="7" t="e">
        <f>'READY GRP'!#REF!</f>
        <v>#REF!</v>
      </c>
      <c r="B20" s="889" t="str">
        <f>'PRODUCTION LIST READY GRP'!C23</f>
        <v>RE-108DT-GRP</v>
      </c>
      <c r="C20" s="967">
        <f>'READY GRP'!K27</f>
        <v>1</v>
      </c>
      <c r="D20" s="894" t="str">
        <f>'PRODUCTION LIST READY GRP'!E23</f>
        <v/>
      </c>
      <c r="E20" s="894" t="str">
        <f>'PRODUCTION LIST READY GRP'!F23</f>
        <v/>
      </c>
      <c r="F20" s="894" t="str">
        <f>'PRODUCTION LIST READY GRP'!G23</f>
        <v/>
      </c>
      <c r="G20" s="894" t="str">
        <f>'PRODUCTION LIST READY GRP'!H23</f>
        <v/>
      </c>
      <c r="H20" s="894" t="str">
        <f>'PRODUCTION LIST READY GRP'!I23</f>
        <v/>
      </c>
      <c r="I20" s="894" t="str">
        <f>'PRODUCTION LIST READY GRP'!J23</f>
        <v/>
      </c>
      <c r="J20" s="894" t="str">
        <f>'PRODUCTION LIST READY GRP'!K23</f>
        <v/>
      </c>
      <c r="K20" s="894" t="str">
        <f>'PRODUCTION LIST READY GRP'!L23</f>
        <v/>
      </c>
      <c r="L20" s="894" t="str">
        <f>'PRODUCTION LIST READY GRP'!M23</f>
        <v/>
      </c>
      <c r="M20" s="894" t="str">
        <f>'PRODUCTION LIST READY GRP'!N23</f>
        <v/>
      </c>
      <c r="N20" s="894" t="str">
        <f>'PRODUCTION LIST READY GRP'!O23</f>
        <v/>
      </c>
      <c r="O20" s="894" t="str">
        <f>'PRODUCTION LIST READY GRP'!P23</f>
        <v/>
      </c>
      <c r="P20" s="894" t="str">
        <f>'PRODUCTION LIST READY GRP'!Q23</f>
        <v/>
      </c>
      <c r="Q20" s="895" t="str">
        <f>'PRODUCTION LIST READY GRP'!R23</f>
        <v/>
      </c>
      <c r="R20" s="894" t="str">
        <f>'PRODUCTION LIST READY GRP'!S23</f>
        <v/>
      </c>
      <c r="S20" s="894" t="str">
        <f>'PRODUCTION LIST READY GRP'!T23</f>
        <v/>
      </c>
      <c r="T20" s="894" t="str">
        <f>'PRODUCTION LIST READY GRP'!U23</f>
        <v/>
      </c>
      <c r="U20" s="896" t="str">
        <f>'PRODUCTION LIST READY GRP'!V23</f>
        <v/>
      </c>
      <c r="V20" s="968">
        <f>'PRODUCTION LIST READY GRP'!W23</f>
        <v>0</v>
      </c>
      <c r="W20" s="24">
        <f>'READY GRP'!K27*SUM('PACKING LIST READY GRP'!D20:K20)</f>
        <v>0</v>
      </c>
    </row>
    <row r="21" spans="1:23" ht="23.25" customHeight="1">
      <c r="A21" s="7" t="e">
        <f>'READY GRP'!#REF!</f>
        <v>#REF!</v>
      </c>
      <c r="B21" s="889" t="str">
        <f>'PRODUCTION LIST READY GRP'!C24</f>
        <v>RE-109-GRP</v>
      </c>
      <c r="C21" s="967">
        <f>'READY GRP'!K28</f>
        <v>1</v>
      </c>
      <c r="D21" s="894" t="str">
        <f>'PRODUCTION LIST READY GRP'!E24</f>
        <v/>
      </c>
      <c r="E21" s="894" t="str">
        <f>'PRODUCTION LIST READY GRP'!F24</f>
        <v/>
      </c>
      <c r="F21" s="894" t="str">
        <f>'PRODUCTION LIST READY GRP'!G24</f>
        <v/>
      </c>
      <c r="G21" s="894" t="str">
        <f>'PRODUCTION LIST READY GRP'!H24</f>
        <v/>
      </c>
      <c r="H21" s="894" t="str">
        <f>'PRODUCTION LIST READY GRP'!I24</f>
        <v/>
      </c>
      <c r="I21" s="894" t="str">
        <f>'PRODUCTION LIST READY GRP'!J24</f>
        <v/>
      </c>
      <c r="J21" s="894" t="str">
        <f>'PRODUCTION LIST READY GRP'!K24</f>
        <v/>
      </c>
      <c r="K21" s="894" t="str">
        <f>'PRODUCTION LIST READY GRP'!L24</f>
        <v/>
      </c>
      <c r="L21" s="894" t="str">
        <f>'PRODUCTION LIST READY GRP'!M24</f>
        <v/>
      </c>
      <c r="M21" s="894" t="str">
        <f>'PRODUCTION LIST READY GRP'!N24</f>
        <v/>
      </c>
      <c r="N21" s="894" t="str">
        <f>'PRODUCTION LIST READY GRP'!O24</f>
        <v/>
      </c>
      <c r="O21" s="894" t="str">
        <f>'PRODUCTION LIST READY GRP'!P24</f>
        <v/>
      </c>
      <c r="P21" s="894" t="str">
        <f>'PRODUCTION LIST READY GRP'!Q24</f>
        <v/>
      </c>
      <c r="Q21" s="895" t="str">
        <f>'PRODUCTION LIST READY GRP'!R24</f>
        <v/>
      </c>
      <c r="R21" s="894" t="str">
        <f>'PRODUCTION LIST READY GRP'!S24</f>
        <v/>
      </c>
      <c r="S21" s="894" t="str">
        <f>'PRODUCTION LIST READY GRP'!T24</f>
        <v/>
      </c>
      <c r="T21" s="894" t="str">
        <f>'PRODUCTION LIST READY GRP'!U24</f>
        <v/>
      </c>
      <c r="U21" s="896" t="str">
        <f>'PRODUCTION LIST READY GRP'!V24</f>
        <v/>
      </c>
      <c r="V21" s="968">
        <f>'PRODUCTION LIST READY GRP'!W24</f>
        <v>0</v>
      </c>
      <c r="W21" s="24">
        <f>'READY GRP'!K28*SUM('PACKING LIST READY GRP'!D21:K21)</f>
        <v>0</v>
      </c>
    </row>
    <row r="22" spans="1:23" ht="23.25" customHeight="1">
      <c r="A22" s="7" t="e">
        <f>'READY GRP'!#REF!</f>
        <v>#REF!</v>
      </c>
      <c r="B22" s="889" t="str">
        <f>'PRODUCTION LIST READY GRP'!C25</f>
        <v>RE-109DT-GRP</v>
      </c>
      <c r="C22" s="967">
        <f>'READY GRP'!K29</f>
        <v>1</v>
      </c>
      <c r="D22" s="894" t="str">
        <f>'PRODUCTION LIST READY GRP'!E25</f>
        <v/>
      </c>
      <c r="E22" s="894" t="str">
        <f>'PRODUCTION LIST READY GRP'!F25</f>
        <v/>
      </c>
      <c r="F22" s="894" t="str">
        <f>'PRODUCTION LIST READY GRP'!G25</f>
        <v/>
      </c>
      <c r="G22" s="894" t="str">
        <f>'PRODUCTION LIST READY GRP'!H25</f>
        <v/>
      </c>
      <c r="H22" s="894" t="str">
        <f>'PRODUCTION LIST READY GRP'!I25</f>
        <v/>
      </c>
      <c r="I22" s="894" t="str">
        <f>'PRODUCTION LIST READY GRP'!J25</f>
        <v/>
      </c>
      <c r="J22" s="894" t="str">
        <f>'PRODUCTION LIST READY GRP'!K25</f>
        <v/>
      </c>
      <c r="K22" s="894" t="str">
        <f>'PRODUCTION LIST READY GRP'!L25</f>
        <v/>
      </c>
      <c r="L22" s="894" t="str">
        <f>'PRODUCTION LIST READY GRP'!M25</f>
        <v/>
      </c>
      <c r="M22" s="894" t="str">
        <f>'PRODUCTION LIST READY GRP'!N25</f>
        <v/>
      </c>
      <c r="N22" s="894" t="str">
        <f>'PRODUCTION LIST READY GRP'!O25</f>
        <v/>
      </c>
      <c r="O22" s="894" t="str">
        <f>'PRODUCTION LIST READY GRP'!P25</f>
        <v/>
      </c>
      <c r="P22" s="894" t="str">
        <f>'PRODUCTION LIST READY GRP'!Q25</f>
        <v/>
      </c>
      <c r="Q22" s="895" t="str">
        <f>'PRODUCTION LIST READY GRP'!R25</f>
        <v/>
      </c>
      <c r="R22" s="894" t="str">
        <f>'PRODUCTION LIST READY GRP'!S25</f>
        <v/>
      </c>
      <c r="S22" s="894" t="str">
        <f>'PRODUCTION LIST READY GRP'!T25</f>
        <v/>
      </c>
      <c r="T22" s="894" t="str">
        <f>'PRODUCTION LIST READY GRP'!U25</f>
        <v/>
      </c>
      <c r="U22" s="896" t="str">
        <f>'PRODUCTION LIST READY GRP'!V25</f>
        <v/>
      </c>
      <c r="V22" s="968">
        <f>'PRODUCTION LIST READY GRP'!W25</f>
        <v>0</v>
      </c>
      <c r="W22" s="24">
        <f>'READY GRP'!K29*SUM('PACKING LIST READY GRP'!D22:K22)</f>
        <v>0</v>
      </c>
    </row>
    <row r="23" spans="1:23" ht="23.25" customHeight="1">
      <c r="A23" s="7" t="e">
        <f>'READY GRP'!#REF!</f>
        <v>#REF!</v>
      </c>
      <c r="B23" s="889" t="str">
        <f>'PRODUCTION LIST READY GRP'!C26</f>
        <v>RE-110-GRP</v>
      </c>
      <c r="C23" s="967">
        <f>'READY GRP'!K30</f>
        <v>1</v>
      </c>
      <c r="D23" s="894" t="str">
        <f>'PRODUCTION LIST READY GRP'!E26</f>
        <v/>
      </c>
      <c r="E23" s="894" t="str">
        <f>'PRODUCTION LIST READY GRP'!F26</f>
        <v/>
      </c>
      <c r="F23" s="894" t="str">
        <f>'PRODUCTION LIST READY GRP'!G26</f>
        <v/>
      </c>
      <c r="G23" s="894" t="str">
        <f>'PRODUCTION LIST READY GRP'!H26</f>
        <v/>
      </c>
      <c r="H23" s="894" t="str">
        <f>'PRODUCTION LIST READY GRP'!I26</f>
        <v/>
      </c>
      <c r="I23" s="894" t="str">
        <f>'PRODUCTION LIST READY GRP'!J26</f>
        <v/>
      </c>
      <c r="J23" s="894" t="str">
        <f>'PRODUCTION LIST READY GRP'!K26</f>
        <v/>
      </c>
      <c r="K23" s="894" t="str">
        <f>'PRODUCTION LIST READY GRP'!L26</f>
        <v/>
      </c>
      <c r="L23" s="894" t="str">
        <f>'PRODUCTION LIST READY GRP'!M26</f>
        <v/>
      </c>
      <c r="M23" s="894" t="str">
        <f>'PRODUCTION LIST READY GRP'!N26</f>
        <v/>
      </c>
      <c r="N23" s="894" t="str">
        <f>'PRODUCTION LIST READY GRP'!O26</f>
        <v/>
      </c>
      <c r="O23" s="894" t="str">
        <f>'PRODUCTION LIST READY GRP'!P26</f>
        <v/>
      </c>
      <c r="P23" s="894" t="str">
        <f>'PRODUCTION LIST READY GRP'!Q26</f>
        <v/>
      </c>
      <c r="Q23" s="895" t="str">
        <f>'PRODUCTION LIST READY GRP'!R26</f>
        <v/>
      </c>
      <c r="R23" s="894" t="str">
        <f>'PRODUCTION LIST READY GRP'!S26</f>
        <v/>
      </c>
      <c r="S23" s="894" t="str">
        <f>'PRODUCTION LIST READY GRP'!T26</f>
        <v/>
      </c>
      <c r="T23" s="894" t="str">
        <f>'PRODUCTION LIST READY GRP'!U26</f>
        <v/>
      </c>
      <c r="U23" s="896" t="str">
        <f>'PRODUCTION LIST READY GRP'!V26</f>
        <v/>
      </c>
      <c r="V23" s="968">
        <f>'PRODUCTION LIST READY GRP'!W26</f>
        <v>0</v>
      </c>
      <c r="W23" s="24">
        <f>'READY GRP'!K30*SUM('PACKING LIST READY GRP'!D23:K23)</f>
        <v>0</v>
      </c>
    </row>
    <row r="24" spans="1:23" ht="23.25" customHeight="1">
      <c r="A24" s="7" t="e">
        <f>'READY GRP'!#REF!</f>
        <v>#REF!</v>
      </c>
      <c r="B24" s="889" t="str">
        <f>'PRODUCTION LIST READY GRP'!C27</f>
        <v>RE-110DT-GRP</v>
      </c>
      <c r="C24" s="967">
        <f>'READY GRP'!K31</f>
        <v>1</v>
      </c>
      <c r="D24" s="894" t="str">
        <f>'PRODUCTION LIST READY GRP'!E27</f>
        <v/>
      </c>
      <c r="E24" s="894" t="str">
        <f>'PRODUCTION LIST READY GRP'!F27</f>
        <v/>
      </c>
      <c r="F24" s="894" t="str">
        <f>'PRODUCTION LIST READY GRP'!G27</f>
        <v/>
      </c>
      <c r="G24" s="894" t="str">
        <f>'PRODUCTION LIST READY GRP'!H27</f>
        <v/>
      </c>
      <c r="H24" s="894" t="str">
        <f>'PRODUCTION LIST READY GRP'!I27</f>
        <v/>
      </c>
      <c r="I24" s="894" t="str">
        <f>'PRODUCTION LIST READY GRP'!J27</f>
        <v/>
      </c>
      <c r="J24" s="894" t="str">
        <f>'PRODUCTION LIST READY GRP'!K27</f>
        <v/>
      </c>
      <c r="K24" s="894" t="str">
        <f>'PRODUCTION LIST READY GRP'!L27</f>
        <v/>
      </c>
      <c r="L24" s="894" t="str">
        <f>'PRODUCTION LIST READY GRP'!M27</f>
        <v/>
      </c>
      <c r="M24" s="894" t="str">
        <f>'PRODUCTION LIST READY GRP'!N27</f>
        <v/>
      </c>
      <c r="N24" s="894" t="str">
        <f>'PRODUCTION LIST READY GRP'!O27</f>
        <v/>
      </c>
      <c r="O24" s="894" t="str">
        <f>'PRODUCTION LIST READY GRP'!P27</f>
        <v/>
      </c>
      <c r="P24" s="894" t="str">
        <f>'PRODUCTION LIST READY GRP'!Q27</f>
        <v/>
      </c>
      <c r="Q24" s="895" t="str">
        <f>'PRODUCTION LIST READY GRP'!R27</f>
        <v/>
      </c>
      <c r="R24" s="894" t="str">
        <f>'PRODUCTION LIST READY GRP'!S27</f>
        <v/>
      </c>
      <c r="S24" s="894" t="str">
        <f>'PRODUCTION LIST READY GRP'!T27</f>
        <v/>
      </c>
      <c r="T24" s="894" t="str">
        <f>'PRODUCTION LIST READY GRP'!U27</f>
        <v/>
      </c>
      <c r="U24" s="896" t="str">
        <f>'PRODUCTION LIST READY GRP'!V27</f>
        <v/>
      </c>
      <c r="V24" s="968">
        <f>'PRODUCTION LIST READY GRP'!W27</f>
        <v>0</v>
      </c>
      <c r="W24" s="24">
        <f>'READY GRP'!K31*SUM('PACKING LIST READY GRP'!D24:K24)</f>
        <v>0</v>
      </c>
    </row>
    <row r="25" spans="1:23" ht="23.25" customHeight="1">
      <c r="A25" s="7"/>
      <c r="B25" s="889"/>
      <c r="C25" s="967">
        <f>'READY GRP'!K32</f>
        <v>0</v>
      </c>
      <c r="D25" s="894"/>
      <c r="E25" s="894"/>
      <c r="F25" s="894"/>
      <c r="G25" s="894"/>
      <c r="H25" s="894"/>
      <c r="I25" s="894"/>
      <c r="J25" s="894"/>
      <c r="K25" s="894"/>
      <c r="L25" s="894"/>
      <c r="M25" s="894"/>
      <c r="N25" s="894"/>
      <c r="O25" s="894"/>
      <c r="P25" s="894"/>
      <c r="Q25" s="895"/>
      <c r="R25" s="894" t="str">
        <f>'PRODUCTION LIST READY GRP'!S28</f>
        <v/>
      </c>
      <c r="S25" s="894" t="str">
        <f>'PRODUCTION LIST READY GRP'!T28</f>
        <v/>
      </c>
      <c r="T25" s="894" t="str">
        <f>'PRODUCTION LIST READY GRP'!U28</f>
        <v/>
      </c>
      <c r="U25" s="896" t="str">
        <f>'PRODUCTION LIST READY GRP'!V28</f>
        <v/>
      </c>
      <c r="V25" s="968"/>
      <c r="W25" s="24"/>
    </row>
    <row r="26" spans="1:23" s="16" customFormat="1" ht="23.25" customHeight="1">
      <c r="A26" s="15"/>
      <c r="B26" s="889" t="str">
        <f>'PRODUCTION LIST READY GRP'!C29</f>
        <v>RE-SEOUL-DT</v>
      </c>
      <c r="C26" s="967">
        <f>'READY GRP'!K33</f>
        <v>1</v>
      </c>
      <c r="D26" s="894" t="str">
        <f>'PRODUCTION LIST READY GRP'!E29</f>
        <v/>
      </c>
      <c r="E26" s="894" t="str">
        <f>'PRODUCTION LIST READY GRP'!F29</f>
        <v/>
      </c>
      <c r="F26" s="894" t="str">
        <f>'PRODUCTION LIST READY GRP'!G29</f>
        <v/>
      </c>
      <c r="G26" s="894" t="str">
        <f>'PRODUCTION LIST READY GRP'!H29</f>
        <v/>
      </c>
      <c r="H26" s="894" t="str">
        <f>'PRODUCTION LIST READY GRP'!I29</f>
        <v/>
      </c>
      <c r="I26" s="894" t="str">
        <f>'PRODUCTION LIST READY GRP'!J29</f>
        <v/>
      </c>
      <c r="J26" s="894" t="str">
        <f>'PRODUCTION LIST READY GRP'!K29</f>
        <v/>
      </c>
      <c r="K26" s="894" t="str">
        <f>'PRODUCTION LIST READY GRP'!L29</f>
        <v/>
      </c>
      <c r="L26" s="894" t="str">
        <f>'PRODUCTION LIST READY GRP'!M29</f>
        <v/>
      </c>
      <c r="M26" s="894" t="str">
        <f>'PRODUCTION LIST READY GRP'!N29</f>
        <v/>
      </c>
      <c r="N26" s="894" t="str">
        <f>'PRODUCTION LIST READY GRP'!O29</f>
        <v/>
      </c>
      <c r="O26" s="894" t="str">
        <f>'PRODUCTION LIST READY GRP'!P29</f>
        <v/>
      </c>
      <c r="P26" s="894" t="str">
        <f>'PRODUCTION LIST READY GRP'!Q29</f>
        <v/>
      </c>
      <c r="Q26" s="895" t="str">
        <f>'PRODUCTION LIST READY GRP'!R29</f>
        <v/>
      </c>
      <c r="R26" s="894" t="str">
        <f>'PRODUCTION LIST READY GRP'!S29</f>
        <v/>
      </c>
      <c r="S26" s="894" t="str">
        <f>'PRODUCTION LIST READY GRP'!T29</f>
        <v/>
      </c>
      <c r="T26" s="894" t="str">
        <f>'PRODUCTION LIST READY GRP'!U29</f>
        <v/>
      </c>
      <c r="U26" s="896" t="str">
        <f>'PRODUCTION LIST READY GRP'!V29</f>
        <v/>
      </c>
      <c r="V26" s="968">
        <f>'PRODUCTION LIST READY GRP'!W29</f>
        <v>0</v>
      </c>
      <c r="W26" s="26"/>
    </row>
    <row r="27" spans="1:23" s="16" customFormat="1" ht="23.25" customHeight="1">
      <c r="A27" s="15"/>
      <c r="B27" s="889" t="str">
        <f>'PRODUCTION LIST READY GRP'!C30</f>
        <v>RE-BERLIN-DT</v>
      </c>
      <c r="C27" s="967">
        <f>'READY GRP'!K34</f>
        <v>1</v>
      </c>
      <c r="D27" s="894" t="str">
        <f>'PRODUCTION LIST READY GRP'!E30</f>
        <v/>
      </c>
      <c r="E27" s="894" t="str">
        <f>'PRODUCTION LIST READY GRP'!F30</f>
        <v/>
      </c>
      <c r="F27" s="894" t="str">
        <f>'PRODUCTION LIST READY GRP'!G30</f>
        <v/>
      </c>
      <c r="G27" s="894" t="str">
        <f>'PRODUCTION LIST READY GRP'!H30</f>
        <v/>
      </c>
      <c r="H27" s="894" t="str">
        <f>'PRODUCTION LIST READY GRP'!I30</f>
        <v/>
      </c>
      <c r="I27" s="894" t="str">
        <f>'PRODUCTION LIST READY GRP'!J30</f>
        <v/>
      </c>
      <c r="J27" s="894" t="str">
        <f>'PRODUCTION LIST READY GRP'!K30</f>
        <v/>
      </c>
      <c r="K27" s="894" t="str">
        <f>'PRODUCTION LIST READY GRP'!L30</f>
        <v/>
      </c>
      <c r="L27" s="894" t="str">
        <f>'PRODUCTION LIST READY GRP'!M30</f>
        <v/>
      </c>
      <c r="M27" s="894" t="str">
        <f>'PRODUCTION LIST READY GRP'!N30</f>
        <v/>
      </c>
      <c r="N27" s="894" t="str">
        <f>'PRODUCTION LIST READY GRP'!O30</f>
        <v/>
      </c>
      <c r="O27" s="894" t="str">
        <f>'PRODUCTION LIST READY GRP'!P30</f>
        <v/>
      </c>
      <c r="P27" s="894" t="str">
        <f>'PRODUCTION LIST READY GRP'!Q30</f>
        <v/>
      </c>
      <c r="Q27" s="895" t="str">
        <f>'PRODUCTION LIST READY GRP'!R30</f>
        <v/>
      </c>
      <c r="R27" s="894" t="str">
        <f>'PRODUCTION LIST READY GRP'!S30</f>
        <v/>
      </c>
      <c r="S27" s="894" t="str">
        <f>'PRODUCTION LIST READY GRP'!T30</f>
        <v/>
      </c>
      <c r="T27" s="894" t="str">
        <f>'PRODUCTION LIST READY GRP'!U30</f>
        <v/>
      </c>
      <c r="U27" s="896" t="str">
        <f>'PRODUCTION LIST READY GRP'!V30</f>
        <v/>
      </c>
      <c r="V27" s="968">
        <f>'PRODUCTION LIST READY GRP'!W30</f>
        <v>0</v>
      </c>
      <c r="W27" s="26"/>
    </row>
    <row r="28" spans="1:23" s="16" customFormat="1" ht="23.25" customHeight="1">
      <c r="A28" s="15"/>
      <c r="B28" s="889" t="str">
        <f>'PRODUCTION LIST READY GRP'!C31</f>
        <v>RE-VENICE-DT</v>
      </c>
      <c r="C28" s="967">
        <f>'READY GRP'!K35</f>
        <v>1</v>
      </c>
      <c r="D28" s="894" t="str">
        <f>'PRODUCTION LIST READY GRP'!E31</f>
        <v/>
      </c>
      <c r="E28" s="894" t="str">
        <f>'PRODUCTION LIST READY GRP'!F31</f>
        <v/>
      </c>
      <c r="F28" s="894" t="str">
        <f>'PRODUCTION LIST READY GRP'!G31</f>
        <v/>
      </c>
      <c r="G28" s="894" t="str">
        <f>'PRODUCTION LIST READY GRP'!H31</f>
        <v/>
      </c>
      <c r="H28" s="894" t="str">
        <f>'PRODUCTION LIST READY GRP'!I31</f>
        <v/>
      </c>
      <c r="I28" s="894" t="str">
        <f>'PRODUCTION LIST READY GRP'!J31</f>
        <v/>
      </c>
      <c r="J28" s="894" t="str">
        <f>'PRODUCTION LIST READY GRP'!K31</f>
        <v/>
      </c>
      <c r="K28" s="894" t="str">
        <f>'PRODUCTION LIST READY GRP'!L31</f>
        <v/>
      </c>
      <c r="L28" s="894" t="str">
        <f>'PRODUCTION LIST READY GRP'!M31</f>
        <v/>
      </c>
      <c r="M28" s="894" t="str">
        <f>'PRODUCTION LIST READY GRP'!N31</f>
        <v/>
      </c>
      <c r="N28" s="894" t="str">
        <f>'PRODUCTION LIST READY GRP'!O31</f>
        <v/>
      </c>
      <c r="O28" s="894" t="str">
        <f>'PRODUCTION LIST READY GRP'!P31</f>
        <v/>
      </c>
      <c r="P28" s="894" t="str">
        <f>'PRODUCTION LIST READY GRP'!Q31</f>
        <v/>
      </c>
      <c r="Q28" s="895" t="str">
        <f>'PRODUCTION LIST READY GRP'!R31</f>
        <v/>
      </c>
      <c r="R28" s="894" t="str">
        <f>'PRODUCTION LIST READY GRP'!S31</f>
        <v/>
      </c>
      <c r="S28" s="894" t="str">
        <f>'PRODUCTION LIST READY GRP'!T31</f>
        <v/>
      </c>
      <c r="T28" s="894" t="str">
        <f>'PRODUCTION LIST READY GRP'!U31</f>
        <v/>
      </c>
      <c r="U28" s="896" t="str">
        <f>'PRODUCTION LIST READY GRP'!V31</f>
        <v/>
      </c>
      <c r="V28" s="968">
        <f>'PRODUCTION LIST READY GRP'!W31</f>
        <v>0</v>
      </c>
      <c r="W28" s="26"/>
    </row>
    <row r="29" spans="1:23" s="16" customFormat="1" ht="23.25" customHeight="1">
      <c r="A29" s="15"/>
      <c r="B29" s="889" t="str">
        <f>'PRODUCTION LIST READY GRP'!C32</f>
        <v>RE-LA PAZ-DT</v>
      </c>
      <c r="C29" s="967">
        <f>'READY GRP'!K36</f>
        <v>1</v>
      </c>
      <c r="D29" s="894" t="str">
        <f>'PRODUCTION LIST READY GRP'!E32</f>
        <v/>
      </c>
      <c r="E29" s="894" t="str">
        <f>'PRODUCTION LIST READY GRP'!F32</f>
        <v/>
      </c>
      <c r="F29" s="894" t="str">
        <f>'PRODUCTION LIST READY GRP'!G32</f>
        <v/>
      </c>
      <c r="G29" s="894" t="str">
        <f>'PRODUCTION LIST READY GRP'!H32</f>
        <v/>
      </c>
      <c r="H29" s="894" t="str">
        <f>'PRODUCTION LIST READY GRP'!I32</f>
        <v/>
      </c>
      <c r="I29" s="894" t="str">
        <f>'PRODUCTION LIST READY GRP'!J32</f>
        <v/>
      </c>
      <c r="J29" s="894" t="str">
        <f>'PRODUCTION LIST READY GRP'!K32</f>
        <v/>
      </c>
      <c r="K29" s="894" t="str">
        <f>'PRODUCTION LIST READY GRP'!L32</f>
        <v/>
      </c>
      <c r="L29" s="894" t="str">
        <f>'PRODUCTION LIST READY GRP'!M32</f>
        <v/>
      </c>
      <c r="M29" s="894" t="str">
        <f>'PRODUCTION LIST READY GRP'!N32</f>
        <v/>
      </c>
      <c r="N29" s="894" t="str">
        <f>'PRODUCTION LIST READY GRP'!O32</f>
        <v/>
      </c>
      <c r="O29" s="894" t="str">
        <f>'PRODUCTION LIST READY GRP'!P32</f>
        <v/>
      </c>
      <c r="P29" s="894" t="str">
        <f>'PRODUCTION LIST READY GRP'!Q32</f>
        <v/>
      </c>
      <c r="Q29" s="895" t="str">
        <f>'PRODUCTION LIST READY GRP'!R32</f>
        <v/>
      </c>
      <c r="R29" s="894" t="str">
        <f>'PRODUCTION LIST READY GRP'!S32</f>
        <v/>
      </c>
      <c r="S29" s="894" t="str">
        <f>'PRODUCTION LIST READY GRP'!T32</f>
        <v/>
      </c>
      <c r="T29" s="894" t="str">
        <f>'PRODUCTION LIST READY GRP'!U32</f>
        <v/>
      </c>
      <c r="U29" s="896" t="str">
        <f>'PRODUCTION LIST READY GRP'!V32</f>
        <v/>
      </c>
      <c r="V29" s="968">
        <f>'PRODUCTION LIST READY GRP'!W32</f>
        <v>0</v>
      </c>
      <c r="W29" s="26"/>
    </row>
    <row r="30" spans="1:23" s="16" customFormat="1" ht="23.25" customHeight="1">
      <c r="A30" s="15"/>
      <c r="B30" s="889" t="str">
        <f>'PRODUCTION LIST READY GRP'!C33</f>
        <v>RE-MONTREAL-DT</v>
      </c>
      <c r="C30" s="967">
        <f>'READY GRP'!K37</f>
        <v>1</v>
      </c>
      <c r="D30" s="894" t="str">
        <f>'PRODUCTION LIST READY GRP'!E33</f>
        <v/>
      </c>
      <c r="E30" s="894" t="str">
        <f>'PRODUCTION LIST READY GRP'!F33</f>
        <v/>
      </c>
      <c r="F30" s="894" t="str">
        <f>'PRODUCTION LIST READY GRP'!G33</f>
        <v/>
      </c>
      <c r="G30" s="894" t="str">
        <f>'PRODUCTION LIST READY GRP'!H33</f>
        <v/>
      </c>
      <c r="H30" s="894" t="str">
        <f>'PRODUCTION LIST READY GRP'!I33</f>
        <v/>
      </c>
      <c r="I30" s="894" t="str">
        <f>'PRODUCTION LIST READY GRP'!J33</f>
        <v/>
      </c>
      <c r="J30" s="894" t="str">
        <f>'PRODUCTION LIST READY GRP'!K33</f>
        <v/>
      </c>
      <c r="K30" s="894" t="str">
        <f>'PRODUCTION LIST READY GRP'!L33</f>
        <v/>
      </c>
      <c r="L30" s="894" t="str">
        <f>'PRODUCTION LIST READY GRP'!M33</f>
        <v/>
      </c>
      <c r="M30" s="894" t="str">
        <f>'PRODUCTION LIST READY GRP'!N33</f>
        <v/>
      </c>
      <c r="N30" s="894" t="str">
        <f>'PRODUCTION LIST READY GRP'!O33</f>
        <v/>
      </c>
      <c r="O30" s="894" t="str">
        <f>'PRODUCTION LIST READY GRP'!P33</f>
        <v/>
      </c>
      <c r="P30" s="894" t="str">
        <f>'PRODUCTION LIST READY GRP'!Q33</f>
        <v/>
      </c>
      <c r="Q30" s="895" t="str">
        <f>'PRODUCTION LIST READY GRP'!R33</f>
        <v/>
      </c>
      <c r="R30" s="894" t="str">
        <f>'PRODUCTION LIST READY GRP'!S33</f>
        <v/>
      </c>
      <c r="S30" s="894" t="str">
        <f>'PRODUCTION LIST READY GRP'!T33</f>
        <v/>
      </c>
      <c r="T30" s="894" t="str">
        <f>'PRODUCTION LIST READY GRP'!U33</f>
        <v/>
      </c>
      <c r="U30" s="896" t="str">
        <f>'PRODUCTION LIST READY GRP'!V33</f>
        <v/>
      </c>
      <c r="V30" s="968">
        <f>'PRODUCTION LIST READY GRP'!W33</f>
        <v>0</v>
      </c>
      <c r="W30" s="26"/>
    </row>
    <row r="31" spans="1:23" s="16" customFormat="1" ht="23.25" customHeight="1">
      <c r="A31" s="15"/>
      <c r="B31" s="889" t="str">
        <f>'PRODUCTION LIST READY GRP'!C34</f>
        <v>RE-CAIRO-DT</v>
      </c>
      <c r="C31" s="967">
        <f>'READY GRP'!K38</f>
        <v>1</v>
      </c>
      <c r="D31" s="894" t="str">
        <f>'PRODUCTION LIST READY GRP'!E34</f>
        <v/>
      </c>
      <c r="E31" s="894" t="str">
        <f>'PRODUCTION LIST READY GRP'!F34</f>
        <v/>
      </c>
      <c r="F31" s="894" t="str">
        <f>'PRODUCTION LIST READY GRP'!G34</f>
        <v/>
      </c>
      <c r="G31" s="894" t="str">
        <f>'PRODUCTION LIST READY GRP'!H34</f>
        <v/>
      </c>
      <c r="H31" s="894" t="str">
        <f>'PRODUCTION LIST READY GRP'!I34</f>
        <v/>
      </c>
      <c r="I31" s="894" t="str">
        <f>'PRODUCTION LIST READY GRP'!J34</f>
        <v/>
      </c>
      <c r="J31" s="894" t="str">
        <f>'PRODUCTION LIST READY GRP'!K34</f>
        <v/>
      </c>
      <c r="K31" s="894" t="str">
        <f>'PRODUCTION LIST READY GRP'!L34</f>
        <v/>
      </c>
      <c r="L31" s="894" t="str">
        <f>'PRODUCTION LIST READY GRP'!M34</f>
        <v/>
      </c>
      <c r="M31" s="894" t="str">
        <f>'PRODUCTION LIST READY GRP'!N34</f>
        <v/>
      </c>
      <c r="N31" s="894" t="str">
        <f>'PRODUCTION LIST READY GRP'!O34</f>
        <v/>
      </c>
      <c r="O31" s="894" t="str">
        <f>'PRODUCTION LIST READY GRP'!P34</f>
        <v/>
      </c>
      <c r="P31" s="894" t="str">
        <f>'PRODUCTION LIST READY GRP'!Q34</f>
        <v/>
      </c>
      <c r="Q31" s="895" t="str">
        <f>'PRODUCTION LIST READY GRP'!R34</f>
        <v/>
      </c>
      <c r="R31" s="894" t="str">
        <f>'PRODUCTION LIST READY GRP'!S34</f>
        <v/>
      </c>
      <c r="S31" s="894" t="str">
        <f>'PRODUCTION LIST READY GRP'!T34</f>
        <v/>
      </c>
      <c r="T31" s="894" t="str">
        <f>'PRODUCTION LIST READY GRP'!U34</f>
        <v/>
      </c>
      <c r="U31" s="896" t="str">
        <f>'PRODUCTION LIST READY GRP'!V34</f>
        <v/>
      </c>
      <c r="V31" s="968">
        <f>'PRODUCTION LIST READY GRP'!W34</f>
        <v>0</v>
      </c>
      <c r="W31" s="26"/>
    </row>
    <row r="32" spans="1:23" s="16" customFormat="1" ht="23.25" customHeight="1">
      <c r="A32" s="15"/>
      <c r="B32" s="889" t="str">
        <f>'PRODUCTION LIST READY GRP'!C35</f>
        <v>RE-HAVANA-DT</v>
      </c>
      <c r="C32" s="967">
        <f>'READY GRP'!K39</f>
        <v>1</v>
      </c>
      <c r="D32" s="894" t="str">
        <f>'PRODUCTION LIST READY GRP'!E35</f>
        <v/>
      </c>
      <c r="E32" s="894" t="str">
        <f>'PRODUCTION LIST READY GRP'!F35</f>
        <v/>
      </c>
      <c r="F32" s="894" t="str">
        <f>'PRODUCTION LIST READY GRP'!G35</f>
        <v/>
      </c>
      <c r="G32" s="894" t="str">
        <f>'PRODUCTION LIST READY GRP'!H35</f>
        <v/>
      </c>
      <c r="H32" s="894" t="str">
        <f>'PRODUCTION LIST READY GRP'!I35</f>
        <v/>
      </c>
      <c r="I32" s="894" t="str">
        <f>'PRODUCTION LIST READY GRP'!J35</f>
        <v/>
      </c>
      <c r="J32" s="894" t="str">
        <f>'PRODUCTION LIST READY GRP'!K35</f>
        <v/>
      </c>
      <c r="K32" s="894" t="str">
        <f>'PRODUCTION LIST READY GRP'!L35</f>
        <v/>
      </c>
      <c r="L32" s="894" t="str">
        <f>'PRODUCTION LIST READY GRP'!M35</f>
        <v/>
      </c>
      <c r="M32" s="894" t="str">
        <f>'PRODUCTION LIST READY GRP'!N35</f>
        <v/>
      </c>
      <c r="N32" s="894" t="str">
        <f>'PRODUCTION LIST READY GRP'!O35</f>
        <v/>
      </c>
      <c r="O32" s="894" t="str">
        <f>'PRODUCTION LIST READY GRP'!P35</f>
        <v/>
      </c>
      <c r="P32" s="894" t="str">
        <f>'PRODUCTION LIST READY GRP'!Q35</f>
        <v/>
      </c>
      <c r="Q32" s="895" t="str">
        <f>'PRODUCTION LIST READY GRP'!R35</f>
        <v/>
      </c>
      <c r="R32" s="894" t="str">
        <f>'PRODUCTION LIST READY GRP'!S35</f>
        <v/>
      </c>
      <c r="S32" s="894" t="str">
        <f>'PRODUCTION LIST READY GRP'!T35</f>
        <v/>
      </c>
      <c r="T32" s="894" t="str">
        <f>'PRODUCTION LIST READY GRP'!U35</f>
        <v/>
      </c>
      <c r="U32" s="896" t="str">
        <f>'PRODUCTION LIST READY GRP'!V35</f>
        <v/>
      </c>
      <c r="V32" s="968">
        <f>'PRODUCTION LIST READY GRP'!W35</f>
        <v>0</v>
      </c>
      <c r="W32" s="26"/>
    </row>
    <row r="33" spans="1:23" s="16" customFormat="1" ht="23.25" customHeight="1">
      <c r="A33" s="15"/>
      <c r="B33" s="889" t="str">
        <f>'PRODUCTION LIST READY GRP'!C36</f>
        <v>RE-JAKARTA-DT</v>
      </c>
      <c r="C33" s="967">
        <f>'READY GRP'!K40</f>
        <v>1</v>
      </c>
      <c r="D33" s="894" t="str">
        <f>'PRODUCTION LIST READY GRP'!E36</f>
        <v/>
      </c>
      <c r="E33" s="894" t="str">
        <f>'PRODUCTION LIST READY GRP'!F36</f>
        <v/>
      </c>
      <c r="F33" s="894" t="str">
        <f>'PRODUCTION LIST READY GRP'!G36</f>
        <v/>
      </c>
      <c r="G33" s="894" t="str">
        <f>'PRODUCTION LIST READY GRP'!H36</f>
        <v/>
      </c>
      <c r="H33" s="894" t="str">
        <f>'PRODUCTION LIST READY GRP'!I36</f>
        <v/>
      </c>
      <c r="I33" s="894" t="str">
        <f>'PRODUCTION LIST READY GRP'!J36</f>
        <v/>
      </c>
      <c r="J33" s="894" t="str">
        <f>'PRODUCTION LIST READY GRP'!K36</f>
        <v/>
      </c>
      <c r="K33" s="894" t="str">
        <f>'PRODUCTION LIST READY GRP'!L36</f>
        <v/>
      </c>
      <c r="L33" s="894" t="str">
        <f>'PRODUCTION LIST READY GRP'!M36</f>
        <v/>
      </c>
      <c r="M33" s="894" t="str">
        <f>'PRODUCTION LIST READY GRP'!N36</f>
        <v/>
      </c>
      <c r="N33" s="894" t="str">
        <f>'PRODUCTION LIST READY GRP'!O36</f>
        <v/>
      </c>
      <c r="O33" s="894" t="str">
        <f>'PRODUCTION LIST READY GRP'!P36</f>
        <v/>
      </c>
      <c r="P33" s="894" t="str">
        <f>'PRODUCTION LIST READY GRP'!Q36</f>
        <v/>
      </c>
      <c r="Q33" s="895" t="str">
        <f>'PRODUCTION LIST READY GRP'!R36</f>
        <v/>
      </c>
      <c r="R33" s="894" t="str">
        <f>'PRODUCTION LIST READY GRP'!S36</f>
        <v/>
      </c>
      <c r="S33" s="894" t="str">
        <f>'PRODUCTION LIST READY GRP'!T36</f>
        <v/>
      </c>
      <c r="T33" s="894" t="str">
        <f>'PRODUCTION LIST READY GRP'!U36</f>
        <v/>
      </c>
      <c r="U33" s="896" t="str">
        <f>'PRODUCTION LIST READY GRP'!V36</f>
        <v/>
      </c>
      <c r="V33" s="968">
        <f>'PRODUCTION LIST READY GRP'!W36</f>
        <v>0</v>
      </c>
      <c r="W33" s="26"/>
    </row>
    <row r="34" spans="1:23" s="16" customFormat="1" ht="23.25" customHeight="1">
      <c r="A34" s="15"/>
      <c r="B34" s="889" t="str">
        <f>'PRODUCTION LIST READY GRP'!C37</f>
        <v>RE-LONDON-DT</v>
      </c>
      <c r="C34" s="967">
        <f>'READY GRP'!K41</f>
        <v>1</v>
      </c>
      <c r="D34" s="894" t="str">
        <f>'PRODUCTION LIST READY GRP'!E37</f>
        <v/>
      </c>
      <c r="E34" s="894" t="str">
        <f>'PRODUCTION LIST READY GRP'!F37</f>
        <v/>
      </c>
      <c r="F34" s="894" t="str">
        <f>'PRODUCTION LIST READY GRP'!G37</f>
        <v/>
      </c>
      <c r="G34" s="894" t="str">
        <f>'PRODUCTION LIST READY GRP'!H37</f>
        <v/>
      </c>
      <c r="H34" s="894" t="str">
        <f>'PRODUCTION LIST READY GRP'!I37</f>
        <v/>
      </c>
      <c r="I34" s="894" t="str">
        <f>'PRODUCTION LIST READY GRP'!J37</f>
        <v/>
      </c>
      <c r="J34" s="894" t="str">
        <f>'PRODUCTION LIST READY GRP'!K37</f>
        <v/>
      </c>
      <c r="K34" s="894" t="str">
        <f>'PRODUCTION LIST READY GRP'!L37</f>
        <v/>
      </c>
      <c r="L34" s="894" t="str">
        <f>'PRODUCTION LIST READY GRP'!M37</f>
        <v/>
      </c>
      <c r="M34" s="894" t="str">
        <f>'PRODUCTION LIST READY GRP'!N37</f>
        <v/>
      </c>
      <c r="N34" s="894" t="str">
        <f>'PRODUCTION LIST READY GRP'!O37</f>
        <v/>
      </c>
      <c r="O34" s="894" t="str">
        <f>'PRODUCTION LIST READY GRP'!P37</f>
        <v/>
      </c>
      <c r="P34" s="894" t="str">
        <f>'PRODUCTION LIST READY GRP'!Q37</f>
        <v/>
      </c>
      <c r="Q34" s="895" t="str">
        <f>'PRODUCTION LIST READY GRP'!R37</f>
        <v/>
      </c>
      <c r="R34" s="894" t="str">
        <f>'PRODUCTION LIST READY GRP'!S37</f>
        <v/>
      </c>
      <c r="S34" s="894" t="str">
        <f>'PRODUCTION LIST READY GRP'!T37</f>
        <v/>
      </c>
      <c r="T34" s="894" t="str">
        <f>'PRODUCTION LIST READY GRP'!U37</f>
        <v/>
      </c>
      <c r="U34" s="896" t="str">
        <f>'PRODUCTION LIST READY GRP'!V37</f>
        <v/>
      </c>
      <c r="V34" s="968">
        <f>'PRODUCTION LIST READY GRP'!W37</f>
        <v>0</v>
      </c>
      <c r="W34" s="26"/>
    </row>
    <row r="35" spans="1:23" s="16" customFormat="1" ht="23.25" customHeight="1">
      <c r="A35" s="15"/>
      <c r="B35" s="889" t="str">
        <f>'PRODUCTION LIST READY GRP'!C38</f>
        <v>RE-MUMBAI-DT</v>
      </c>
      <c r="C35" s="967">
        <f>'READY GRP'!K42</f>
        <v>1</v>
      </c>
      <c r="D35" s="894" t="str">
        <f>'PRODUCTION LIST READY GRP'!E38</f>
        <v/>
      </c>
      <c r="E35" s="894" t="str">
        <f>'PRODUCTION LIST READY GRP'!F38</f>
        <v/>
      </c>
      <c r="F35" s="894" t="str">
        <f>'PRODUCTION LIST READY GRP'!G38</f>
        <v/>
      </c>
      <c r="G35" s="894" t="str">
        <f>'PRODUCTION LIST READY GRP'!H38</f>
        <v/>
      </c>
      <c r="H35" s="894" t="str">
        <f>'PRODUCTION LIST READY GRP'!I38</f>
        <v/>
      </c>
      <c r="I35" s="894" t="str">
        <f>'PRODUCTION LIST READY GRP'!J38</f>
        <v/>
      </c>
      <c r="J35" s="894" t="str">
        <f>'PRODUCTION LIST READY GRP'!K38</f>
        <v/>
      </c>
      <c r="K35" s="894" t="str">
        <f>'PRODUCTION LIST READY GRP'!L38</f>
        <v/>
      </c>
      <c r="L35" s="894" t="str">
        <f>'PRODUCTION LIST READY GRP'!M38</f>
        <v/>
      </c>
      <c r="M35" s="894" t="str">
        <f>'PRODUCTION LIST READY GRP'!N38</f>
        <v/>
      </c>
      <c r="N35" s="894" t="str">
        <f>'PRODUCTION LIST READY GRP'!O38</f>
        <v/>
      </c>
      <c r="O35" s="894" t="str">
        <f>'PRODUCTION LIST READY GRP'!P38</f>
        <v/>
      </c>
      <c r="P35" s="894" t="str">
        <f>'PRODUCTION LIST READY GRP'!Q38</f>
        <v/>
      </c>
      <c r="Q35" s="895" t="str">
        <f>'PRODUCTION LIST READY GRP'!R38</f>
        <v/>
      </c>
      <c r="R35" s="894" t="str">
        <f>'PRODUCTION LIST READY GRP'!S38</f>
        <v/>
      </c>
      <c r="S35" s="894" t="str">
        <f>'PRODUCTION LIST READY GRP'!T38</f>
        <v/>
      </c>
      <c r="T35" s="894" t="str">
        <f>'PRODUCTION LIST READY GRP'!U38</f>
        <v/>
      </c>
      <c r="U35" s="896" t="str">
        <f>'PRODUCTION LIST READY GRP'!V38</f>
        <v/>
      </c>
      <c r="V35" s="968">
        <f>'PRODUCTION LIST READY GRP'!W38</f>
        <v>0</v>
      </c>
      <c r="W35" s="26"/>
    </row>
    <row r="36" spans="1:23" s="16" customFormat="1" ht="23.25" customHeight="1">
      <c r="A36" s="15"/>
      <c r="B36" s="889" t="str">
        <f>'PRODUCTION LIST READY GRP'!C39</f>
        <v>RE-L.A.-DT</v>
      </c>
      <c r="C36" s="967">
        <f>'READY GRP'!K43</f>
        <v>1</v>
      </c>
      <c r="D36" s="894" t="str">
        <f>'PRODUCTION LIST READY GRP'!E39</f>
        <v/>
      </c>
      <c r="E36" s="894" t="str">
        <f>'PRODUCTION LIST READY GRP'!F39</f>
        <v/>
      </c>
      <c r="F36" s="894" t="str">
        <f>'PRODUCTION LIST READY GRP'!G39</f>
        <v/>
      </c>
      <c r="G36" s="894" t="str">
        <f>'PRODUCTION LIST READY GRP'!H39</f>
        <v/>
      </c>
      <c r="H36" s="894" t="str">
        <f>'PRODUCTION LIST READY GRP'!I39</f>
        <v/>
      </c>
      <c r="I36" s="894" t="str">
        <f>'PRODUCTION LIST READY GRP'!J39</f>
        <v/>
      </c>
      <c r="J36" s="894" t="str">
        <f>'PRODUCTION LIST READY GRP'!K39</f>
        <v/>
      </c>
      <c r="K36" s="894" t="str">
        <f>'PRODUCTION LIST READY GRP'!L39</f>
        <v/>
      </c>
      <c r="L36" s="894" t="str">
        <f>'PRODUCTION LIST READY GRP'!M39</f>
        <v/>
      </c>
      <c r="M36" s="894" t="str">
        <f>'PRODUCTION LIST READY GRP'!N39</f>
        <v/>
      </c>
      <c r="N36" s="894" t="str">
        <f>'PRODUCTION LIST READY GRP'!O39</f>
        <v/>
      </c>
      <c r="O36" s="894" t="str">
        <f>'PRODUCTION LIST READY GRP'!P39</f>
        <v/>
      </c>
      <c r="P36" s="894" t="str">
        <f>'PRODUCTION LIST READY GRP'!Q39</f>
        <v/>
      </c>
      <c r="Q36" s="895" t="str">
        <f>'PRODUCTION LIST READY GRP'!R39</f>
        <v/>
      </c>
      <c r="R36" s="894" t="str">
        <f>'PRODUCTION LIST READY GRP'!S39</f>
        <v/>
      </c>
      <c r="S36" s="894" t="str">
        <f>'PRODUCTION LIST READY GRP'!T39</f>
        <v/>
      </c>
      <c r="T36" s="894" t="str">
        <f>'PRODUCTION LIST READY GRP'!U39</f>
        <v/>
      </c>
      <c r="U36" s="896" t="str">
        <f>'PRODUCTION LIST READY GRP'!V39</f>
        <v/>
      </c>
      <c r="V36" s="968">
        <f>'PRODUCTION LIST READY GRP'!W39</f>
        <v>0</v>
      </c>
      <c r="W36" s="26"/>
    </row>
    <row r="37" spans="1:23" ht="23.25" customHeight="1">
      <c r="A37" s="7" t="e">
        <f>'READY GRP'!#REF!</f>
        <v>#REF!</v>
      </c>
      <c r="B37" s="889" t="str">
        <f>'PRODUCTION LIST READY GRP'!C40</f>
        <v>RE-TOKYO-DT</v>
      </c>
      <c r="C37" s="967">
        <f>'READY GRP'!K44</f>
        <v>1</v>
      </c>
      <c r="D37" s="894" t="str">
        <f>'PRODUCTION LIST READY GRP'!E40</f>
        <v/>
      </c>
      <c r="E37" s="894" t="str">
        <f>'PRODUCTION LIST READY GRP'!F40</f>
        <v/>
      </c>
      <c r="F37" s="894" t="str">
        <f>'PRODUCTION LIST READY GRP'!G40</f>
        <v/>
      </c>
      <c r="G37" s="894" t="str">
        <f>'PRODUCTION LIST READY GRP'!H40</f>
        <v/>
      </c>
      <c r="H37" s="894" t="str">
        <f>'PRODUCTION LIST READY GRP'!I40</f>
        <v/>
      </c>
      <c r="I37" s="894" t="str">
        <f>'PRODUCTION LIST READY GRP'!J40</f>
        <v/>
      </c>
      <c r="J37" s="894" t="str">
        <f>'PRODUCTION LIST READY GRP'!K40</f>
        <v/>
      </c>
      <c r="K37" s="894" t="str">
        <f>'PRODUCTION LIST READY GRP'!L40</f>
        <v/>
      </c>
      <c r="L37" s="894" t="str">
        <f>'PRODUCTION LIST READY GRP'!M40</f>
        <v/>
      </c>
      <c r="M37" s="894" t="str">
        <f>'PRODUCTION LIST READY GRP'!N40</f>
        <v/>
      </c>
      <c r="N37" s="894" t="str">
        <f>'PRODUCTION LIST READY GRP'!O40</f>
        <v/>
      </c>
      <c r="O37" s="894" t="str">
        <f>'PRODUCTION LIST READY GRP'!P40</f>
        <v/>
      </c>
      <c r="P37" s="894" t="str">
        <f>'PRODUCTION LIST READY GRP'!Q40</f>
        <v/>
      </c>
      <c r="Q37" s="895" t="str">
        <f>'PRODUCTION LIST READY GRP'!R40</f>
        <v/>
      </c>
      <c r="R37" s="894" t="str">
        <f>'PRODUCTION LIST READY GRP'!S40</f>
        <v/>
      </c>
      <c r="S37" s="894" t="str">
        <f>'PRODUCTION LIST READY GRP'!T40</f>
        <v/>
      </c>
      <c r="T37" s="894" t="str">
        <f>'PRODUCTION LIST READY GRP'!U40</f>
        <v/>
      </c>
      <c r="U37" s="896" t="str">
        <f>'PRODUCTION LIST READY GRP'!V40</f>
        <v/>
      </c>
      <c r="V37" s="968">
        <f>'PRODUCTION LIST READY GRP'!W40</f>
        <v>0</v>
      </c>
      <c r="W37" s="24">
        <f>'READY GRP'!K44*SUM('PACKING LIST READY GRP'!D37:K37)</f>
        <v>0</v>
      </c>
    </row>
    <row r="38" spans="1:23" ht="23.25" customHeight="1">
      <c r="A38" s="7" t="e">
        <f>'READY GRP'!#REF!</f>
        <v>#REF!</v>
      </c>
      <c r="B38" s="889" t="str">
        <f>'PRODUCTION LIST READY GRP'!C41</f>
        <v>RE-CHONGQING-DT</v>
      </c>
      <c r="C38" s="967">
        <f>'READY GRP'!K45</f>
        <v>1</v>
      </c>
      <c r="D38" s="894" t="str">
        <f>'PRODUCTION LIST READY GRP'!E41</f>
        <v/>
      </c>
      <c r="E38" s="894" t="str">
        <f>'PRODUCTION LIST READY GRP'!F41</f>
        <v/>
      </c>
      <c r="F38" s="894" t="str">
        <f>'PRODUCTION LIST READY GRP'!G41</f>
        <v/>
      </c>
      <c r="G38" s="894" t="str">
        <f>'PRODUCTION LIST READY GRP'!H41</f>
        <v/>
      </c>
      <c r="H38" s="894" t="str">
        <f>'PRODUCTION LIST READY GRP'!I41</f>
        <v/>
      </c>
      <c r="I38" s="894" t="str">
        <f>'PRODUCTION LIST READY GRP'!J41</f>
        <v/>
      </c>
      <c r="J38" s="894" t="str">
        <f>'PRODUCTION LIST READY GRP'!K41</f>
        <v/>
      </c>
      <c r="K38" s="894" t="str">
        <f>'PRODUCTION LIST READY GRP'!L41</f>
        <v/>
      </c>
      <c r="L38" s="894" t="str">
        <f>'PRODUCTION LIST READY GRP'!M41</f>
        <v/>
      </c>
      <c r="M38" s="894" t="str">
        <f>'PRODUCTION LIST READY GRP'!N41</f>
        <v/>
      </c>
      <c r="N38" s="894" t="str">
        <f>'PRODUCTION LIST READY GRP'!O41</f>
        <v/>
      </c>
      <c r="O38" s="894" t="str">
        <f>'PRODUCTION LIST READY GRP'!P41</f>
        <v/>
      </c>
      <c r="P38" s="894" t="str">
        <f>'PRODUCTION LIST READY GRP'!Q41</f>
        <v/>
      </c>
      <c r="Q38" s="895" t="str">
        <f>'PRODUCTION LIST READY GRP'!R41</f>
        <v/>
      </c>
      <c r="R38" s="894" t="str">
        <f>'PRODUCTION LIST READY GRP'!S41</f>
        <v/>
      </c>
      <c r="S38" s="894" t="str">
        <f>'PRODUCTION LIST READY GRP'!T41</f>
        <v/>
      </c>
      <c r="T38" s="894" t="str">
        <f>'PRODUCTION LIST READY GRP'!U41</f>
        <v/>
      </c>
      <c r="U38" s="896" t="str">
        <f>'PRODUCTION LIST READY GRP'!V41</f>
        <v/>
      </c>
      <c r="V38" s="968">
        <f>'PRODUCTION LIST READY GRP'!W41</f>
        <v>0</v>
      </c>
      <c r="W38" s="24">
        <f>'READY GRP'!K45*SUM('PACKING LIST READY GRP'!D38:K38)</f>
        <v>0</v>
      </c>
    </row>
    <row r="39" spans="1:23" ht="23.25" customHeight="1">
      <c r="A39" s="7" t="e">
        <f>'READY GRP'!#REF!</f>
        <v>#REF!</v>
      </c>
      <c r="B39" s="891" t="str">
        <f>'PRODUCTION LIST READY GRP'!C42</f>
        <v>RE-CAPE TOWN-DT</v>
      </c>
      <c r="C39" s="967">
        <f>'READY GRP'!K46</f>
        <v>1</v>
      </c>
      <c r="D39" s="894" t="str">
        <f>'PRODUCTION LIST READY GRP'!E42</f>
        <v/>
      </c>
      <c r="E39" s="894" t="str">
        <f>'PRODUCTION LIST READY GRP'!F42</f>
        <v/>
      </c>
      <c r="F39" s="894" t="str">
        <f>'PRODUCTION LIST READY GRP'!G42</f>
        <v/>
      </c>
      <c r="G39" s="894" t="str">
        <f>'PRODUCTION LIST READY GRP'!H42</f>
        <v/>
      </c>
      <c r="H39" s="894" t="str">
        <f>'PRODUCTION LIST READY GRP'!I42</f>
        <v/>
      </c>
      <c r="I39" s="894" t="str">
        <f>'PRODUCTION LIST READY GRP'!J42</f>
        <v/>
      </c>
      <c r="J39" s="894" t="str">
        <f>'PRODUCTION LIST READY GRP'!K42</f>
        <v/>
      </c>
      <c r="K39" s="894" t="str">
        <f>'PRODUCTION LIST READY GRP'!L42</f>
        <v/>
      </c>
      <c r="L39" s="894" t="str">
        <f>'PRODUCTION LIST READY GRP'!M42</f>
        <v/>
      </c>
      <c r="M39" s="894" t="str">
        <f>'PRODUCTION LIST READY GRP'!N42</f>
        <v/>
      </c>
      <c r="N39" s="894" t="str">
        <f>'PRODUCTION LIST READY GRP'!O42</f>
        <v/>
      </c>
      <c r="O39" s="894" t="str">
        <f>'PRODUCTION LIST READY GRP'!P42</f>
        <v/>
      </c>
      <c r="P39" s="894" t="str">
        <f>'PRODUCTION LIST READY GRP'!Q42</f>
        <v/>
      </c>
      <c r="Q39" s="895" t="str">
        <f>'PRODUCTION LIST READY GRP'!R42</f>
        <v/>
      </c>
      <c r="R39" s="894" t="str">
        <f>'PRODUCTION LIST READY GRP'!S42</f>
        <v/>
      </c>
      <c r="S39" s="894" t="str">
        <f>'PRODUCTION LIST READY GRP'!T42</f>
        <v/>
      </c>
      <c r="T39" s="894" t="str">
        <f>'PRODUCTION LIST READY GRP'!U42</f>
        <v/>
      </c>
      <c r="U39" s="896" t="str">
        <f>'PRODUCTION LIST READY GRP'!V42</f>
        <v/>
      </c>
      <c r="V39" s="968">
        <f>'PRODUCTION LIST READY GRP'!W42</f>
        <v>0</v>
      </c>
      <c r="W39" s="24">
        <f>'READY GRP'!K46*SUM('PACKING LIST READY GRP'!D39:K39)</f>
        <v>0</v>
      </c>
    </row>
    <row r="40" spans="1:23" ht="23.25" customHeight="1">
      <c r="A40" s="7" t="e">
        <f>'READY GRP'!#REF!</f>
        <v>#REF!</v>
      </c>
      <c r="B40" s="889" t="str">
        <f>'PRODUCTION LIST READY GRP'!C43</f>
        <v>RE-RIO-DT</v>
      </c>
      <c r="C40" s="967">
        <f>'READY GRP'!K47</f>
        <v>1</v>
      </c>
      <c r="D40" s="894" t="str">
        <f>'PRODUCTION LIST READY GRP'!E43</f>
        <v/>
      </c>
      <c r="E40" s="894" t="str">
        <f>'PRODUCTION LIST READY GRP'!F43</f>
        <v/>
      </c>
      <c r="F40" s="894" t="str">
        <f>'PRODUCTION LIST READY GRP'!G43</f>
        <v/>
      </c>
      <c r="G40" s="894" t="str">
        <f>'PRODUCTION LIST READY GRP'!H43</f>
        <v/>
      </c>
      <c r="H40" s="894" t="str">
        <f>'PRODUCTION LIST READY GRP'!I43</f>
        <v/>
      </c>
      <c r="I40" s="894" t="str">
        <f>'PRODUCTION LIST READY GRP'!J43</f>
        <v/>
      </c>
      <c r="J40" s="894" t="str">
        <f>'PRODUCTION LIST READY GRP'!K43</f>
        <v/>
      </c>
      <c r="K40" s="894" t="str">
        <f>'PRODUCTION LIST READY GRP'!L43</f>
        <v/>
      </c>
      <c r="L40" s="894" t="str">
        <f>'PRODUCTION LIST READY GRP'!M43</f>
        <v/>
      </c>
      <c r="M40" s="894" t="str">
        <f>'PRODUCTION LIST READY GRP'!N43</f>
        <v/>
      </c>
      <c r="N40" s="894" t="str">
        <f>'PRODUCTION LIST READY GRP'!O43</f>
        <v/>
      </c>
      <c r="O40" s="894" t="str">
        <f>'PRODUCTION LIST READY GRP'!P43</f>
        <v/>
      </c>
      <c r="P40" s="894" t="str">
        <f>'PRODUCTION LIST READY GRP'!Q43</f>
        <v/>
      </c>
      <c r="Q40" s="895" t="str">
        <f>'PRODUCTION LIST READY GRP'!R43</f>
        <v/>
      </c>
      <c r="R40" s="894" t="str">
        <f>'PRODUCTION LIST READY GRP'!S43</f>
        <v/>
      </c>
      <c r="S40" s="894" t="str">
        <f>'PRODUCTION LIST READY GRP'!T43</f>
        <v/>
      </c>
      <c r="T40" s="894" t="str">
        <f>'PRODUCTION LIST READY GRP'!U43</f>
        <v/>
      </c>
      <c r="U40" s="896" t="str">
        <f>'PRODUCTION LIST READY GRP'!V43</f>
        <v/>
      </c>
      <c r="V40" s="968">
        <f>'PRODUCTION LIST READY GRP'!W43</f>
        <v>0</v>
      </c>
      <c r="W40" s="24">
        <f>'READY GRP'!K47*SUM('PACKING LIST READY GRP'!D40:K40)</f>
        <v>0</v>
      </c>
    </row>
    <row r="41" spans="1:23" ht="23.25" customHeight="1">
      <c r="A41" s="7" t="e">
        <f>'READY GRP'!#REF!</f>
        <v>#REF!</v>
      </c>
      <c r="B41" s="889" t="str">
        <f>'PRODUCTION LIST READY GRP'!C44</f>
        <v>RE-BARCELONA-DT</v>
      </c>
      <c r="C41" s="967">
        <f>'READY GRP'!K48</f>
        <v>1</v>
      </c>
      <c r="D41" s="894" t="str">
        <f>'PRODUCTION LIST READY GRP'!E44</f>
        <v/>
      </c>
      <c r="E41" s="894" t="str">
        <f>'PRODUCTION LIST READY GRP'!F44</f>
        <v/>
      </c>
      <c r="F41" s="894" t="str">
        <f>'PRODUCTION LIST READY GRP'!G44</f>
        <v/>
      </c>
      <c r="G41" s="894" t="str">
        <f>'PRODUCTION LIST READY GRP'!H44</f>
        <v/>
      </c>
      <c r="H41" s="894" t="str">
        <f>'PRODUCTION LIST READY GRP'!I44</f>
        <v/>
      </c>
      <c r="I41" s="894" t="str">
        <f>'PRODUCTION LIST READY GRP'!J44</f>
        <v/>
      </c>
      <c r="J41" s="894" t="str">
        <f>'PRODUCTION LIST READY GRP'!K44</f>
        <v/>
      </c>
      <c r="K41" s="894" t="str">
        <f>'PRODUCTION LIST READY GRP'!L44</f>
        <v/>
      </c>
      <c r="L41" s="894" t="str">
        <f>'PRODUCTION LIST READY GRP'!M44</f>
        <v/>
      </c>
      <c r="M41" s="894" t="str">
        <f>'PRODUCTION LIST READY GRP'!N44</f>
        <v/>
      </c>
      <c r="N41" s="894" t="str">
        <f>'PRODUCTION LIST READY GRP'!O44</f>
        <v/>
      </c>
      <c r="O41" s="894" t="str">
        <f>'PRODUCTION LIST READY GRP'!P44</f>
        <v/>
      </c>
      <c r="P41" s="894" t="str">
        <f>'PRODUCTION LIST READY GRP'!Q44</f>
        <v/>
      </c>
      <c r="Q41" s="895" t="str">
        <f>'PRODUCTION LIST READY GRP'!R44</f>
        <v/>
      </c>
      <c r="R41" s="894" t="str">
        <f>'PRODUCTION LIST READY GRP'!S44</f>
        <v/>
      </c>
      <c r="S41" s="894" t="str">
        <f>'PRODUCTION LIST READY GRP'!T44</f>
        <v/>
      </c>
      <c r="T41" s="894" t="str">
        <f>'PRODUCTION LIST READY GRP'!U44</f>
        <v/>
      </c>
      <c r="U41" s="896" t="str">
        <f>'PRODUCTION LIST READY GRP'!V44</f>
        <v/>
      </c>
      <c r="V41" s="968">
        <f>'PRODUCTION LIST READY GRP'!W44</f>
        <v>0</v>
      </c>
      <c r="W41" s="24">
        <f>'READY GRP'!K48*SUM('PACKING LIST READY GRP'!D41:K41)</f>
        <v>0</v>
      </c>
    </row>
    <row r="42" spans="1:23" ht="23.25" customHeight="1">
      <c r="A42" s="7" t="e">
        <f>'READY GRP'!#REF!</f>
        <v>#REF!</v>
      </c>
      <c r="B42" s="889" t="str">
        <f>'PRODUCTION LIST READY GRP'!C45</f>
        <v>RE-SYDNEY-DT</v>
      </c>
      <c r="C42" s="967">
        <f>'READY GRP'!K49</f>
        <v>1</v>
      </c>
      <c r="D42" s="894" t="str">
        <f>'PRODUCTION LIST READY GRP'!E45</f>
        <v/>
      </c>
      <c r="E42" s="894" t="str">
        <f>'PRODUCTION LIST READY GRP'!F45</f>
        <v/>
      </c>
      <c r="F42" s="894" t="str">
        <f>'PRODUCTION LIST READY GRP'!G45</f>
        <v/>
      </c>
      <c r="G42" s="894" t="str">
        <f>'PRODUCTION LIST READY GRP'!H45</f>
        <v/>
      </c>
      <c r="H42" s="894" t="str">
        <f>'PRODUCTION LIST READY GRP'!I45</f>
        <v/>
      </c>
      <c r="I42" s="894" t="str">
        <f>'PRODUCTION LIST READY GRP'!J45</f>
        <v/>
      </c>
      <c r="J42" s="894" t="str">
        <f>'PRODUCTION LIST READY GRP'!K45</f>
        <v/>
      </c>
      <c r="K42" s="894" t="str">
        <f>'PRODUCTION LIST READY GRP'!L45</f>
        <v/>
      </c>
      <c r="L42" s="894" t="str">
        <f>'PRODUCTION LIST READY GRP'!M45</f>
        <v/>
      </c>
      <c r="M42" s="894" t="str">
        <f>'PRODUCTION LIST READY GRP'!N45</f>
        <v/>
      </c>
      <c r="N42" s="894" t="str">
        <f>'PRODUCTION LIST READY GRP'!O45</f>
        <v/>
      </c>
      <c r="O42" s="894" t="str">
        <f>'PRODUCTION LIST READY GRP'!P45</f>
        <v/>
      </c>
      <c r="P42" s="894" t="str">
        <f>'PRODUCTION LIST READY GRP'!Q45</f>
        <v/>
      </c>
      <c r="Q42" s="895" t="str">
        <f>'PRODUCTION LIST READY GRP'!R45</f>
        <v/>
      </c>
      <c r="R42" s="894" t="str">
        <f>'PRODUCTION LIST READY GRP'!S45</f>
        <v/>
      </c>
      <c r="S42" s="894" t="str">
        <f>'PRODUCTION LIST READY GRP'!T45</f>
        <v/>
      </c>
      <c r="T42" s="894" t="str">
        <f>'PRODUCTION LIST READY GRP'!U45</f>
        <v/>
      </c>
      <c r="U42" s="896" t="str">
        <f>'PRODUCTION LIST READY GRP'!V45</f>
        <v/>
      </c>
      <c r="V42" s="968">
        <f>'PRODUCTION LIST READY GRP'!W45</f>
        <v>0</v>
      </c>
      <c r="W42" s="24">
        <f>'READY GRP'!K49*SUM('PACKING LIST READY GRP'!D42:K42)</f>
        <v>0</v>
      </c>
    </row>
    <row r="43" spans="1:23" ht="23.25" customHeight="1">
      <c r="A43" s="7" t="e">
        <f>'READY GRP'!#REF!</f>
        <v>#REF!</v>
      </c>
      <c r="B43" s="889" t="str">
        <f>'PRODUCTION LIST READY GRP'!C46</f>
        <v>RE-NYC-DT</v>
      </c>
      <c r="C43" s="967">
        <f>'READY GRP'!K50</f>
        <v>1</v>
      </c>
      <c r="D43" s="894" t="str">
        <f>'PRODUCTION LIST READY GRP'!E46</f>
        <v/>
      </c>
      <c r="E43" s="894" t="str">
        <f>'PRODUCTION LIST READY GRP'!F46</f>
        <v/>
      </c>
      <c r="F43" s="894" t="str">
        <f>'PRODUCTION LIST READY GRP'!G46</f>
        <v/>
      </c>
      <c r="G43" s="894" t="str">
        <f>'PRODUCTION LIST READY GRP'!H46</f>
        <v/>
      </c>
      <c r="H43" s="894" t="str">
        <f>'PRODUCTION LIST READY GRP'!I46</f>
        <v/>
      </c>
      <c r="I43" s="894" t="str">
        <f>'PRODUCTION LIST READY GRP'!J46</f>
        <v/>
      </c>
      <c r="J43" s="894" t="str">
        <f>'PRODUCTION LIST READY GRP'!K46</f>
        <v/>
      </c>
      <c r="K43" s="894" t="str">
        <f>'PRODUCTION LIST READY GRP'!L46</f>
        <v/>
      </c>
      <c r="L43" s="894" t="str">
        <f>'PRODUCTION LIST READY GRP'!M46</f>
        <v/>
      </c>
      <c r="M43" s="894" t="str">
        <f>'PRODUCTION LIST READY GRP'!N46</f>
        <v/>
      </c>
      <c r="N43" s="894" t="str">
        <f>'PRODUCTION LIST READY GRP'!O46</f>
        <v/>
      </c>
      <c r="O43" s="894" t="str">
        <f>'PRODUCTION LIST READY GRP'!P46</f>
        <v/>
      </c>
      <c r="P43" s="894" t="str">
        <f>'PRODUCTION LIST READY GRP'!Q46</f>
        <v/>
      </c>
      <c r="Q43" s="895" t="str">
        <f>'PRODUCTION LIST READY GRP'!R46</f>
        <v/>
      </c>
      <c r="R43" s="894" t="str">
        <f>'PRODUCTION LIST READY GRP'!S46</f>
        <v/>
      </c>
      <c r="S43" s="894" t="str">
        <f>'PRODUCTION LIST READY GRP'!T46</f>
        <v/>
      </c>
      <c r="T43" s="894" t="str">
        <f>'PRODUCTION LIST READY GRP'!U46</f>
        <v/>
      </c>
      <c r="U43" s="896" t="str">
        <f>'PRODUCTION LIST READY GRP'!V46</f>
        <v/>
      </c>
      <c r="V43" s="968">
        <f>'PRODUCTION LIST READY GRP'!W46</f>
        <v>0</v>
      </c>
      <c r="W43" s="24">
        <f>'READY GRP'!K50*SUM('PACKING LIST READY GRP'!D43:K43)</f>
        <v>0</v>
      </c>
    </row>
    <row r="44" spans="1:23" ht="23.25" customHeight="1">
      <c r="A44" s="7" t="e">
        <f>'READY GRP'!#REF!</f>
        <v>#REF!</v>
      </c>
      <c r="B44" s="889" t="str">
        <f>'PRODUCTION LIST READY GRP'!C47</f>
        <v>RE-PARIS-DT</v>
      </c>
      <c r="C44" s="967">
        <f>'READY GRP'!K51</f>
        <v>1</v>
      </c>
      <c r="D44" s="894" t="str">
        <f>'PRODUCTION LIST READY GRP'!E47</f>
        <v/>
      </c>
      <c r="E44" s="894" t="str">
        <f>'PRODUCTION LIST READY GRP'!F47</f>
        <v/>
      </c>
      <c r="F44" s="894" t="str">
        <f>'PRODUCTION LIST READY GRP'!G47</f>
        <v/>
      </c>
      <c r="G44" s="894" t="str">
        <f>'PRODUCTION LIST READY GRP'!H47</f>
        <v/>
      </c>
      <c r="H44" s="894" t="str">
        <f>'PRODUCTION LIST READY GRP'!I47</f>
        <v/>
      </c>
      <c r="I44" s="894" t="str">
        <f>'PRODUCTION LIST READY GRP'!J47</f>
        <v/>
      </c>
      <c r="J44" s="894" t="str">
        <f>'PRODUCTION LIST READY GRP'!K47</f>
        <v/>
      </c>
      <c r="K44" s="894" t="str">
        <f>'PRODUCTION LIST READY GRP'!L47</f>
        <v/>
      </c>
      <c r="L44" s="894" t="str">
        <f>'PRODUCTION LIST READY GRP'!M47</f>
        <v/>
      </c>
      <c r="M44" s="894" t="str">
        <f>'PRODUCTION LIST READY GRP'!N47</f>
        <v/>
      </c>
      <c r="N44" s="894" t="str">
        <f>'PRODUCTION LIST READY GRP'!O47</f>
        <v/>
      </c>
      <c r="O44" s="894" t="str">
        <f>'PRODUCTION LIST READY GRP'!P47</f>
        <v/>
      </c>
      <c r="P44" s="894" t="str">
        <f>'PRODUCTION LIST READY GRP'!Q47</f>
        <v/>
      </c>
      <c r="Q44" s="895" t="str">
        <f>'PRODUCTION LIST READY GRP'!R47</f>
        <v/>
      </c>
      <c r="R44" s="894" t="str">
        <f>'PRODUCTION LIST READY GRP'!S47</f>
        <v/>
      </c>
      <c r="S44" s="894" t="str">
        <f>'PRODUCTION LIST READY GRP'!T47</f>
        <v/>
      </c>
      <c r="T44" s="894" t="str">
        <f>'PRODUCTION LIST READY GRP'!U47</f>
        <v/>
      </c>
      <c r="U44" s="896" t="str">
        <f>'PRODUCTION LIST READY GRP'!V47</f>
        <v/>
      </c>
      <c r="V44" s="968">
        <f>'PRODUCTION LIST READY GRP'!W47</f>
        <v>0</v>
      </c>
      <c r="W44" s="24">
        <f>'READY GRP'!K51*SUM('PACKING LIST READY GRP'!D44:K44)</f>
        <v>0</v>
      </c>
    </row>
    <row r="45" spans="1:23" ht="23.25" customHeight="1">
      <c r="A45" s="7" t="e">
        <f>'READY GRP'!#REF!</f>
        <v>#REF!</v>
      </c>
      <c r="B45" s="889" t="str">
        <f>'PRODUCTION LIST READY GRP'!C48</f>
        <v>RE-LIMA-DT</v>
      </c>
      <c r="C45" s="967">
        <f>'READY GRP'!K52</f>
        <v>1</v>
      </c>
      <c r="D45" s="894" t="str">
        <f>'PRODUCTION LIST READY GRP'!E48</f>
        <v/>
      </c>
      <c r="E45" s="894" t="str">
        <f>'PRODUCTION LIST READY GRP'!F48</f>
        <v/>
      </c>
      <c r="F45" s="894" t="str">
        <f>'PRODUCTION LIST READY GRP'!G48</f>
        <v/>
      </c>
      <c r="G45" s="894" t="str">
        <f>'PRODUCTION LIST READY GRP'!H48</f>
        <v/>
      </c>
      <c r="H45" s="894" t="str">
        <f>'PRODUCTION LIST READY GRP'!I48</f>
        <v/>
      </c>
      <c r="I45" s="894" t="str">
        <f>'PRODUCTION LIST READY GRP'!J48</f>
        <v/>
      </c>
      <c r="J45" s="894" t="str">
        <f>'PRODUCTION LIST READY GRP'!K48</f>
        <v/>
      </c>
      <c r="K45" s="894" t="str">
        <f>'PRODUCTION LIST READY GRP'!L48</f>
        <v/>
      </c>
      <c r="L45" s="894" t="str">
        <f>'PRODUCTION LIST READY GRP'!M48</f>
        <v/>
      </c>
      <c r="M45" s="894" t="str">
        <f>'PRODUCTION LIST READY GRP'!N48</f>
        <v/>
      </c>
      <c r="N45" s="894" t="str">
        <f>'PRODUCTION LIST READY GRP'!O48</f>
        <v/>
      </c>
      <c r="O45" s="894" t="str">
        <f>'PRODUCTION LIST READY GRP'!P48</f>
        <v/>
      </c>
      <c r="P45" s="894" t="str">
        <f>'PRODUCTION LIST READY GRP'!Q48</f>
        <v/>
      </c>
      <c r="Q45" s="895" t="str">
        <f>'PRODUCTION LIST READY GRP'!R48</f>
        <v/>
      </c>
      <c r="R45" s="894" t="str">
        <f>'PRODUCTION LIST READY GRP'!S48</f>
        <v/>
      </c>
      <c r="S45" s="894" t="str">
        <f>'PRODUCTION LIST READY GRP'!T48</f>
        <v/>
      </c>
      <c r="T45" s="894" t="str">
        <f>'PRODUCTION LIST READY GRP'!U48</f>
        <v/>
      </c>
      <c r="U45" s="896" t="str">
        <f>'PRODUCTION LIST READY GRP'!V48</f>
        <v/>
      </c>
      <c r="V45" s="968">
        <f>'PRODUCTION LIST READY GRP'!W48</f>
        <v>0</v>
      </c>
      <c r="W45" s="24">
        <f>'READY GRP'!K52*SUM('PACKING LIST READY GRP'!D45:K45)</f>
        <v>0</v>
      </c>
    </row>
    <row r="46" spans="1:23" ht="23.25" customHeight="1">
      <c r="A46" s="7" t="e">
        <f>'READY GRP'!#REF!</f>
        <v>#REF!</v>
      </c>
      <c r="B46" s="889" t="str">
        <f>'PRODUCTION LIST READY GRP'!C49</f>
        <v>RE-PHOENIX-DT</v>
      </c>
      <c r="C46" s="967">
        <f>'READY GRP'!K53</f>
        <v>1</v>
      </c>
      <c r="D46" s="894" t="str">
        <f>'PRODUCTION LIST READY GRP'!E49</f>
        <v/>
      </c>
      <c r="E46" s="894" t="str">
        <f>'PRODUCTION LIST READY GRP'!F49</f>
        <v/>
      </c>
      <c r="F46" s="894" t="str">
        <f>'PRODUCTION LIST READY GRP'!G49</f>
        <v/>
      </c>
      <c r="G46" s="894" t="str">
        <f>'PRODUCTION LIST READY GRP'!H49</f>
        <v/>
      </c>
      <c r="H46" s="894" t="str">
        <f>'PRODUCTION LIST READY GRP'!I49</f>
        <v/>
      </c>
      <c r="I46" s="894" t="str">
        <f>'PRODUCTION LIST READY GRP'!J49</f>
        <v/>
      </c>
      <c r="J46" s="894" t="str">
        <f>'PRODUCTION LIST READY GRP'!K49</f>
        <v/>
      </c>
      <c r="K46" s="894" t="str">
        <f>'PRODUCTION LIST READY GRP'!L49</f>
        <v/>
      </c>
      <c r="L46" s="894" t="str">
        <f>'PRODUCTION LIST READY GRP'!M49</f>
        <v/>
      </c>
      <c r="M46" s="894" t="str">
        <f>'PRODUCTION LIST READY GRP'!N49</f>
        <v/>
      </c>
      <c r="N46" s="894" t="str">
        <f>'PRODUCTION LIST READY GRP'!O49</f>
        <v/>
      </c>
      <c r="O46" s="894" t="str">
        <f>'PRODUCTION LIST READY GRP'!P49</f>
        <v/>
      </c>
      <c r="P46" s="894" t="str">
        <f>'PRODUCTION LIST READY GRP'!Q49</f>
        <v/>
      </c>
      <c r="Q46" s="895" t="str">
        <f>'PRODUCTION LIST READY GRP'!R49</f>
        <v/>
      </c>
      <c r="R46" s="894" t="str">
        <f>'PRODUCTION LIST READY GRP'!S49</f>
        <v/>
      </c>
      <c r="S46" s="894" t="str">
        <f>'PRODUCTION LIST READY GRP'!T49</f>
        <v/>
      </c>
      <c r="T46" s="894" t="str">
        <f>'PRODUCTION LIST READY GRP'!U49</f>
        <v/>
      </c>
      <c r="U46" s="896" t="str">
        <f>'PRODUCTION LIST READY GRP'!V49</f>
        <v/>
      </c>
      <c r="V46" s="968">
        <f>'PRODUCTION LIST READY GRP'!W49</f>
        <v>0</v>
      </c>
      <c r="W46" s="24">
        <f>'READY GRP'!K53*SUM('PACKING LIST READY GRP'!D46:K46)</f>
        <v>0</v>
      </c>
    </row>
    <row r="47" spans="1:23" ht="23.25" customHeight="1">
      <c r="A47" s="69"/>
      <c r="B47" s="889"/>
      <c r="C47" s="967">
        <f>'READY GRP'!K54</f>
        <v>0</v>
      </c>
      <c r="D47" s="894"/>
      <c r="E47" s="894"/>
      <c r="F47" s="894"/>
      <c r="G47" s="894"/>
      <c r="H47" s="894"/>
      <c r="I47" s="894"/>
      <c r="J47" s="894"/>
      <c r="K47" s="894"/>
      <c r="L47" s="894"/>
      <c r="M47" s="894"/>
      <c r="N47" s="894"/>
      <c r="O47" s="894"/>
      <c r="P47" s="894"/>
      <c r="Q47" s="895"/>
      <c r="R47" s="894" t="str">
        <f>'PRODUCTION LIST READY GRP'!S50</f>
        <v/>
      </c>
      <c r="S47" s="894" t="str">
        <f>'PRODUCTION LIST READY GRP'!T50</f>
        <v/>
      </c>
      <c r="T47" s="894" t="str">
        <f>'PRODUCTION LIST READY GRP'!U50</f>
        <v/>
      </c>
      <c r="U47" s="896" t="str">
        <f>'PRODUCTION LIST READY GRP'!V50</f>
        <v/>
      </c>
      <c r="V47" s="968"/>
      <c r="W47" s="24"/>
    </row>
    <row r="48" spans="1:23" ht="23.25" customHeight="1">
      <c r="A48" s="69"/>
      <c r="B48" s="889" t="str">
        <f>'PRODUCTION LIST READY GRP'!C51</f>
        <v>RE-BASE1-WI</v>
      </c>
      <c r="C48" s="967">
        <f>'READY GRP'!K55</f>
        <v>1</v>
      </c>
      <c r="D48" s="894" t="str">
        <f>'PRODUCTION LIST READY GRP'!E51</f>
        <v/>
      </c>
      <c r="E48" s="894" t="str">
        <f>'PRODUCTION LIST READY GRP'!F51</f>
        <v/>
      </c>
      <c r="F48" s="894" t="str">
        <f>'PRODUCTION LIST READY GRP'!G51</f>
        <v/>
      </c>
      <c r="G48" s="894" t="str">
        <f>'PRODUCTION LIST READY GRP'!H51</f>
        <v/>
      </c>
      <c r="H48" s="894" t="str">
        <f>'PRODUCTION LIST READY GRP'!I51</f>
        <v/>
      </c>
      <c r="I48" s="894" t="str">
        <f>'PRODUCTION LIST READY GRP'!J51</f>
        <v/>
      </c>
      <c r="J48" s="894" t="str">
        <f>'PRODUCTION LIST READY GRP'!K51</f>
        <v/>
      </c>
      <c r="K48" s="894" t="str">
        <f>'PRODUCTION LIST READY GRP'!L51</f>
        <v/>
      </c>
      <c r="L48" s="894" t="str">
        <f>'PRODUCTION LIST READY GRP'!M51</f>
        <v/>
      </c>
      <c r="M48" s="894" t="str">
        <f>'PRODUCTION LIST READY GRP'!N51</f>
        <v/>
      </c>
      <c r="N48" s="894" t="str">
        <f>'PRODUCTION LIST READY GRP'!O51</f>
        <v/>
      </c>
      <c r="O48" s="894" t="str">
        <f>'PRODUCTION LIST READY GRP'!P51</f>
        <v/>
      </c>
      <c r="P48" s="894" t="str">
        <f>'PRODUCTION LIST READY GRP'!Q51</f>
        <v/>
      </c>
      <c r="Q48" s="895" t="str">
        <f>'PRODUCTION LIST READY GRP'!R51</f>
        <v/>
      </c>
      <c r="R48" s="894" t="str">
        <f>'PRODUCTION LIST READY GRP'!S51</f>
        <v/>
      </c>
      <c r="S48" s="894" t="str">
        <f>'PRODUCTION LIST READY GRP'!T51</f>
        <v/>
      </c>
      <c r="T48" s="894" t="str">
        <f>'PRODUCTION LIST READY GRP'!U51</f>
        <v/>
      </c>
      <c r="U48" s="896" t="str">
        <f>'PRODUCTION LIST READY GRP'!V51</f>
        <v/>
      </c>
      <c r="V48" s="968">
        <f>'PRODUCTION LIST READY GRP'!W51</f>
        <v>0</v>
      </c>
      <c r="W48" s="24"/>
    </row>
    <row r="49" spans="1:25" ht="23.25" customHeight="1">
      <c r="A49" s="69"/>
      <c r="B49" s="889" t="str">
        <f>'PRODUCTION LIST READY GRP'!C52</f>
        <v>RE-BASE2-WI</v>
      </c>
      <c r="C49" s="967">
        <f>'READY GRP'!K56</f>
        <v>1</v>
      </c>
      <c r="D49" s="894" t="str">
        <f>'PRODUCTION LIST READY GRP'!E52</f>
        <v/>
      </c>
      <c r="E49" s="894" t="str">
        <f>'PRODUCTION LIST READY GRP'!F52</f>
        <v/>
      </c>
      <c r="F49" s="894" t="str">
        <f>'PRODUCTION LIST READY GRP'!G52</f>
        <v/>
      </c>
      <c r="G49" s="894" t="str">
        <f>'PRODUCTION LIST READY GRP'!H52</f>
        <v/>
      </c>
      <c r="H49" s="894" t="str">
        <f>'PRODUCTION LIST READY GRP'!I52</f>
        <v/>
      </c>
      <c r="I49" s="894" t="str">
        <f>'PRODUCTION LIST READY GRP'!J52</f>
        <v/>
      </c>
      <c r="J49" s="894" t="str">
        <f>'PRODUCTION LIST READY GRP'!K52</f>
        <v/>
      </c>
      <c r="K49" s="894" t="str">
        <f>'PRODUCTION LIST READY GRP'!L52</f>
        <v/>
      </c>
      <c r="L49" s="894" t="str">
        <f>'PRODUCTION LIST READY GRP'!M52</f>
        <v/>
      </c>
      <c r="M49" s="894" t="str">
        <f>'PRODUCTION LIST READY GRP'!N52</f>
        <v/>
      </c>
      <c r="N49" s="894" t="str">
        <f>'PRODUCTION LIST READY GRP'!O52</f>
        <v/>
      </c>
      <c r="O49" s="894" t="str">
        <f>'PRODUCTION LIST READY GRP'!P52</f>
        <v/>
      </c>
      <c r="P49" s="894" t="str">
        <f>'PRODUCTION LIST READY GRP'!Q52</f>
        <v/>
      </c>
      <c r="Q49" s="895" t="str">
        <f>'PRODUCTION LIST READY GRP'!R52</f>
        <v/>
      </c>
      <c r="R49" s="894" t="str">
        <f>'PRODUCTION LIST READY GRP'!S52</f>
        <v/>
      </c>
      <c r="S49" s="894" t="str">
        <f>'PRODUCTION LIST READY GRP'!T52</f>
        <v/>
      </c>
      <c r="T49" s="894" t="str">
        <f>'PRODUCTION LIST READY GRP'!U52</f>
        <v/>
      </c>
      <c r="U49" s="896" t="str">
        <f>'PRODUCTION LIST READY GRP'!V52</f>
        <v/>
      </c>
      <c r="V49" s="968">
        <f>'PRODUCTION LIST READY GRP'!W52</f>
        <v>0</v>
      </c>
      <c r="W49" s="24"/>
    </row>
    <row r="51" spans="1:25" ht="23.25" customHeight="1">
      <c r="E51" s="16"/>
      <c r="F51" s="892" t="s">
        <v>388</v>
      </c>
      <c r="G51" s="893"/>
      <c r="K51" s="10" t="s">
        <v>28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Y51" s="16"/>
    </row>
    <row r="52" spans="1:25" ht="23.25" customHeight="1">
      <c r="E52" s="16"/>
      <c r="F52" s="8" t="s">
        <v>389</v>
      </c>
      <c r="G52" s="195"/>
      <c r="H52" s="23"/>
      <c r="I52" s="23"/>
      <c r="K52" s="10" t="s">
        <v>26</v>
      </c>
      <c r="L52" s="9"/>
      <c r="M52" s="9"/>
      <c r="N52" s="9"/>
      <c r="O52" s="23"/>
      <c r="P52" s="23"/>
      <c r="Q52" s="23"/>
      <c r="R52" s="23"/>
      <c r="S52" s="23"/>
      <c r="T52" s="23"/>
      <c r="U52" s="23"/>
      <c r="V52" s="23"/>
      <c r="W52" s="23"/>
      <c r="Y52" s="16"/>
    </row>
    <row r="53" spans="1:25" ht="23.25" customHeight="1">
      <c r="E53" s="16"/>
      <c r="F53" s="8" t="s">
        <v>27</v>
      </c>
      <c r="G53" s="195"/>
      <c r="H53" s="23"/>
      <c r="I53" s="23"/>
      <c r="K53" s="10" t="s">
        <v>29</v>
      </c>
      <c r="L53" s="9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Y53" s="16"/>
    </row>
  </sheetData>
  <sheetProtection selectLockedCells="1" selectUnlockedCells="1"/>
  <autoFilter ref="V4:V49" xr:uid="{7C707867-E6DB-4F34-AB61-109C1261C245}"/>
  <mergeCells count="3">
    <mergeCell ref="B2:I2"/>
    <mergeCell ref="B1:H1"/>
    <mergeCell ref="L1:N1"/>
  </mergeCells>
  <pageMargins left="0.25" right="0.25" top="0.75" bottom="0.75" header="0.3" footer="0.3"/>
  <pageSetup paperSize="9" fitToHeight="0" orientation="landscape" r:id="rId1"/>
  <headerFooter alignWithMargins="0">
    <oddHeader>&amp;LREADY GRP - packing list</oddHeader>
    <oddFooter>Page &amp;P of &amp;N</oddFooter>
    <firstHeader>&amp;LPACKING LIST - 360 VOLUMES&amp;R&amp;G</firstHeader>
    <firstFooter>&amp;CStran &amp;P od &amp;N</first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E903-DD04-416B-B71A-C7A78F063AD8}">
  <sheetPr codeName="Sheet2">
    <tabColor theme="0" tint="-4.9989318521683403E-2"/>
  </sheetPr>
  <dimension ref="A1:CD61"/>
  <sheetViews>
    <sheetView showGridLines="0" showRowColHeaders="0" zoomScale="60" zoomScaleNormal="60" workbookViewId="0">
      <pane ySplit="9" topLeftCell="A11" activePane="bottomLeft" state="frozen"/>
      <selection activeCell="Q1" sqref="Q1"/>
      <selection pane="bottomLeft" activeCell="K12" sqref="K12"/>
    </sheetView>
  </sheetViews>
  <sheetFormatPr baseColWidth="10" defaultColWidth="11" defaultRowHeight="16"/>
  <cols>
    <col min="1" max="1" width="2" customWidth="1"/>
    <col min="2" max="2" width="4.1640625" customWidth="1"/>
    <col min="3" max="3" width="13.83203125" customWidth="1"/>
    <col min="4" max="4" width="19.83203125" style="105" customWidth="1"/>
    <col min="5" max="5" width="4.6640625" style="67" customWidth="1"/>
    <col min="6" max="6" width="9.1640625" customWidth="1"/>
    <col min="7" max="7" width="10.5" style="155" customWidth="1"/>
    <col min="8" max="8" width="7.6640625" customWidth="1"/>
    <col min="9" max="9" width="11.33203125" style="31" customWidth="1"/>
    <col min="10" max="10" width="12.5" customWidth="1"/>
    <col min="11" max="20" width="11.6640625" style="1" customWidth="1"/>
    <col min="21" max="21" width="15.1640625" style="34" customWidth="1"/>
    <col min="22" max="22" width="10" style="35" customWidth="1"/>
    <col min="23" max="23" width="11.83203125" customWidth="1"/>
    <col min="24" max="27" width="11" customWidth="1"/>
    <col min="28" max="28" width="6.5" style="335" hidden="1" customWidth="1"/>
    <col min="29" max="29" width="6.5" style="340" hidden="1" customWidth="1"/>
    <col min="30" max="31" width="5.6640625" style="70" hidden="1" customWidth="1"/>
    <col min="32" max="35" width="5.6640625" style="67" hidden="1" customWidth="1"/>
    <col min="36" max="39" width="5.6640625" style="1" hidden="1" customWidth="1"/>
    <col min="40" max="40" width="10.1640625" style="379" hidden="1" customWidth="1"/>
    <col min="41" max="41" width="9.33203125" style="125" hidden="1" customWidth="1"/>
    <col min="42" max="42" width="8" style="110" hidden="1" customWidth="1"/>
    <col min="43" max="43" width="6.6640625" style="110" hidden="1" customWidth="1"/>
    <col min="44" max="44" width="6.6640625" style="125" hidden="1" customWidth="1"/>
    <col min="45" max="45" width="6.6640625" style="110" hidden="1" customWidth="1"/>
    <col min="46" max="46" width="6.6640625" style="125" hidden="1" customWidth="1"/>
    <col min="47" max="47" width="6.6640625" style="110" hidden="1" customWidth="1"/>
    <col min="48" max="48" width="6.6640625" style="125" hidden="1" customWidth="1"/>
    <col min="49" max="49" width="6.6640625" style="110" hidden="1" customWidth="1"/>
    <col min="50" max="50" width="6.6640625" style="125" hidden="1" customWidth="1"/>
    <col min="51" max="51" width="6.6640625" style="110" hidden="1" customWidth="1"/>
    <col min="52" max="52" width="6.6640625" style="125" hidden="1" customWidth="1"/>
    <col min="53" max="82" width="11" hidden="1" customWidth="1"/>
  </cols>
  <sheetData>
    <row r="1" spans="1:81" ht="29" customHeight="1">
      <c r="D1" s="120"/>
      <c r="E1" s="42"/>
      <c r="F1" s="42"/>
      <c r="H1" s="30"/>
      <c r="I1" s="241"/>
      <c r="J1" s="240" t="s">
        <v>5</v>
      </c>
      <c r="K1" s="1005">
        <f>SUM(U12:U57)</f>
        <v>0</v>
      </c>
      <c r="L1" s="1005"/>
      <c r="M1" s="236" t="s">
        <v>6</v>
      </c>
      <c r="N1" s="242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327"/>
      <c r="AC1" s="126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81" ht="21" customHeight="1">
      <c r="A2" s="52"/>
      <c r="B2" s="52"/>
      <c r="C2" s="1021" t="s">
        <v>240</v>
      </c>
      <c r="D2" s="120"/>
      <c r="E2" s="42"/>
      <c r="F2" s="42"/>
      <c r="H2" s="30"/>
      <c r="I2" s="243"/>
      <c r="J2" s="244" t="s">
        <v>11</v>
      </c>
      <c r="K2" s="1019">
        <f>SUM(K12:T57)</f>
        <v>0</v>
      </c>
      <c r="L2" s="1019"/>
      <c r="M2" s="245"/>
      <c r="N2" s="116"/>
      <c r="O2" s="201"/>
      <c r="P2" s="201"/>
      <c r="Q2" s="201"/>
      <c r="R2" s="201"/>
      <c r="S2" s="201"/>
      <c r="T2" s="201"/>
      <c r="U2" s="1008" t="s">
        <v>340</v>
      </c>
      <c r="V2" s="1008"/>
      <c r="W2" s="569">
        <f>Z8</f>
        <v>0</v>
      </c>
      <c r="X2" s="201"/>
      <c r="Y2" s="201"/>
      <c r="Z2" s="201"/>
      <c r="AA2" s="201"/>
      <c r="AB2" s="327"/>
      <c r="AC2" s="126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327"/>
      <c r="AO2" s="126"/>
      <c r="AP2" s="111"/>
      <c r="AQ2" s="111"/>
      <c r="AR2" s="126"/>
      <c r="AS2" s="111"/>
      <c r="AT2" s="126"/>
      <c r="AU2" s="111"/>
      <c r="AV2" s="126"/>
      <c r="AW2" s="111"/>
      <c r="AX2" s="126"/>
      <c r="AY2" s="111"/>
      <c r="AZ2" s="126"/>
    </row>
    <row r="3" spans="1:81" ht="22">
      <c r="A3" s="52"/>
      <c r="B3" s="52"/>
      <c r="C3" s="1021"/>
      <c r="D3" s="120"/>
      <c r="E3" s="42"/>
      <c r="F3" s="42"/>
      <c r="H3" s="30"/>
      <c r="I3" s="243"/>
      <c r="J3" s="244" t="s">
        <v>9</v>
      </c>
      <c r="K3" s="1020">
        <f>AC8</f>
        <v>0</v>
      </c>
      <c r="L3" s="1020"/>
      <c r="M3" s="246" t="s">
        <v>3</v>
      </c>
      <c r="N3" s="116"/>
      <c r="O3" s="376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327"/>
      <c r="AC3" s="126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327"/>
      <c r="AO3" s="126"/>
      <c r="AP3" s="111"/>
      <c r="AQ3" s="111"/>
      <c r="AR3" s="126"/>
      <c r="AS3" s="111"/>
      <c r="AT3" s="126"/>
      <c r="AU3" s="111"/>
      <c r="AV3" s="126"/>
      <c r="AW3" s="111"/>
      <c r="AX3" s="126"/>
      <c r="AY3" s="111"/>
      <c r="AZ3" s="126"/>
      <c r="CC3" s="1003" t="s">
        <v>85</v>
      </c>
    </row>
    <row r="4" spans="1:81" ht="18" customHeight="1">
      <c r="A4" s="52"/>
      <c r="B4" s="52"/>
      <c r="C4" s="1021"/>
      <c r="D4" s="120"/>
      <c r="E4" s="42"/>
      <c r="F4" s="42"/>
      <c r="H4" s="30"/>
      <c r="K4"/>
      <c r="L4"/>
      <c r="M4" s="117"/>
      <c r="N4" s="119"/>
      <c r="O4" s="118"/>
      <c r="P4" s="116"/>
      <c r="Q4"/>
      <c r="R4"/>
      <c r="S4"/>
      <c r="T4"/>
      <c r="AB4" s="327"/>
      <c r="AC4" s="126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327"/>
      <c r="AO4" s="126"/>
      <c r="AP4" s="111"/>
      <c r="AQ4" s="111"/>
      <c r="AR4" s="126"/>
      <c r="AS4" s="111"/>
      <c r="AT4" s="126"/>
      <c r="AU4" s="111"/>
      <c r="AV4" s="126"/>
      <c r="AW4" s="111"/>
      <c r="AX4" s="126"/>
      <c r="AY4" s="111"/>
      <c r="AZ4" s="126"/>
      <c r="CC4" s="1003"/>
    </row>
    <row r="5" spans="1:81" ht="4.25" customHeight="1">
      <c r="A5" s="52"/>
      <c r="B5" s="52"/>
      <c r="C5" s="1021"/>
      <c r="D5" s="120"/>
      <c r="E5" s="42"/>
      <c r="F5" s="42"/>
      <c r="H5" s="30"/>
      <c r="K5"/>
      <c r="L5"/>
      <c r="M5" s="32"/>
      <c r="N5" s="33"/>
      <c r="O5" s="36"/>
      <c r="P5" s="37"/>
      <c r="Q5"/>
      <c r="R5"/>
      <c r="S5"/>
      <c r="T5"/>
      <c r="AB5" s="327"/>
      <c r="AC5" s="126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327"/>
      <c r="AO5" s="126"/>
      <c r="AP5" s="111"/>
      <c r="AQ5" s="111"/>
      <c r="AR5" s="126"/>
      <c r="AS5" s="111"/>
      <c r="AT5" s="126"/>
      <c r="AU5" s="111"/>
      <c r="AV5" s="126"/>
      <c r="AW5" s="111"/>
      <c r="AX5" s="126"/>
      <c r="AY5" s="111"/>
      <c r="AZ5" s="126"/>
      <c r="CC5" s="1003"/>
    </row>
    <row r="6" spans="1:81" ht="18.75" customHeight="1">
      <c r="A6" s="52"/>
      <c r="B6" s="52"/>
      <c r="C6" s="1021"/>
      <c r="D6" s="120"/>
      <c r="E6" s="42"/>
      <c r="F6" s="42"/>
      <c r="J6" s="1"/>
      <c r="K6" s="1022"/>
      <c r="L6" s="1022"/>
      <c r="M6" s="1022"/>
      <c r="N6" s="1022"/>
      <c r="O6" s="1023"/>
      <c r="P6" s="1023"/>
      <c r="Q6" s="1023"/>
      <c r="R6" s="1023"/>
      <c r="S6" s="1023"/>
      <c r="T6" s="1023"/>
      <c r="U6" s="114" t="s">
        <v>119</v>
      </c>
      <c r="AB6" s="327"/>
      <c r="AC6" s="126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327"/>
      <c r="AO6" s="126"/>
      <c r="AP6" s="111"/>
      <c r="AQ6" s="111"/>
      <c r="AR6" s="126"/>
      <c r="AS6" s="111"/>
      <c r="AT6" s="126"/>
      <c r="AU6" s="111"/>
      <c r="AV6" s="126"/>
      <c r="AW6" s="111"/>
      <c r="AX6" s="126"/>
      <c r="AY6" s="111"/>
      <c r="AZ6" s="126"/>
      <c r="CC6" s="1003"/>
    </row>
    <row r="7" spans="1:81" ht="16.25" customHeight="1">
      <c r="A7" s="52"/>
      <c r="B7" s="52"/>
      <c r="C7" s="52"/>
      <c r="D7" s="120"/>
      <c r="E7" s="42"/>
      <c r="F7" s="42"/>
      <c r="K7" s="85"/>
      <c r="L7" s="85"/>
      <c r="M7" s="85"/>
      <c r="N7" s="85"/>
      <c r="O7" s="85"/>
      <c r="P7" s="85"/>
      <c r="Q7" s="85"/>
      <c r="R7" s="85"/>
      <c r="S7" s="85"/>
      <c r="T7" s="85"/>
      <c r="AB7" s="327"/>
      <c r="AC7" s="126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327"/>
      <c r="AO7" s="126"/>
      <c r="AP7" s="111"/>
      <c r="AQ7" s="111"/>
      <c r="AR7" s="126"/>
      <c r="AS7" s="111"/>
      <c r="AT7" s="126"/>
      <c r="AU7" s="111"/>
      <c r="AV7" s="126"/>
      <c r="AW7" s="111"/>
      <c r="AX7" s="126"/>
      <c r="AY7" s="111"/>
      <c r="AZ7" s="126"/>
    </row>
    <row r="8" spans="1:81" ht="23" customHeight="1">
      <c r="A8" s="52"/>
      <c r="B8" s="52"/>
      <c r="C8" s="52"/>
      <c r="D8" s="120"/>
      <c r="E8" s="42"/>
      <c r="F8" s="42"/>
      <c r="G8" s="106"/>
      <c r="H8" s="38"/>
      <c r="I8" s="39"/>
      <c r="J8" s="115" t="s">
        <v>120</v>
      </c>
      <c r="K8" s="187">
        <f>SUM(AD12:AD57)</f>
        <v>0</v>
      </c>
      <c r="L8" s="187">
        <f>SUM(AE12:AE57)</f>
        <v>0</v>
      </c>
      <c r="M8" s="187">
        <f t="shared" ref="M8:S8" si="0">SUM(AF12:AF57)</f>
        <v>0</v>
      </c>
      <c r="N8" s="187">
        <f t="shared" si="0"/>
        <v>0</v>
      </c>
      <c r="O8" s="187">
        <f t="shared" si="0"/>
        <v>0</v>
      </c>
      <c r="P8" s="187">
        <f t="shared" si="0"/>
        <v>0</v>
      </c>
      <c r="Q8" s="187">
        <f t="shared" si="0"/>
        <v>0</v>
      </c>
      <c r="R8" s="187">
        <f t="shared" si="0"/>
        <v>0</v>
      </c>
      <c r="S8" s="187">
        <f t="shared" si="0"/>
        <v>0</v>
      </c>
      <c r="T8" s="187">
        <f>SUM(AM12:AM57)</f>
        <v>0</v>
      </c>
      <c r="U8" s="194">
        <f>SUM(K8:T8)</f>
        <v>0</v>
      </c>
      <c r="V8" s="40"/>
      <c r="Y8" s="95" t="s">
        <v>83</v>
      </c>
      <c r="Z8" s="558">
        <f>SUM(Z12:Z57)</f>
        <v>0</v>
      </c>
      <c r="AB8" s="327"/>
      <c r="AC8" s="126">
        <f>SUM(AC12:AC57)</f>
        <v>0</v>
      </c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327"/>
      <c r="AO8" s="367">
        <f>SUM(SUMPRODUCT($AO$17:$AO$339,N17:N339)+SUMPRODUCT($AO$17:$AO$339,O17:O339)+SUMPRODUCT($AO$17:$AO$339,Q17:Q339)+SUMPRODUCT($AO$17:$AO$339,R17:R339)+SUMPRODUCT($AO$17:$AO$339,P17:P339)+SUMPRODUCT($AO$17:$AO$339,S17:S339)+SUMPRODUCT($AO$17:$AO$339,T17:T339)+SUMPRODUCT($AO$17:$AO$339,L17:L339)+SUMPRODUCT($AO$17:$AO$339,K17:K339)+SUMPRODUCT($AO$17:$AO$339,M17:M339))+AO12*SUM(K12:T12)+AO13*SUM(K13:T13)+AO15*SUM(K15:T15)+AO16*SUM(K16:T16)</f>
        <v>0</v>
      </c>
      <c r="AP8" s="367"/>
      <c r="AQ8" s="367">
        <f>SUM(SUMPRODUCT($AQ$17:$AQ$339,P17:P339)+SUMPRODUCT($AQ$17:$AQ$339,Q17:Q339)+SUMPRODUCT($AQ$17:$AQ$339,S17:S339)+SUMPRODUCT($AQ$17:$AQ$339,T17:T339)+SUMPRODUCT($AQ$17:$AQ$339,R17:R339)+SUMPRODUCT($AQ$17:$AQ$339,L17:L339)+SUMPRODUCT($AQ$17:$AQ$339,K17:K339)+SUMPRODUCT($AQ$17:$AQ$339,N17:N339)+SUMPRODUCT($AQ$17:$AQ$339,M17:M339)+SUMPRODUCT($AQ$17:$AQ$339,O17:O339))</f>
        <v>0</v>
      </c>
      <c r="AR8" s="367">
        <f>SUM(SUMPRODUCT($AR$17:$AR$339,Q17:Q339)+SUMPRODUCT($AR$17:$AR$339,R17:R339)+SUMPRODUCT($AR$17:$AR$339,T17:T339)+SUMPRODUCT($AR$17:$AR$339,K17:K339)+SUMPRODUCT($AR$17:$AR$339,S17:S339)+SUMPRODUCT($AR$17:$AR$339,M17:M339)+SUMPRODUCT($AR$17:$AR$339,L17:L339)+SUMPRODUCT($AR$17:$AR$339,O17:O339)+SUMPRODUCT($AR$17:$AR$339,N17:N339)+SUMPRODUCT($AR$17:$AR$339,P17:P339)+AR13*SUM(K13:T13))</f>
        <v>0</v>
      </c>
      <c r="AS8" s="367">
        <f>SUM(SUMPRODUCT($AS$17:$AS$339,R17:R339)+SUMPRODUCT($AS$17:$AS$339,S17:S339)+SUMPRODUCT($AS$17:$AS$339,K17:K339)+SUMPRODUCT($AS$17:$AS$339,L17:L339)+SUMPRODUCT($AS$17:$AS$339,T17:T339)+SUMPRODUCT($AS$17:$AS$339,N17:N339)+SUMPRODUCT($AS$17:$AS$339,M17:M339)+SUMPRODUCT($AS$17:$AS$339,P17:P339)+SUMPRODUCT($AS$17:$AS$339,O17:O339)+SUMPRODUCT($AS$17:$AS$339,Q17:Q339))</f>
        <v>0</v>
      </c>
      <c r="AT8" s="367">
        <f>SUM(SUMPRODUCT($AT$17:$AT$339,S17:S339)+SUMPRODUCT($AT$17:$AT$339,T17:T339)+SUMPRODUCT($AT$17:$AT$339,L17:L339)+SUMPRODUCT($AT$17:$AT$339,M17:M339)+SUMPRODUCT($AT$17:$AT$339,K17:K339)+SUMPRODUCT($AT$17:$AT$339,O17:O339)+SUMPRODUCT($AT$17:$AT$339,N17:N339)+SUMPRODUCT($AT$17:$AT$339,Q17:Q339)+SUMPRODUCT($AT$17:$AT$339,P17:P339)+SUMPRODUCT($AT$17:$AT$339,R17:R339)+SUM(K12:T12)*AT12)</f>
        <v>0</v>
      </c>
      <c r="AU8" s="367">
        <f>SUM(SUMPRODUCT($AU$17:$AU$339,T17:T339)+SUMPRODUCT($AU$17:$AU$339,K17:K339)+SUMPRODUCT($AU$17:$AU$339,M17:M339)+SUMPRODUCT($AU$17:$AU$339,N17:N339)+SUMPRODUCT($AU$17:$AU$339,L17:L339)+SUMPRODUCT($AU$17:$AU$339,P17:P339)+SUMPRODUCT($AU$17:$AU$339,O17:O339)+SUMPRODUCT($AU$17:$AU$339,R17:R339)+SUMPRODUCT($AU$17:$AU$339,Q17:Q339)+SUMPRODUCT($AU$17:$AU$339,S17:S339))</f>
        <v>0</v>
      </c>
      <c r="AV8" s="367">
        <f>SUM(SUMPRODUCT($AV$17:$AV$339,K17:K339)+SUMPRODUCT($AV$17:$AV$339,L17:L339)+SUMPRODUCT($AV$17:$AV$339,N17:N339)+SUMPRODUCT($AV$17:$AV$339,O17:O339)+SUMPRODUCT($AV$17:$AV$339,M17:M339)+SUMPRODUCT($AV$17:$AV$339,Q17:Q339)+SUMPRODUCT($AV$17:$AV$339,P17:P339)+SUMPRODUCT($AV$17:$AV$339,S17:S339)+SUMPRODUCT($AV$17:$AV$339,R17:R339)+SUMPRODUCT($AV$17:$AV$339,T17:T339))</f>
        <v>0</v>
      </c>
      <c r="AW8" s="367">
        <f>SUM(SUMPRODUCT($AW$17:$AW$339,L17:L339)+SUMPRODUCT($AW$17:$AW$339,M17:M339)+SUMPRODUCT($AW$17:$AW$339,O17:O339)+SUMPRODUCT($AW$17:$AW$339,P17:P339)+SUMPRODUCT($AW$17:$AW$339,N17:N339)+SUMPRODUCT($AW$17:$AW$339,R17:R339)+SUMPRODUCT($AW$17:$AW$339,Q17:Q339)+SUMPRODUCT($AW$17:$AW$339,T17:T339)+SUMPRODUCT($AW$17:$AW$339,S17:S339)+SUMPRODUCT($AW$17:$AW$339,K17:K339))</f>
        <v>0</v>
      </c>
      <c r="AX8" s="367">
        <f>SUM(SUMPRODUCT($AX$17:$AX$339,M17:M339)+SUMPRODUCT($AX$17:$AX$339,N17:N339)+SUMPRODUCT($AX$17:$AX$339,P17:P339)+SUMPRODUCT($AX$17:$AX$339,Q17:Q339)+SUMPRODUCT($AX$17:$AX$339,O17:O339)+SUMPRODUCT($AX$17:$AX$339,S17:S339)+SUMPRODUCT($AX$17:$AX$339,R17:R339)+SUMPRODUCT($AX$17:$AX$339,K17:K339)+SUMPRODUCT($AX$17:$AX$339,T17:T339)+SUMPRODUCT($AX$17:$AX$339,L17:L339))</f>
        <v>0</v>
      </c>
      <c r="AY8" s="367">
        <f>SUM(SUMPRODUCT($AY$17:$AY$339,N17:N339)+SUMPRODUCT($AY$17:$AY$339,O17:O339)+SUMPRODUCT($AY$17:$AY$339,Q17:Q339)+SUMPRODUCT($AY$17:$AY$339,R17:R339)+SUMPRODUCT($AY$17:$AY$339,P17:P339)+SUMPRODUCT($AY$17:$AY$339,T17:T339)+SUMPRODUCT($AY$17:$AY$339,S17:S339)+SUMPRODUCT($AY$17:$AY$339,L17:L339)+SUMPRODUCT($AY$17:$AY$339,K17:K339)+SUMPRODUCT($AY$17:$AY$339,M17:M339))</f>
        <v>0</v>
      </c>
      <c r="AZ8" s="367">
        <f>SUM(SUMPRODUCT($AZ$17:$AZ$339,O17:O339)+SUMPRODUCT($AZ$17:$AZ$339,P17:P339)+SUMPRODUCT($AZ$17:$AZ$339,R17:R339)+SUMPRODUCT($AZ$17:$AZ$339,S17:S339)+SUMPRODUCT($AZ$17:$AZ$339,Q17:Q339)+SUMPRODUCT($AZ$17:$AZ$339,K17:K339)+SUMPRODUCT($AZ$17:$AZ$339,T17:T339)+SUMPRODUCT($AZ$17:$AZ$339,M17:M339)+SUMPRODUCT($AZ$17:$AZ$339,L17:L339)+SUMPRODUCT($AZ$17:$AZ$339,N17:N339))</f>
        <v>0</v>
      </c>
      <c r="BA8" s="1">
        <f>SUM(BA18:BA92)</f>
        <v>0</v>
      </c>
      <c r="BB8" s="1">
        <f>SUM(BB12:BB92)</f>
        <v>0</v>
      </c>
      <c r="BC8" s="1">
        <f t="shared" ref="BC8:BH8" si="1">SUM(BC18:BC92)</f>
        <v>0</v>
      </c>
      <c r="BD8" s="1">
        <f t="shared" si="1"/>
        <v>0</v>
      </c>
      <c r="BE8" s="1">
        <f t="shared" si="1"/>
        <v>0</v>
      </c>
      <c r="BF8" s="1">
        <f t="shared" si="1"/>
        <v>0</v>
      </c>
      <c r="BG8" s="1">
        <f t="shared" si="1"/>
        <v>0</v>
      </c>
      <c r="BH8" s="1">
        <f t="shared" si="1"/>
        <v>0</v>
      </c>
      <c r="BI8" s="1"/>
      <c r="BJ8" s="1">
        <f>SUM(BJ12:BJ92)</f>
        <v>0</v>
      </c>
      <c r="BK8" s="1">
        <f>SUM(BK12:BK92)</f>
        <v>0</v>
      </c>
      <c r="BL8" s="1"/>
      <c r="BM8" s="1">
        <f>SUM(BM11:BM92)</f>
        <v>0</v>
      </c>
      <c r="BN8" s="1">
        <f t="shared" ref="BN8:CB8" si="2">SUM(BN11:BN92)</f>
        <v>0</v>
      </c>
      <c r="BO8" s="1">
        <f t="shared" si="2"/>
        <v>0</v>
      </c>
      <c r="BP8" s="1">
        <f t="shared" si="2"/>
        <v>0</v>
      </c>
      <c r="BQ8" s="1">
        <f t="shared" si="2"/>
        <v>0</v>
      </c>
      <c r="BR8" s="1">
        <f t="shared" si="2"/>
        <v>0</v>
      </c>
      <c r="BS8" s="1">
        <f t="shared" si="2"/>
        <v>0</v>
      </c>
      <c r="BT8" s="1">
        <f t="shared" si="2"/>
        <v>0</v>
      </c>
      <c r="BU8" s="1">
        <f t="shared" si="2"/>
        <v>0</v>
      </c>
      <c r="BV8" s="1">
        <f t="shared" si="2"/>
        <v>0</v>
      </c>
      <c r="BW8" s="1">
        <f t="shared" si="2"/>
        <v>0</v>
      </c>
      <c r="BX8" s="1">
        <f t="shared" si="2"/>
        <v>0</v>
      </c>
      <c r="BY8" s="1">
        <f t="shared" si="2"/>
        <v>0</v>
      </c>
      <c r="BZ8" s="1">
        <f t="shared" si="2"/>
        <v>0</v>
      </c>
      <c r="CA8" s="1">
        <f t="shared" si="2"/>
        <v>0</v>
      </c>
      <c r="CB8" s="1">
        <f t="shared" si="2"/>
        <v>0</v>
      </c>
    </row>
    <row r="9" spans="1:81" s="43" customFormat="1" ht="65.75" customHeight="1">
      <c r="B9" s="250" t="s">
        <v>91</v>
      </c>
      <c r="C9" s="248"/>
      <c r="D9" s="218" t="s">
        <v>30</v>
      </c>
      <c r="E9" s="380" t="s">
        <v>238</v>
      </c>
      <c r="F9" s="218" t="s">
        <v>116</v>
      </c>
      <c r="G9" s="218" t="s">
        <v>112</v>
      </c>
      <c r="H9" s="218" t="s">
        <v>117</v>
      </c>
      <c r="I9" s="221" t="s">
        <v>114</v>
      </c>
      <c r="J9" s="223" t="s">
        <v>115</v>
      </c>
      <c r="K9" s="224" t="s">
        <v>198</v>
      </c>
      <c r="L9" s="225" t="s">
        <v>185</v>
      </c>
      <c r="M9" s="226" t="s">
        <v>199</v>
      </c>
      <c r="N9" s="227" t="s">
        <v>200</v>
      </c>
      <c r="O9" s="228" t="s">
        <v>201</v>
      </c>
      <c r="P9" s="229" t="s">
        <v>247</v>
      </c>
      <c r="Q9" s="230" t="s">
        <v>202</v>
      </c>
      <c r="R9" s="231" t="s">
        <v>203</v>
      </c>
      <c r="S9" s="232" t="s">
        <v>177</v>
      </c>
      <c r="T9" s="233" t="s">
        <v>178</v>
      </c>
      <c r="U9" s="247" t="s">
        <v>9</v>
      </c>
      <c r="V9" s="289" t="s">
        <v>10</v>
      </c>
      <c r="W9" s="291" t="s">
        <v>91</v>
      </c>
      <c r="Y9" s="375" t="s">
        <v>84</v>
      </c>
      <c r="Z9" s="375" t="s">
        <v>85</v>
      </c>
      <c r="AB9" s="328" t="s">
        <v>3</v>
      </c>
      <c r="AC9" s="338" t="s">
        <v>4</v>
      </c>
      <c r="AD9" s="218" t="s">
        <v>1</v>
      </c>
      <c r="AE9" s="218" t="s">
        <v>185</v>
      </c>
      <c r="AF9" s="218" t="s">
        <v>7</v>
      </c>
      <c r="AG9" s="218" t="s">
        <v>186</v>
      </c>
      <c r="AH9" s="218" t="s">
        <v>187</v>
      </c>
      <c r="AI9" s="218" t="s">
        <v>13</v>
      </c>
      <c r="AJ9" s="218" t="s">
        <v>68</v>
      </c>
      <c r="AK9" s="218" t="s">
        <v>69</v>
      </c>
      <c r="AL9" s="218" t="s">
        <v>57</v>
      </c>
      <c r="AM9" s="218" t="s">
        <v>179</v>
      </c>
      <c r="AN9" s="328" t="s">
        <v>82</v>
      </c>
      <c r="AO9" s="220" t="s">
        <v>105</v>
      </c>
      <c r="AP9" s="219" t="s">
        <v>106</v>
      </c>
      <c r="AQ9" s="219" t="s">
        <v>127</v>
      </c>
      <c r="AR9" s="220" t="s">
        <v>128</v>
      </c>
      <c r="AS9" s="219" t="s">
        <v>129</v>
      </c>
      <c r="AT9" s="220" t="s">
        <v>130</v>
      </c>
      <c r="AU9" s="219" t="s">
        <v>131</v>
      </c>
      <c r="AV9" s="220" t="s">
        <v>307</v>
      </c>
      <c r="AW9" s="219" t="s">
        <v>309</v>
      </c>
      <c r="AX9" s="220" t="s">
        <v>311</v>
      </c>
      <c r="AY9" s="219" t="s">
        <v>312</v>
      </c>
      <c r="AZ9" s="220" t="s">
        <v>310</v>
      </c>
      <c r="BA9" s="365" t="s">
        <v>217</v>
      </c>
      <c r="BB9" s="365" t="s">
        <v>218</v>
      </c>
      <c r="BC9" s="365" t="s">
        <v>110</v>
      </c>
      <c r="BD9" s="365" t="s">
        <v>31</v>
      </c>
      <c r="BE9" s="365" t="s">
        <v>81</v>
      </c>
      <c r="BF9" s="365" t="s">
        <v>92</v>
      </c>
      <c r="BG9" s="365" t="s">
        <v>219</v>
      </c>
      <c r="BH9" s="365" t="s">
        <v>220</v>
      </c>
      <c r="BI9" s="105"/>
      <c r="BJ9" s="365" t="s">
        <v>208</v>
      </c>
      <c r="BK9" s="365" t="s">
        <v>209</v>
      </c>
      <c r="BL9" s="105"/>
      <c r="BM9" s="365" t="s">
        <v>95</v>
      </c>
      <c r="BN9" s="365" t="s">
        <v>222</v>
      </c>
      <c r="BO9" s="365" t="s">
        <v>223</v>
      </c>
      <c r="BP9" s="365" t="s">
        <v>96</v>
      </c>
      <c r="BQ9" s="365" t="s">
        <v>224</v>
      </c>
      <c r="BR9" s="365" t="s">
        <v>99</v>
      </c>
      <c r="BS9" s="365" t="s">
        <v>98</v>
      </c>
      <c r="BT9" s="365" t="s">
        <v>225</v>
      </c>
      <c r="BU9" s="365" t="s">
        <v>226</v>
      </c>
      <c r="BV9" s="365" t="s">
        <v>97</v>
      </c>
      <c r="BW9" s="365" t="s">
        <v>227</v>
      </c>
      <c r="BX9" s="365" t="s">
        <v>228</v>
      </c>
      <c r="BY9" s="366" t="s">
        <v>229</v>
      </c>
      <c r="BZ9" s="366" t="s">
        <v>230</v>
      </c>
      <c r="CA9" s="366" t="s">
        <v>237</v>
      </c>
      <c r="CB9" s="365" t="s">
        <v>220</v>
      </c>
    </row>
    <row r="10" spans="1:81" s="130" customFormat="1" ht="30" hidden="1" customHeight="1">
      <c r="D10" s="132"/>
      <c r="E10" s="160"/>
      <c r="F10" s="132"/>
      <c r="G10" s="132"/>
      <c r="H10" s="132"/>
      <c r="I10" s="135"/>
      <c r="J10" s="136"/>
      <c r="K10" s="137" t="s">
        <v>132</v>
      </c>
      <c r="L10" s="137" t="s">
        <v>137</v>
      </c>
      <c r="M10" s="138" t="s">
        <v>133</v>
      </c>
      <c r="N10" s="138" t="s">
        <v>135</v>
      </c>
      <c r="O10" s="138" t="s">
        <v>134</v>
      </c>
      <c r="P10" s="138" t="s">
        <v>136</v>
      </c>
      <c r="Q10" s="139" t="s">
        <v>138</v>
      </c>
      <c r="R10" s="177" t="s">
        <v>166</v>
      </c>
      <c r="S10" s="177" t="s">
        <v>165</v>
      </c>
      <c r="T10" s="177" t="s">
        <v>181</v>
      </c>
      <c r="U10" s="128"/>
      <c r="V10" s="128"/>
      <c r="W10" s="129"/>
      <c r="Y10" s="131"/>
      <c r="Z10" s="131"/>
      <c r="AB10" s="329"/>
      <c r="AC10" s="339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329"/>
      <c r="AO10" s="133"/>
      <c r="AP10" s="133"/>
      <c r="AQ10" s="134"/>
      <c r="AR10" s="134"/>
      <c r="AS10" s="134"/>
      <c r="AT10" s="134"/>
      <c r="AU10" s="134"/>
      <c r="AV10" s="427"/>
      <c r="AW10" s="134"/>
      <c r="AX10" s="431"/>
      <c r="AY10" s="429"/>
      <c r="AZ10" s="431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</row>
    <row r="11" spans="1:81" s="130" customFormat="1" ht="30" customHeight="1">
      <c r="B11" s="521"/>
      <c r="C11" s="234"/>
      <c r="D11" s="545" t="s">
        <v>332</v>
      </c>
      <c r="E11" s="545"/>
      <c r="F11" s="545"/>
      <c r="G11" s="545"/>
      <c r="H11" s="545"/>
      <c r="I11" s="545"/>
      <c r="K11" s="522"/>
      <c r="L11" s="522"/>
      <c r="M11" s="522"/>
      <c r="N11" s="522"/>
      <c r="O11" s="522"/>
      <c r="P11" s="522"/>
      <c r="Q11" s="522"/>
      <c r="R11" s="522"/>
      <c r="S11" s="523"/>
      <c r="T11" s="522"/>
      <c r="U11" s="29"/>
      <c r="V11" s="443"/>
      <c r="W11" s="66"/>
      <c r="Y11" s="131"/>
      <c r="Z11" s="131"/>
      <c r="AB11" s="518"/>
      <c r="AC11" s="519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518"/>
      <c r="AO11" s="520"/>
      <c r="AP11" s="520"/>
      <c r="AQ11" s="429"/>
      <c r="AR11" s="429"/>
      <c r="AS11" s="429"/>
      <c r="AT11" s="429"/>
      <c r="AU11" s="429"/>
      <c r="AV11" s="431"/>
      <c r="AW11" s="429"/>
      <c r="AX11" s="431"/>
      <c r="AY11" s="429"/>
      <c r="AZ11" s="431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1">
        <f t="shared" ref="BM11:BM57" si="3">IF(G11="sloper",IF(SUM(K11:T11)&gt;0,SUM(K11:T11),0),0)*H11</f>
        <v>0</v>
      </c>
      <c r="BN11" s="1">
        <f>IF(G11="footholds",IF(SUM(K11:T11)&gt;0,SUM(K11:T11),0),0)*H11</f>
        <v>0</v>
      </c>
      <c r="BO11" s="1">
        <f t="shared" ref="BO11:BO57" si="4">IF(G11="micros",IF(SUM(K11:T11)&gt;0,SUM(K11:T11),0),0)*H11</f>
        <v>0</v>
      </c>
      <c r="BP11" s="1">
        <f>IF(G11="jug",IF(SUM(K11:T11)&gt;0,SUM(K11:T11),0),0)*H11</f>
        <v>0</v>
      </c>
      <c r="BQ11" s="1">
        <f t="shared" ref="BQ11:BQ57" si="5">IF(G11="ledge",IF(SUM(K11:T11)&gt;0,SUM(K11:T11),0),0)*H11</f>
        <v>0</v>
      </c>
      <c r="BR11" s="1">
        <f t="shared" ref="BR11:BR57" si="6">IF(G11="edge",IF(SUM(K11:T11)&gt;0,SUM(K11:T11),0),0)*H11</f>
        <v>0</v>
      </c>
      <c r="BS11" s="1">
        <f t="shared" ref="BS11:BS57" si="7">IF(G11="crimp",IF(SUM(K11:T11)&gt;0,SUM(K11:T11),0),0)*H11</f>
        <v>0</v>
      </c>
      <c r="BT11" s="1">
        <f t="shared" ref="BT11:BT57" si="8">IF(G11="incut",IF(SUM(K11:T11)&gt;0,SUM(K11:T11),0),0)*H11</f>
        <v>0</v>
      </c>
      <c r="BU11" s="1">
        <f t="shared" ref="BU11:BU57" si="9">IF(G11="dish",IF(SUM(K11:T11)&gt;0,SUM(K11:T11),0),0)*H11</f>
        <v>0</v>
      </c>
      <c r="BV11" s="1">
        <f t="shared" ref="BV11:BV57" si="10">IF(G11="pinch",IF(SUM(K11:T11)&gt;0,SUM(K11:T11),0),0)*H11</f>
        <v>0</v>
      </c>
      <c r="BW11" s="1">
        <f t="shared" ref="BW11:BW57" si="11">IF(G11="pocket",IF(SUM(K11:T11)&gt;0,SUM(K11:T11),0),0)*H11</f>
        <v>0</v>
      </c>
      <c r="BX11" s="1">
        <f t="shared" ref="BX11:BX57" si="12">IF(G11="insert",IF(SUM(K11:T11)&gt;0,SUM(K11:T11),0),0)*H11</f>
        <v>0</v>
      </c>
      <c r="BY11" s="1">
        <f t="shared" ref="BY11:BY57" si="13">IF(G11="feature",IF(SUM(K11:T11)&gt;0,SUM(K11:T11),0),0)*H11</f>
        <v>0</v>
      </c>
      <c r="BZ11" s="1">
        <f t="shared" ref="BZ11:BZ57" si="14">IF(G11="scoop",IF(SUM(K11:T11)&gt;0,SUM(K11:T11),0),0)*H11</f>
        <v>0</v>
      </c>
      <c r="CA11" s="1">
        <f t="shared" ref="CA11:CA57" si="15">IF(G11="positive",IF(SUM(K11:T11)&gt;0,SUM(K11:T11),0),0)*H11</f>
        <v>0</v>
      </c>
      <c r="CB11" s="1">
        <f t="shared" ref="CB11:CB57" si="16">IF(G11="various",IF(SUM(K11:T11)&gt;0,SUM(K11:T11),0),0)*H11</f>
        <v>0</v>
      </c>
    </row>
    <row r="12" spans="1:81" s="130" customFormat="1" ht="40" customHeight="1">
      <c r="B12" s="456"/>
      <c r="C12" s="524"/>
      <c r="D12" s="525" t="s">
        <v>333</v>
      </c>
      <c r="E12" s="526" t="s">
        <v>21</v>
      </c>
      <c r="F12" s="527" t="s">
        <v>96</v>
      </c>
      <c r="G12" s="527" t="s">
        <v>218</v>
      </c>
      <c r="H12" s="252">
        <v>6</v>
      </c>
      <c r="I12" s="527" t="s">
        <v>386</v>
      </c>
      <c r="J12" s="528">
        <v>95.79</v>
      </c>
      <c r="K12" s="529"/>
      <c r="L12" s="530"/>
      <c r="M12" s="529"/>
      <c r="N12" s="530"/>
      <c r="O12" s="529"/>
      <c r="P12" s="530"/>
      <c r="Q12" s="529"/>
      <c r="R12" s="530"/>
      <c r="S12" s="444"/>
      <c r="T12" s="445"/>
      <c r="U12" s="531">
        <f>SUM(K12:T12)*J12</f>
        <v>0</v>
      </c>
      <c r="V12" s="532" t="str">
        <f>IF(SUM(K12:T12)&gt;0,"Yes","No")</f>
        <v>No</v>
      </c>
      <c r="W12" s="533" t="str">
        <f>IF(B12="New","Yes","No")</f>
        <v>No</v>
      </c>
      <c r="Y12" s="572">
        <v>1</v>
      </c>
      <c r="Z12" s="969">
        <f>SUM(K12:T12)*Y12</f>
        <v>0</v>
      </c>
      <c r="AB12" s="335">
        <v>2.4</v>
      </c>
      <c r="AC12" s="378">
        <f>SUM(K12:T12)*AB12</f>
        <v>0</v>
      </c>
      <c r="AD12" s="190">
        <f>$H$12*K12</f>
        <v>0</v>
      </c>
      <c r="AE12" s="190">
        <f t="shared" ref="AE12:AM12" si="17">$H$12*L12</f>
        <v>0</v>
      </c>
      <c r="AF12" s="190">
        <f t="shared" si="17"/>
        <v>0</v>
      </c>
      <c r="AG12" s="190">
        <f t="shared" si="17"/>
        <v>0</v>
      </c>
      <c r="AH12" s="190">
        <f t="shared" si="17"/>
        <v>0</v>
      </c>
      <c r="AI12" s="190">
        <f t="shared" si="17"/>
        <v>0</v>
      </c>
      <c r="AJ12" s="190">
        <f t="shared" si="17"/>
        <v>0</v>
      </c>
      <c r="AK12" s="190">
        <f t="shared" si="17"/>
        <v>0</v>
      </c>
      <c r="AL12" s="190">
        <f t="shared" si="17"/>
        <v>0</v>
      </c>
      <c r="AM12" s="190">
        <f t="shared" si="17"/>
        <v>0</v>
      </c>
      <c r="AN12" s="518">
        <v>1</v>
      </c>
      <c r="AO12" s="520">
        <v>12</v>
      </c>
      <c r="AP12" s="520"/>
      <c r="AQ12" s="429"/>
      <c r="AR12" s="429"/>
      <c r="AS12" s="429"/>
      <c r="AT12" s="429">
        <v>1</v>
      </c>
      <c r="AU12" s="429"/>
      <c r="AV12" s="431"/>
      <c r="AW12" s="429"/>
      <c r="AX12" s="431"/>
      <c r="AY12" s="429"/>
      <c r="AZ12" s="431"/>
      <c r="BA12" s="1">
        <f>IF(F12="XS",IF(SUM(K12:T12)&gt;0,SUM(K12:T12),0),0)*H12</f>
        <v>0</v>
      </c>
      <c r="BB12" s="1">
        <f>IF(G12="S",IF(SUM(K12:T12)&gt;0,SUM(K12:T12),0),0)*H12</f>
        <v>0</v>
      </c>
      <c r="BC12" s="1">
        <f>IF(F12="M",IF(SUM(K12:T12)&gt;0,SUM(K12:T12),0),0)*H12</f>
        <v>0</v>
      </c>
      <c r="BD12" s="1">
        <f>IF(F12="L",IF(SUM(K12:T12)&gt;0,SUM(K12:T12),0),0)*H12</f>
        <v>0</v>
      </c>
      <c r="BE12" s="1">
        <f>IF(F12="XL",IF(SUM(K12:T12)&gt;0,SUM(K12:T12),0),0)*H12</f>
        <v>0</v>
      </c>
      <c r="BF12" s="1">
        <f>IF(F12="2XL",IF(SUM(K12:T12)&gt;0,SUM(K12:T12),0),0)*H12</f>
        <v>0</v>
      </c>
      <c r="BG12" s="1">
        <f>IF(F12="3XL",IF(SUM(K12:T12)&gt;0,SUM(K12:T12),0),0)*H12</f>
        <v>0</v>
      </c>
      <c r="BH12" s="1">
        <f>IF(F12="various",IF(SUM(K12:T12)&gt;0,SUM(K12:T12),0),0)*H12</f>
        <v>0</v>
      </c>
      <c r="BI12" s="234"/>
      <c r="BJ12" s="29">
        <f>IF(E12="",IF(SUM(K12:T12)&gt;0,SUM(K12:T12),0),0)*H12</f>
        <v>0</v>
      </c>
      <c r="BK12" s="29">
        <f>IF(E12="Dual tex.",IF(SUM(K12:T12)&gt;0,SUM(K12:T12),0),0)*H12</f>
        <v>0</v>
      </c>
      <c r="BL12" s="234"/>
      <c r="BM12" s="1">
        <f t="shared" si="3"/>
        <v>0</v>
      </c>
      <c r="BN12" s="1">
        <f>IF(G12="footholds",IF(SUM(K12:T12)&gt;0,SUM(K12:T12),0),0)*H12</f>
        <v>0</v>
      </c>
      <c r="BO12" s="1">
        <f t="shared" si="4"/>
        <v>0</v>
      </c>
      <c r="BP12" s="1">
        <f>IF(F12="jug",IF(SUM(K12:T12)&gt;0,SUM(K12:T12),0),0)*H12</f>
        <v>0</v>
      </c>
      <c r="BQ12" s="1">
        <f t="shared" si="5"/>
        <v>0</v>
      </c>
      <c r="BR12" s="1">
        <f t="shared" si="6"/>
        <v>0</v>
      </c>
      <c r="BS12" s="1">
        <f t="shared" si="7"/>
        <v>0</v>
      </c>
      <c r="BT12" s="1">
        <f t="shared" si="8"/>
        <v>0</v>
      </c>
      <c r="BU12" s="1">
        <f t="shared" si="9"/>
        <v>0</v>
      </c>
      <c r="BV12" s="1">
        <f t="shared" si="10"/>
        <v>0</v>
      </c>
      <c r="BW12" s="1">
        <f t="shared" si="11"/>
        <v>0</v>
      </c>
      <c r="BX12" s="1">
        <f t="shared" si="12"/>
        <v>0</v>
      </c>
      <c r="BY12" s="1">
        <f t="shared" si="13"/>
        <v>0</v>
      </c>
      <c r="BZ12" s="1">
        <f t="shared" si="14"/>
        <v>0</v>
      </c>
      <c r="CA12" s="1">
        <f t="shared" si="15"/>
        <v>0</v>
      </c>
      <c r="CB12" s="1">
        <f t="shared" si="16"/>
        <v>0</v>
      </c>
    </row>
    <row r="13" spans="1:81" s="130" customFormat="1" ht="40" customHeight="1">
      <c r="B13" s="420"/>
      <c r="C13" s="84"/>
      <c r="D13" s="168" t="s">
        <v>334</v>
      </c>
      <c r="E13" s="534"/>
      <c r="F13" s="535" t="s">
        <v>222</v>
      </c>
      <c r="G13" s="535" t="s">
        <v>218</v>
      </c>
      <c r="H13" s="292">
        <v>10</v>
      </c>
      <c r="I13" s="535" t="s">
        <v>386</v>
      </c>
      <c r="J13" s="536">
        <v>66.95</v>
      </c>
      <c r="K13" s="537"/>
      <c r="L13" s="538"/>
      <c r="M13" s="537"/>
      <c r="N13" s="538"/>
      <c r="O13" s="537"/>
      <c r="P13" s="538"/>
      <c r="Q13" s="537"/>
      <c r="R13" s="538"/>
      <c r="S13" s="537"/>
      <c r="T13" s="539"/>
      <c r="U13" s="540">
        <f>SUM(K13:T13)*J13</f>
        <v>0</v>
      </c>
      <c r="V13" s="540" t="str">
        <f>IF(SUM(K13:T13)&gt;0,"Yes","No")</f>
        <v>No</v>
      </c>
      <c r="W13" s="541" t="str">
        <f>IF(B13="New","Yes","No")</f>
        <v>No</v>
      </c>
      <c r="Y13" s="573">
        <v>1</v>
      </c>
      <c r="Z13" s="970">
        <f>Y13*SUM(K13:T13)</f>
        <v>0</v>
      </c>
      <c r="AB13" s="335">
        <v>0.85</v>
      </c>
      <c r="AC13" s="378">
        <f>SUM(K13:T13)*AB13</f>
        <v>0</v>
      </c>
      <c r="AD13" s="190">
        <f>$H$13*K13</f>
        <v>0</v>
      </c>
      <c r="AE13" s="190">
        <f t="shared" ref="AE13:AM13" si="18">$H$13*L13</f>
        <v>0</v>
      </c>
      <c r="AF13" s="190">
        <f t="shared" si="18"/>
        <v>0</v>
      </c>
      <c r="AG13" s="190">
        <f t="shared" si="18"/>
        <v>0</v>
      </c>
      <c r="AH13" s="190">
        <f t="shared" si="18"/>
        <v>0</v>
      </c>
      <c r="AI13" s="190">
        <f t="shared" si="18"/>
        <v>0</v>
      </c>
      <c r="AJ13" s="190">
        <f t="shared" si="18"/>
        <v>0</v>
      </c>
      <c r="AK13" s="190">
        <f t="shared" si="18"/>
        <v>0</v>
      </c>
      <c r="AL13" s="190">
        <f t="shared" si="18"/>
        <v>0</v>
      </c>
      <c r="AM13" s="190">
        <f t="shared" si="18"/>
        <v>0</v>
      </c>
      <c r="AN13" s="518">
        <v>1</v>
      </c>
      <c r="AO13" s="520">
        <v>20</v>
      </c>
      <c r="AP13" s="520"/>
      <c r="AQ13" s="429"/>
      <c r="AR13" s="429">
        <v>1</v>
      </c>
      <c r="AS13" s="429"/>
      <c r="AT13" s="429"/>
      <c r="AU13" s="429"/>
      <c r="AV13" s="431"/>
      <c r="AW13" s="429"/>
      <c r="AX13" s="431"/>
      <c r="AY13" s="429"/>
      <c r="AZ13" s="431"/>
      <c r="BA13" s="1">
        <f>IF(F13="XS",IF(SUM(K13:T13)&gt;0,SUM(K13:T13),0),0)*H13</f>
        <v>0</v>
      </c>
      <c r="BB13" s="1">
        <f>IF(G13="S",IF(SUM(K13:T13)&gt;0,SUM(K13:T13),0),0)*H13</f>
        <v>0</v>
      </c>
      <c r="BC13" s="1">
        <f>IF(F13="M",IF(SUM(K13:T13)&gt;0,SUM(K13:T13),0),0)*H13</f>
        <v>0</v>
      </c>
      <c r="BD13" s="1">
        <f>IF(F13="L",IF(SUM(K13:T13)&gt;0,SUM(K13:T13),0),0)*H13</f>
        <v>0</v>
      </c>
      <c r="BE13" s="1">
        <f>IF(F13="XL",IF(SUM(K13:T13)&gt;0,SUM(K13:T13),0),0)*H13</f>
        <v>0</v>
      </c>
      <c r="BF13" s="1">
        <f>IF(F13="2XL",IF(SUM(K13:T13)&gt;0,SUM(K13:T13),0),0)*H13</f>
        <v>0</v>
      </c>
      <c r="BG13" s="1">
        <f>IF(F13="3XL",IF(SUM(K13:T13)&gt;0,SUM(K13:T13),0),0)*H13</f>
        <v>0</v>
      </c>
      <c r="BH13" s="1">
        <f>IF(F13="various",IF(SUM(K13:T13)&gt;0,SUM(K13:T13),0),0)*H13</f>
        <v>0</v>
      </c>
      <c r="BI13" s="234"/>
      <c r="BJ13" s="29">
        <f>IF(E13="",IF(SUM(K13:T13)&gt;0,SUM(K13:T13),0),0)*H13</f>
        <v>0</v>
      </c>
      <c r="BK13" s="29">
        <f>IF(E13="Dual tex.",IF(SUM(K13:T13)&gt;0,SUM(K13:T13),0),0)*H13</f>
        <v>0</v>
      </c>
      <c r="BL13" s="234"/>
      <c r="BM13" s="1">
        <f t="shared" si="3"/>
        <v>0</v>
      </c>
      <c r="BN13" s="1">
        <f>IF(F13="footholds",IF(SUM(K13:T13)&gt;0,SUM(K13:T13),0),0)*H13</f>
        <v>0</v>
      </c>
      <c r="BO13" s="1">
        <f t="shared" si="4"/>
        <v>0</v>
      </c>
      <c r="BP13" s="1">
        <f t="shared" ref="BP13:BP57" si="19">IF(G13="jug",IF(SUM(K13:T13)&gt;0,SUM(K13:T13),0),0)*H13</f>
        <v>0</v>
      </c>
      <c r="BQ13" s="1">
        <f t="shared" si="5"/>
        <v>0</v>
      </c>
      <c r="BR13" s="1">
        <f t="shared" si="6"/>
        <v>0</v>
      </c>
      <c r="BS13" s="1">
        <f t="shared" si="7"/>
        <v>0</v>
      </c>
      <c r="BT13" s="1">
        <f t="shared" si="8"/>
        <v>0</v>
      </c>
      <c r="BU13" s="1">
        <f t="shared" si="9"/>
        <v>0</v>
      </c>
      <c r="BV13" s="1">
        <f t="shared" si="10"/>
        <v>0</v>
      </c>
      <c r="BW13" s="1">
        <f t="shared" si="11"/>
        <v>0</v>
      </c>
      <c r="BX13" s="1">
        <f t="shared" si="12"/>
        <v>0</v>
      </c>
      <c r="BY13" s="1">
        <f t="shared" si="13"/>
        <v>0</v>
      </c>
      <c r="BZ13" s="1">
        <f t="shared" si="14"/>
        <v>0</v>
      </c>
      <c r="CA13" s="1">
        <f t="shared" si="15"/>
        <v>0</v>
      </c>
      <c r="CB13" s="1">
        <f t="shared" si="16"/>
        <v>0</v>
      </c>
    </row>
    <row r="14" spans="1:81" s="130" customFormat="1" ht="30" customHeight="1">
      <c r="B14" s="521"/>
      <c r="C14" s="234"/>
      <c r="D14" s="546" t="s">
        <v>324</v>
      </c>
      <c r="E14" s="546"/>
      <c r="F14" s="546"/>
      <c r="G14" s="160"/>
      <c r="H14" s="160"/>
      <c r="I14" s="160"/>
      <c r="K14" s="522"/>
      <c r="L14" s="522"/>
      <c r="M14" s="522"/>
      <c r="N14" s="522"/>
      <c r="O14" s="522"/>
      <c r="P14" s="522"/>
      <c r="Q14" s="522"/>
      <c r="R14" s="522"/>
      <c r="S14" s="523"/>
      <c r="T14" s="522"/>
      <c r="U14" s="29"/>
      <c r="V14" s="443"/>
      <c r="W14" s="66"/>
      <c r="Y14" s="570"/>
      <c r="Z14" s="971"/>
      <c r="AB14" s="335"/>
      <c r="AC14" s="378">
        <f t="shared" ref="AC14" si="20">SUM(K14:T14)*AB14</f>
        <v>0</v>
      </c>
      <c r="AD14" s="190">
        <f t="shared" ref="AD14:AD17" si="21">$H$18*K14</f>
        <v>0</v>
      </c>
      <c r="AE14" s="190">
        <f t="shared" ref="AE14:AE17" si="22">$H$18*L14</f>
        <v>0</v>
      </c>
      <c r="AF14" s="190">
        <f t="shared" ref="AF14:AF17" si="23">$H$18*M14</f>
        <v>0</v>
      </c>
      <c r="AG14" s="190">
        <f t="shared" ref="AG14:AG17" si="24">$H$18*N14</f>
        <v>0</v>
      </c>
      <c r="AH14" s="190">
        <f t="shared" ref="AH14:AH17" si="25">$H$18*O14</f>
        <v>0</v>
      </c>
      <c r="AI14" s="190">
        <f t="shared" ref="AI14:AI17" si="26">$H$18*P14</f>
        <v>0</v>
      </c>
      <c r="AJ14" s="190">
        <f t="shared" ref="AJ14:AJ17" si="27">$H$18*Q14</f>
        <v>0</v>
      </c>
      <c r="AK14" s="190">
        <f t="shared" ref="AK14:AK17" si="28">$H$18*R14</f>
        <v>0</v>
      </c>
      <c r="AL14" s="190">
        <f t="shared" ref="AL14:AL17" si="29">$H$18*S14</f>
        <v>0</v>
      </c>
      <c r="AM14" s="190">
        <f t="shared" ref="AM14:AM17" si="30">$H$18*T14</f>
        <v>0</v>
      </c>
      <c r="AN14" s="518"/>
      <c r="AO14" s="520"/>
      <c r="AP14" s="520"/>
      <c r="AQ14" s="429"/>
      <c r="AR14" s="429"/>
      <c r="AS14" s="429"/>
      <c r="AT14" s="429"/>
      <c r="AU14" s="429"/>
      <c r="AV14" s="431"/>
      <c r="AW14" s="429"/>
      <c r="AX14" s="431"/>
      <c r="AY14" s="429"/>
      <c r="AZ14" s="431"/>
      <c r="BA14" s="1">
        <f>IF(F14="XS",IF(SUM(K14:T14)&gt;0,SUM(K14:T14),0),0)*H14</f>
        <v>0</v>
      </c>
      <c r="BB14" s="1">
        <f>IF(F14="S",IF(SUM(K14:T14)&gt;0,SUM(K14:T14),0),0)*H14</f>
        <v>0</v>
      </c>
      <c r="BC14" s="1">
        <f>IF(F14="M",IF(SUM(K14:T14)&gt;0,SUM(K14:T14),0),0)*H14</f>
        <v>0</v>
      </c>
      <c r="BD14" s="1">
        <f>IF(F14="L",IF(SUM(K14:T14)&gt;0,SUM(K14:T14),0),0)*H14</f>
        <v>0</v>
      </c>
      <c r="BE14" s="1">
        <f>IF(F14="XL",IF(SUM(K14:T14)&gt;0,SUM(K14:T14),0),0)*H14</f>
        <v>0</v>
      </c>
      <c r="BF14" s="1">
        <f>IF(F14="2XL",IF(SUM(K14:T14)&gt;0,SUM(K14:T14),0),0)*H14</f>
        <v>0</v>
      </c>
      <c r="BG14" s="1">
        <f>IF(F14="3XL",IF(SUM(K14:T14)&gt;0,SUM(K14:T14),0),0)*H14</f>
        <v>0</v>
      </c>
      <c r="BH14" s="1">
        <f>IF(F14="various",IF(SUM(K14:T14)&gt;0,SUM(K14:T14),0),0)*H14</f>
        <v>0</v>
      </c>
      <c r="BI14" s="234"/>
      <c r="BJ14" s="29">
        <f>IF(E14="",IF(SUM(K14:T14)&gt;0,SUM(K14:T14),0),0)*H14</f>
        <v>0</v>
      </c>
      <c r="BK14" s="29">
        <f>IF(E14="Dual tex.",IF(SUM(K14:T14)&gt;0,SUM(K14:T14),0),0)*H14</f>
        <v>0</v>
      </c>
      <c r="BL14" s="234"/>
      <c r="BM14" s="1">
        <f t="shared" si="3"/>
        <v>0</v>
      </c>
      <c r="BN14" s="1">
        <f t="shared" ref="BN14:BN57" si="31">IF(G14="footholds",IF(SUM(K14:T14)&gt;0,SUM(K14:T14),0),0)*H14</f>
        <v>0</v>
      </c>
      <c r="BO14" s="1">
        <f t="shared" si="4"/>
        <v>0</v>
      </c>
      <c r="BP14" s="1">
        <f t="shared" si="19"/>
        <v>0</v>
      </c>
      <c r="BQ14" s="1">
        <f t="shared" si="5"/>
        <v>0</v>
      </c>
      <c r="BR14" s="1">
        <f t="shared" si="6"/>
        <v>0</v>
      </c>
      <c r="BS14" s="1">
        <f t="shared" si="7"/>
        <v>0</v>
      </c>
      <c r="BT14" s="1">
        <f t="shared" si="8"/>
        <v>0</v>
      </c>
      <c r="BU14" s="1">
        <f t="shared" si="9"/>
        <v>0</v>
      </c>
      <c r="BV14" s="1">
        <f t="shared" si="10"/>
        <v>0</v>
      </c>
      <c r="BW14" s="1">
        <f t="shared" si="11"/>
        <v>0</v>
      </c>
      <c r="BX14" s="1">
        <f t="shared" si="12"/>
        <v>0</v>
      </c>
      <c r="BY14" s="1">
        <f t="shared" si="13"/>
        <v>0</v>
      </c>
      <c r="BZ14" s="1">
        <f t="shared" si="14"/>
        <v>0</v>
      </c>
      <c r="CA14" s="1">
        <f t="shared" si="15"/>
        <v>0</v>
      </c>
      <c r="CB14" s="1">
        <f t="shared" si="16"/>
        <v>0</v>
      </c>
    </row>
    <row r="15" spans="1:81" s="130" customFormat="1" ht="40" customHeight="1">
      <c r="B15" s="542"/>
      <c r="C15" s="251"/>
      <c r="D15" s="525" t="s">
        <v>321</v>
      </c>
      <c r="E15" s="543"/>
      <c r="F15" s="527" t="s">
        <v>323</v>
      </c>
      <c r="G15" s="527" t="s">
        <v>217</v>
      </c>
      <c r="H15" s="252">
        <v>30</v>
      </c>
      <c r="I15" s="527" t="s">
        <v>320</v>
      </c>
      <c r="J15" s="528">
        <v>21.63</v>
      </c>
      <c r="K15" s="529"/>
      <c r="L15" s="529"/>
      <c r="M15" s="529"/>
      <c r="N15" s="529"/>
      <c r="O15" s="529"/>
      <c r="P15" s="529"/>
      <c r="Q15" s="529"/>
      <c r="R15" s="529"/>
      <c r="S15" s="444"/>
      <c r="T15" s="444"/>
      <c r="U15" s="531">
        <f>SUM(K15:T15)*J15</f>
        <v>0</v>
      </c>
      <c r="V15" s="532" t="str">
        <f>IF(SUM(K15:T15)&gt;0,"Yes","No")</f>
        <v>No</v>
      </c>
      <c r="W15" s="533" t="str">
        <f>IF(B15="New","Yes","No")</f>
        <v>No</v>
      </c>
      <c r="Y15" s="572">
        <v>1</v>
      </c>
      <c r="Z15" s="969">
        <f>Y15*SUM(K15:T15)</f>
        <v>0</v>
      </c>
      <c r="AB15" s="335">
        <v>0.06</v>
      </c>
      <c r="AC15" s="378">
        <f>SUM(K15:T15)*AB15</f>
        <v>0</v>
      </c>
      <c r="AD15" s="190">
        <f>$H$15*K15</f>
        <v>0</v>
      </c>
      <c r="AE15" s="190">
        <f t="shared" ref="AE15:AM15" si="32">$H$15*L15</f>
        <v>0</v>
      </c>
      <c r="AF15" s="190">
        <f t="shared" si="32"/>
        <v>0</v>
      </c>
      <c r="AG15" s="190">
        <f t="shared" si="32"/>
        <v>0</v>
      </c>
      <c r="AH15" s="190">
        <f t="shared" si="32"/>
        <v>0</v>
      </c>
      <c r="AI15" s="190">
        <f t="shared" si="32"/>
        <v>0</v>
      </c>
      <c r="AJ15" s="190">
        <f t="shared" si="32"/>
        <v>0</v>
      </c>
      <c r="AK15" s="190">
        <f t="shared" si="32"/>
        <v>0</v>
      </c>
      <c r="AL15" s="190">
        <f t="shared" si="32"/>
        <v>0</v>
      </c>
      <c r="AM15" s="190">
        <f t="shared" si="32"/>
        <v>0</v>
      </c>
      <c r="AN15" s="518">
        <v>1</v>
      </c>
      <c r="AO15" s="520">
        <v>30</v>
      </c>
      <c r="AP15" s="520"/>
      <c r="AQ15" s="429"/>
      <c r="AR15" s="429"/>
      <c r="AS15" s="429"/>
      <c r="AT15" s="429"/>
      <c r="AU15" s="429"/>
      <c r="AV15" s="431"/>
      <c r="AW15" s="429"/>
      <c r="AX15" s="431"/>
      <c r="AY15" s="429"/>
      <c r="AZ15" s="431"/>
      <c r="BA15" s="1">
        <f>IF(F15="XS",IF(SUM(K15:T15)&gt;0,SUM(K15:T15),0),0)*H15</f>
        <v>0</v>
      </c>
      <c r="BB15" s="1">
        <f>IF(F15="S",IF(SUM(K15:T15)&gt;0,SUM(K15:T15),0),0)*H15</f>
        <v>0</v>
      </c>
      <c r="BC15" s="1">
        <f>IF(F15="M",IF(SUM(K15:T15)&gt;0,SUM(K15:T15),0),0)*H15</f>
        <v>0</v>
      </c>
      <c r="BD15" s="1">
        <f>IF(F15="L",IF(SUM(K15:T15)&gt;0,SUM(K15:T15),0),0)*H15</f>
        <v>0</v>
      </c>
      <c r="BE15" s="1">
        <f>IF(F15="XL",IF(SUM(K15:T15)&gt;0,SUM(K15:T15),0),0)*H15</f>
        <v>0</v>
      </c>
      <c r="BF15" s="1">
        <f>IF(F15="2XL",IF(SUM(K15:T15)&gt;0,SUM(K15:T15),0),0)*H15</f>
        <v>0</v>
      </c>
      <c r="BG15" s="1">
        <f>IF(F15="3XL",IF(SUM(K15:T15)&gt;0,SUM(K15:T15),0),0)*H15</f>
        <v>0</v>
      </c>
      <c r="BH15" s="1">
        <f>IF(F15="various",IF(SUM(K15:T15)&gt;0,SUM(K15:T15),0),0)*H15</f>
        <v>0</v>
      </c>
      <c r="BI15" s="234"/>
      <c r="BJ15" s="29">
        <f>IF(E15="",IF(SUM(K15:T15)&gt;0,SUM(K15:T15),0),0)*H15</f>
        <v>0</v>
      </c>
      <c r="BK15" s="29">
        <f>IF(E15="Dual tex.",IF(SUM(K15:T15)&gt;0,SUM(K15:T15),0),0)*H15</f>
        <v>0</v>
      </c>
      <c r="BL15" s="234"/>
      <c r="BM15" s="1">
        <f t="shared" si="3"/>
        <v>0</v>
      </c>
      <c r="BN15" s="1">
        <f t="shared" si="31"/>
        <v>0</v>
      </c>
      <c r="BO15" s="1">
        <f t="shared" si="4"/>
        <v>0</v>
      </c>
      <c r="BP15" s="1">
        <f t="shared" si="19"/>
        <v>0</v>
      </c>
      <c r="BQ15" s="1">
        <f t="shared" si="5"/>
        <v>0</v>
      </c>
      <c r="BR15" s="1">
        <f t="shared" si="6"/>
        <v>0</v>
      </c>
      <c r="BS15" s="1">
        <f t="shared" si="7"/>
        <v>0</v>
      </c>
      <c r="BT15" s="1">
        <f t="shared" si="8"/>
        <v>0</v>
      </c>
      <c r="BU15" s="1">
        <f t="shared" si="9"/>
        <v>0</v>
      </c>
      <c r="BV15" s="1">
        <f t="shared" si="10"/>
        <v>0</v>
      </c>
      <c r="BW15" s="1">
        <f t="shared" si="11"/>
        <v>0</v>
      </c>
      <c r="BX15" s="1">
        <f t="shared" si="12"/>
        <v>0</v>
      </c>
      <c r="BY15" s="1">
        <f t="shared" si="13"/>
        <v>0</v>
      </c>
      <c r="BZ15" s="1">
        <f t="shared" si="14"/>
        <v>0</v>
      </c>
      <c r="CA15" s="1">
        <f t="shared" si="15"/>
        <v>0</v>
      </c>
      <c r="CB15" s="1">
        <f t="shared" si="16"/>
        <v>0</v>
      </c>
    </row>
    <row r="16" spans="1:81" s="130" customFormat="1" ht="40" customHeight="1">
      <c r="B16" s="544"/>
      <c r="C16" s="140"/>
      <c r="D16" s="168" t="s">
        <v>322</v>
      </c>
      <c r="E16" s="534"/>
      <c r="F16" s="535" t="s">
        <v>323</v>
      </c>
      <c r="G16" s="535" t="s">
        <v>217</v>
      </c>
      <c r="H16" s="292">
        <v>100</v>
      </c>
      <c r="I16" s="535" t="s">
        <v>320</v>
      </c>
      <c r="J16" s="536">
        <v>67.98</v>
      </c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40">
        <f>SUM(K16:T16)*J16</f>
        <v>0</v>
      </c>
      <c r="V16" s="540" t="str">
        <f>IF(SUM(K16:T16)&gt;0,"Yes","No")</f>
        <v>No</v>
      </c>
      <c r="W16" s="541" t="str">
        <f>IF(B16="New","Yes","No")</f>
        <v>No</v>
      </c>
      <c r="Y16" s="573">
        <v>1</v>
      </c>
      <c r="Z16" s="970">
        <f>Y16*SUM(K16:T16)</f>
        <v>0</v>
      </c>
      <c r="AB16" s="335">
        <v>0.2</v>
      </c>
      <c r="AC16" s="378">
        <f>SUM(K16:T16)*AB16</f>
        <v>0</v>
      </c>
      <c r="AD16" s="190">
        <f>$H$16*K16</f>
        <v>0</v>
      </c>
      <c r="AE16" s="190">
        <f t="shared" ref="AE16:AM16" si="33">$H$16*L16</f>
        <v>0</v>
      </c>
      <c r="AF16" s="190">
        <f t="shared" si="33"/>
        <v>0</v>
      </c>
      <c r="AG16" s="190">
        <f t="shared" si="33"/>
        <v>0</v>
      </c>
      <c r="AH16" s="190">
        <f t="shared" si="33"/>
        <v>0</v>
      </c>
      <c r="AI16" s="190">
        <f t="shared" si="33"/>
        <v>0</v>
      </c>
      <c r="AJ16" s="190">
        <f t="shared" si="33"/>
        <v>0</v>
      </c>
      <c r="AK16" s="190">
        <f t="shared" si="33"/>
        <v>0</v>
      </c>
      <c r="AL16" s="190">
        <f t="shared" si="33"/>
        <v>0</v>
      </c>
      <c r="AM16" s="190">
        <f t="shared" si="33"/>
        <v>0</v>
      </c>
      <c r="AN16" s="518">
        <v>1</v>
      </c>
      <c r="AO16" s="520">
        <v>100</v>
      </c>
      <c r="AP16" s="520"/>
      <c r="AQ16" s="429"/>
      <c r="AR16" s="429"/>
      <c r="AS16" s="429"/>
      <c r="AT16" s="429"/>
      <c r="AU16" s="429"/>
      <c r="AV16" s="431"/>
      <c r="AW16" s="429"/>
      <c r="AX16" s="431"/>
      <c r="AY16" s="429"/>
      <c r="AZ16" s="431"/>
      <c r="BA16" s="1">
        <f>IF(F16="XS",IF(SUM(K16:T16)&gt;0,SUM(K16:T16),0),0)*H16</f>
        <v>0</v>
      </c>
      <c r="BB16" s="1">
        <f>IF(F16="S",IF(SUM(K16:T16)&gt;0,SUM(K16:T16),0),0)*H16</f>
        <v>0</v>
      </c>
      <c r="BC16" s="1">
        <f>IF(F16="M",IF(SUM(K16:T16)&gt;0,SUM(K16:T16),0),0)*H16</f>
        <v>0</v>
      </c>
      <c r="BD16" s="1">
        <f>IF(F16="L",IF(SUM(K16:T16)&gt;0,SUM(K16:T16),0),0)*H16</f>
        <v>0</v>
      </c>
      <c r="BE16" s="1">
        <f>IF(F16="XL",IF(SUM(K16:T16)&gt;0,SUM(K16:T16),0),0)*H16</f>
        <v>0</v>
      </c>
      <c r="BF16" s="1">
        <f>IF(F16="2XL",IF(SUM(K16:T16)&gt;0,SUM(K16:T16),0),0)*H16</f>
        <v>0</v>
      </c>
      <c r="BG16" s="1">
        <f>IF(F16="3XL",IF(SUM(K16:T16)&gt;0,SUM(K16:T16),0),0)*H16</f>
        <v>0</v>
      </c>
      <c r="BH16" s="1">
        <f>IF(F16="various",IF(SUM(K16:T16)&gt;0,SUM(K16:T16),0),0)*H16</f>
        <v>0</v>
      </c>
      <c r="BI16" s="234"/>
      <c r="BJ16" s="29">
        <f>IF(E16="",IF(SUM(K16:T16)&gt;0,SUM(K16:T16),0),0)*H16</f>
        <v>0</v>
      </c>
      <c r="BK16" s="29">
        <f>IF(E16="Dual tex.",IF(SUM(K16:T16)&gt;0,SUM(K16:T16),0),0)*H16</f>
        <v>0</v>
      </c>
      <c r="BL16" s="234"/>
      <c r="BM16" s="1">
        <f t="shared" si="3"/>
        <v>0</v>
      </c>
      <c r="BN16" s="1">
        <f t="shared" si="31"/>
        <v>0</v>
      </c>
      <c r="BO16" s="1">
        <f t="shared" si="4"/>
        <v>0</v>
      </c>
      <c r="BP16" s="1">
        <f t="shared" si="19"/>
        <v>0</v>
      </c>
      <c r="BQ16" s="1">
        <f t="shared" si="5"/>
        <v>0</v>
      </c>
      <c r="BR16" s="1">
        <f t="shared" si="6"/>
        <v>0</v>
      </c>
      <c r="BS16" s="1">
        <f t="shared" si="7"/>
        <v>0</v>
      </c>
      <c r="BT16" s="1">
        <f t="shared" si="8"/>
        <v>0</v>
      </c>
      <c r="BU16" s="1">
        <f t="shared" si="9"/>
        <v>0</v>
      </c>
      <c r="BV16" s="1">
        <f t="shared" si="10"/>
        <v>0</v>
      </c>
      <c r="BW16" s="1">
        <f t="shared" si="11"/>
        <v>0</v>
      </c>
      <c r="BX16" s="1">
        <f t="shared" si="12"/>
        <v>0</v>
      </c>
      <c r="BY16" s="1">
        <f t="shared" si="13"/>
        <v>0</v>
      </c>
      <c r="BZ16" s="1">
        <f t="shared" si="14"/>
        <v>0</v>
      </c>
      <c r="CA16" s="1">
        <f t="shared" si="15"/>
        <v>0</v>
      </c>
      <c r="CB16" s="1">
        <f t="shared" si="16"/>
        <v>0</v>
      </c>
    </row>
    <row r="17" spans="1:80" s="29" customFormat="1" ht="34.25" customHeight="1">
      <c r="D17" s="488" t="s">
        <v>108</v>
      </c>
      <c r="E17" s="66"/>
      <c r="G17" s="108"/>
      <c r="I17" s="109"/>
      <c r="J17" s="421"/>
      <c r="M17" s="41"/>
      <c r="N17" s="41"/>
      <c r="O17" s="41"/>
      <c r="P17" s="41"/>
      <c r="Q17" s="41"/>
      <c r="R17" s="41"/>
      <c r="S17" s="41"/>
      <c r="T17" s="41"/>
      <c r="U17" s="44"/>
      <c r="V17" s="45"/>
      <c r="W17" s="1"/>
      <c r="X17" s="1"/>
      <c r="Y17" s="571"/>
      <c r="Z17" s="972"/>
      <c r="AB17" s="335"/>
      <c r="AC17" s="378">
        <f t="shared" ref="AC17" si="34">SUM(K17:T17)*AB17</f>
        <v>0</v>
      </c>
      <c r="AD17" s="190">
        <f t="shared" si="21"/>
        <v>0</v>
      </c>
      <c r="AE17" s="190">
        <f t="shared" si="22"/>
        <v>0</v>
      </c>
      <c r="AF17" s="190">
        <f t="shared" si="23"/>
        <v>0</v>
      </c>
      <c r="AG17" s="190">
        <f t="shared" si="24"/>
        <v>0</v>
      </c>
      <c r="AH17" s="190">
        <f t="shared" si="25"/>
        <v>0</v>
      </c>
      <c r="AI17" s="190">
        <f t="shared" si="26"/>
        <v>0</v>
      </c>
      <c r="AJ17" s="190">
        <f t="shared" si="27"/>
        <v>0</v>
      </c>
      <c r="AK17" s="190">
        <f t="shared" si="28"/>
        <v>0</v>
      </c>
      <c r="AL17" s="190">
        <f t="shared" si="29"/>
        <v>0</v>
      </c>
      <c r="AM17" s="190">
        <f t="shared" si="30"/>
        <v>0</v>
      </c>
      <c r="AN17" s="379"/>
      <c r="AO17" s="125"/>
      <c r="AP17" s="110"/>
      <c r="AQ17" s="110"/>
      <c r="AR17" s="125"/>
      <c r="AS17" s="110"/>
      <c r="AT17" s="125"/>
      <c r="AU17" s="110"/>
      <c r="AV17" s="125"/>
      <c r="AW17" s="110"/>
      <c r="AX17" s="125"/>
      <c r="AY17" s="110"/>
      <c r="AZ17" s="125"/>
      <c r="BB17" s="1001"/>
      <c r="BC17" s="1001"/>
      <c r="BD17" s="1001"/>
      <c r="BE17" s="1001"/>
      <c r="BF17" s="1001"/>
      <c r="BG17" s="1001"/>
      <c r="BH17" s="1001"/>
      <c r="BI17" s="1001"/>
      <c r="BJ17" s="1001"/>
      <c r="BK17" s="1001"/>
      <c r="BL17" s="1001"/>
      <c r="BM17" s="1">
        <f t="shared" si="3"/>
        <v>0</v>
      </c>
      <c r="BN17" s="1">
        <f t="shared" si="31"/>
        <v>0</v>
      </c>
      <c r="BO17" s="1">
        <f t="shared" si="4"/>
        <v>0</v>
      </c>
      <c r="BP17" s="1">
        <f t="shared" si="19"/>
        <v>0</v>
      </c>
      <c r="BQ17" s="1">
        <f t="shared" si="5"/>
        <v>0</v>
      </c>
      <c r="BR17" s="1">
        <f t="shared" si="6"/>
        <v>0</v>
      </c>
      <c r="BS17" s="1">
        <f t="shared" si="7"/>
        <v>0</v>
      </c>
      <c r="BT17" s="1">
        <f t="shared" si="8"/>
        <v>0</v>
      </c>
      <c r="BU17" s="1">
        <f t="shared" si="9"/>
        <v>0</v>
      </c>
      <c r="BV17" s="1">
        <f t="shared" si="10"/>
        <v>0</v>
      </c>
      <c r="BW17" s="1">
        <f t="shared" si="11"/>
        <v>0</v>
      </c>
      <c r="BX17" s="1">
        <f t="shared" si="12"/>
        <v>0</v>
      </c>
      <c r="BY17" s="1">
        <f t="shared" si="13"/>
        <v>0</v>
      </c>
      <c r="BZ17" s="1">
        <f t="shared" si="14"/>
        <v>0</v>
      </c>
      <c r="CA17" s="1">
        <f t="shared" si="15"/>
        <v>0</v>
      </c>
      <c r="CB17" s="1">
        <f t="shared" si="16"/>
        <v>0</v>
      </c>
    </row>
    <row r="18" spans="1:80" s="1" customFormat="1" ht="73.5" customHeight="1">
      <c r="A18" s="29"/>
      <c r="B18" s="46"/>
      <c r="C18" s="251"/>
      <c r="D18" s="171" t="s">
        <v>168</v>
      </c>
      <c r="E18" s="399"/>
      <c r="F18" s="400" t="s">
        <v>218</v>
      </c>
      <c r="G18" s="401" t="s">
        <v>222</v>
      </c>
      <c r="H18" s="402">
        <v>10</v>
      </c>
      <c r="I18" s="403" t="s">
        <v>211</v>
      </c>
      <c r="J18" s="213">
        <v>70.297499999999999</v>
      </c>
      <c r="K18" s="404"/>
      <c r="L18" s="157"/>
      <c r="M18" s="157"/>
      <c r="N18" s="157"/>
      <c r="O18" s="405"/>
      <c r="P18" s="404"/>
      <c r="Q18" s="157"/>
      <c r="R18" s="404"/>
      <c r="S18" s="157"/>
      <c r="T18" s="157"/>
      <c r="U18" s="406">
        <f>J18*K18+J18*M18+J18*N18+J18*O18+J18*P18+J18*Q18+J18*R18+J18*S18+J18*T18+J18*L18</f>
        <v>0</v>
      </c>
      <c r="V18" s="407" t="str">
        <f t="shared" ref="V18:V57" si="35">IF(SUM(K18:R18)&gt;0,"Yes","No")</f>
        <v>No</v>
      </c>
      <c r="W18" s="165" t="str">
        <f t="shared" ref="W18:W57" si="36">IF(B18="New","Yes","No")</f>
        <v>No</v>
      </c>
      <c r="Y18" s="574">
        <v>1</v>
      </c>
      <c r="Z18" s="973">
        <f>Y18*K18+Y18*M18+Y18*N18+Y18*O18+Y18*P18+Y18*L18+Y18*Q18+Y18*R18+Y18*S18+Y18*T18</f>
        <v>0</v>
      </c>
      <c r="AB18" s="377">
        <v>0.35</v>
      </c>
      <c r="AC18" s="378">
        <f>SUM(K18:T18)*AB18</f>
        <v>0</v>
      </c>
      <c r="AD18" s="190">
        <f>$H$18*K18</f>
        <v>0</v>
      </c>
      <c r="AE18" s="190">
        <f t="shared" ref="AE18:AM18" si="37">$H$18*L18</f>
        <v>0</v>
      </c>
      <c r="AF18" s="190">
        <f t="shared" si="37"/>
        <v>0</v>
      </c>
      <c r="AG18" s="190">
        <f t="shared" si="37"/>
        <v>0</v>
      </c>
      <c r="AH18" s="190">
        <f t="shared" si="37"/>
        <v>0</v>
      </c>
      <c r="AI18" s="190">
        <f t="shared" si="37"/>
        <v>0</v>
      </c>
      <c r="AJ18" s="190">
        <f t="shared" si="37"/>
        <v>0</v>
      </c>
      <c r="AK18" s="190">
        <f t="shared" si="37"/>
        <v>0</v>
      </c>
      <c r="AL18" s="190">
        <f>$H$18*S18</f>
        <v>0</v>
      </c>
      <c r="AM18" s="190">
        <f t="shared" si="37"/>
        <v>0</v>
      </c>
      <c r="AN18" s="377">
        <v>1</v>
      </c>
      <c r="AO18" s="191">
        <v>20</v>
      </c>
      <c r="AP18" s="192"/>
      <c r="AQ18" s="192"/>
      <c r="AR18" s="191"/>
      <c r="AS18" s="192"/>
      <c r="AT18" s="191"/>
      <c r="AU18" s="192"/>
      <c r="AV18" s="191"/>
      <c r="AW18" s="192"/>
      <c r="AX18" s="432"/>
      <c r="AY18" s="430"/>
      <c r="AZ18" s="432"/>
      <c r="BA18" s="1">
        <f t="shared" ref="BA18:BA57" si="38">IF(F18="XS",IF(SUM(K18:T18)&gt;0,SUM(K18:T18),0),0)*H18</f>
        <v>0</v>
      </c>
      <c r="BB18" s="1">
        <f t="shared" ref="BB18:BB57" si="39">IF(F18="S",IF(SUM(K18:T18)&gt;0,SUM(K18:T18),0),0)*H18</f>
        <v>0</v>
      </c>
      <c r="BC18" s="1">
        <f t="shared" ref="BC18:BC57" si="40">IF(F18="M",IF(SUM(K18:T18)&gt;0,SUM(K18:T18),0),0)*H18</f>
        <v>0</v>
      </c>
      <c r="BD18" s="1">
        <f t="shared" ref="BD18:BD57" si="41">IF(F18="L",IF(SUM(K18:T18)&gt;0,SUM(K18:T18),0),0)*H18</f>
        <v>0</v>
      </c>
      <c r="BE18" s="1">
        <f t="shared" ref="BE18:BE57" si="42">IF(F18="XL",IF(SUM(K18:T18)&gt;0,SUM(K18:T18),0),0)*H18</f>
        <v>0</v>
      </c>
      <c r="BF18" s="1">
        <f t="shared" ref="BF18:BF57" si="43">IF(F18="2XL",IF(SUM(K18:T18)&gt;0,SUM(K18:T18),0),0)*H18</f>
        <v>0</v>
      </c>
      <c r="BG18" s="1">
        <f t="shared" ref="BG18:BG57" si="44">IF(F18="3XL",IF(SUM(K18:T18)&gt;0,SUM(K18:T18),0),0)*H18</f>
        <v>0</v>
      </c>
      <c r="BH18" s="1">
        <f t="shared" ref="BH18:BH57" si="45">IF(F18="various",IF(SUM(K18:T18)&gt;0,SUM(K18:T18),0),0)*H18</f>
        <v>0</v>
      </c>
      <c r="BJ18" s="29">
        <f t="shared" ref="BJ18:BJ57" si="46">IF(E18="",IF(SUM(K18:T18)&gt;0,SUM(K18:T18),0),0)*H18</f>
        <v>0</v>
      </c>
      <c r="BK18" s="29">
        <f t="shared" ref="BK18:BK57" si="47">IF(E18="Dual tex.",IF(SUM(K18:T18)&gt;0,SUM(K18:T18),0),0)*H18</f>
        <v>0</v>
      </c>
      <c r="BL18" s="29"/>
      <c r="BM18" s="1">
        <f t="shared" si="3"/>
        <v>0</v>
      </c>
      <c r="BN18" s="1">
        <f t="shared" si="31"/>
        <v>0</v>
      </c>
      <c r="BO18" s="1">
        <f t="shared" si="4"/>
        <v>0</v>
      </c>
      <c r="BP18" s="1">
        <f t="shared" si="19"/>
        <v>0</v>
      </c>
      <c r="BQ18" s="1">
        <f t="shared" si="5"/>
        <v>0</v>
      </c>
      <c r="BR18" s="1">
        <f t="shared" si="6"/>
        <v>0</v>
      </c>
      <c r="BS18" s="1">
        <f t="shared" si="7"/>
        <v>0</v>
      </c>
      <c r="BT18" s="1">
        <f t="shared" si="8"/>
        <v>0</v>
      </c>
      <c r="BU18" s="1">
        <f t="shared" si="9"/>
        <v>0</v>
      </c>
      <c r="BV18" s="1">
        <f t="shared" si="10"/>
        <v>0</v>
      </c>
      <c r="BW18" s="1">
        <f t="shared" si="11"/>
        <v>0</v>
      </c>
      <c r="BX18" s="1">
        <f t="shared" si="12"/>
        <v>0</v>
      </c>
      <c r="BY18" s="1">
        <f t="shared" si="13"/>
        <v>0</v>
      </c>
      <c r="BZ18" s="1">
        <f t="shared" si="14"/>
        <v>0</v>
      </c>
      <c r="CA18" s="1">
        <f t="shared" si="15"/>
        <v>0</v>
      </c>
      <c r="CB18" s="1">
        <f t="shared" si="16"/>
        <v>0</v>
      </c>
    </row>
    <row r="19" spans="1:80" s="1" customFormat="1" ht="73.25" customHeight="1">
      <c r="A19" s="29"/>
      <c r="B19" s="419"/>
      <c r="C19" s="29"/>
      <c r="D19" s="121" t="s">
        <v>250</v>
      </c>
      <c r="E19" s="373"/>
      <c r="F19" s="203" t="s">
        <v>218</v>
      </c>
      <c r="G19" s="205" t="s">
        <v>222</v>
      </c>
      <c r="H19" s="202">
        <v>12</v>
      </c>
      <c r="I19" s="206" t="s">
        <v>386</v>
      </c>
      <c r="J19" s="214">
        <v>68.958078006527998</v>
      </c>
      <c r="K19" s="19"/>
      <c r="L19" s="19"/>
      <c r="M19" s="189"/>
      <c r="N19" s="189"/>
      <c r="O19" s="189"/>
      <c r="P19" s="189"/>
      <c r="Q19" s="189"/>
      <c r="R19" s="189"/>
      <c r="S19" s="189"/>
      <c r="T19" s="189"/>
      <c r="U19" s="72">
        <f t="shared" ref="U19:U56" si="48">J19*K19+J19*M19+J19*N19+J19*O19+J19*P19+J19*Q19+J19*R19+J19*S19+J19*T19+J19*L19</f>
        <v>0</v>
      </c>
      <c r="V19" s="65" t="str">
        <f t="shared" si="35"/>
        <v>No</v>
      </c>
      <c r="W19" s="257" t="str">
        <f t="shared" si="36"/>
        <v>No</v>
      </c>
      <c r="Y19" s="574">
        <v>1</v>
      </c>
      <c r="Z19" s="973">
        <f t="shared" ref="Z19:Z49" si="49">Y19*K19+Y19*M19+Y19*N19+Y19*O19+Y19*P19+Y19*L19+Y19*Q19+Y19*R19+Y19*S19+Y19*T19</f>
        <v>0</v>
      </c>
      <c r="AB19" s="377">
        <v>0.56999999999999995</v>
      </c>
      <c r="AC19" s="378">
        <f t="shared" ref="AC19:AC56" si="50">SUM(K19:T19)*AB19</f>
        <v>0</v>
      </c>
      <c r="AD19" s="190">
        <f>$H$19*K19</f>
        <v>0</v>
      </c>
      <c r="AE19" s="190">
        <f t="shared" ref="AE19:AM19" si="51">$H$19*L19</f>
        <v>0</v>
      </c>
      <c r="AF19" s="190">
        <f t="shared" si="51"/>
        <v>0</v>
      </c>
      <c r="AG19" s="190">
        <f t="shared" si="51"/>
        <v>0</v>
      </c>
      <c r="AH19" s="190">
        <f>$H$19*O19</f>
        <v>0</v>
      </c>
      <c r="AI19" s="190">
        <f t="shared" si="51"/>
        <v>0</v>
      </c>
      <c r="AJ19" s="190">
        <f t="shared" si="51"/>
        <v>0</v>
      </c>
      <c r="AK19" s="190">
        <f t="shared" si="51"/>
        <v>0</v>
      </c>
      <c r="AL19" s="190">
        <f t="shared" si="51"/>
        <v>0</v>
      </c>
      <c r="AM19" s="190">
        <f t="shared" si="51"/>
        <v>0</v>
      </c>
      <c r="AN19" s="377">
        <v>1</v>
      </c>
      <c r="AO19" s="191">
        <v>12</v>
      </c>
      <c r="AP19" s="192"/>
      <c r="AQ19" s="192">
        <v>7</v>
      </c>
      <c r="AR19" s="191">
        <v>5</v>
      </c>
      <c r="AS19" s="192"/>
      <c r="AT19" s="191"/>
      <c r="AU19" s="192"/>
      <c r="AV19" s="191"/>
      <c r="AW19" s="192"/>
      <c r="AX19" s="432"/>
      <c r="AY19" s="430"/>
      <c r="AZ19" s="432"/>
      <c r="BA19" s="1">
        <f t="shared" si="38"/>
        <v>0</v>
      </c>
      <c r="BB19" s="1">
        <f t="shared" si="39"/>
        <v>0</v>
      </c>
      <c r="BC19" s="1">
        <f t="shared" si="40"/>
        <v>0</v>
      </c>
      <c r="BD19" s="1">
        <f t="shared" si="41"/>
        <v>0</v>
      </c>
      <c r="BE19" s="1">
        <f t="shared" si="42"/>
        <v>0</v>
      </c>
      <c r="BF19" s="1">
        <f t="shared" si="43"/>
        <v>0</v>
      </c>
      <c r="BG19" s="1">
        <f t="shared" si="44"/>
        <v>0</v>
      </c>
      <c r="BH19" s="1">
        <f t="shared" si="45"/>
        <v>0</v>
      </c>
      <c r="BJ19" s="29">
        <f t="shared" si="46"/>
        <v>0</v>
      </c>
      <c r="BK19" s="29">
        <f t="shared" si="47"/>
        <v>0</v>
      </c>
      <c r="BL19" s="29"/>
      <c r="BM19" s="1">
        <f t="shared" si="3"/>
        <v>0</v>
      </c>
      <c r="BN19" s="1">
        <f t="shared" si="31"/>
        <v>0</v>
      </c>
      <c r="BO19" s="1">
        <f t="shared" si="4"/>
        <v>0</v>
      </c>
      <c r="BP19" s="1">
        <f t="shared" si="19"/>
        <v>0</v>
      </c>
      <c r="BQ19" s="1">
        <f t="shared" si="5"/>
        <v>0</v>
      </c>
      <c r="BR19" s="1">
        <f t="shared" si="6"/>
        <v>0</v>
      </c>
      <c r="BS19" s="1">
        <f t="shared" si="7"/>
        <v>0</v>
      </c>
      <c r="BT19" s="1">
        <f t="shared" si="8"/>
        <v>0</v>
      </c>
      <c r="BU19" s="1">
        <f t="shared" si="9"/>
        <v>0</v>
      </c>
      <c r="BV19" s="1">
        <f t="shared" si="10"/>
        <v>0</v>
      </c>
      <c r="BW19" s="1">
        <f t="shared" si="11"/>
        <v>0</v>
      </c>
      <c r="BX19" s="1">
        <f t="shared" si="12"/>
        <v>0</v>
      </c>
      <c r="BY19" s="1">
        <f t="shared" si="13"/>
        <v>0</v>
      </c>
      <c r="BZ19" s="1">
        <f t="shared" si="14"/>
        <v>0</v>
      </c>
      <c r="CA19" s="1">
        <f t="shared" si="15"/>
        <v>0</v>
      </c>
      <c r="CB19" s="1">
        <f t="shared" si="16"/>
        <v>0</v>
      </c>
    </row>
    <row r="20" spans="1:80" s="1" customFormat="1" ht="73.5" customHeight="1">
      <c r="A20" s="29"/>
      <c r="B20" s="419"/>
      <c r="C20" s="29"/>
      <c r="D20" s="172" t="s">
        <v>251</v>
      </c>
      <c r="E20" s="372"/>
      <c r="F20" s="198" t="s">
        <v>110</v>
      </c>
      <c r="G20" s="200" t="s">
        <v>222</v>
      </c>
      <c r="H20" s="197">
        <v>10</v>
      </c>
      <c r="I20" s="207" t="s">
        <v>386</v>
      </c>
      <c r="J20" s="215">
        <v>88.270474749439998</v>
      </c>
      <c r="K20" s="112"/>
      <c r="L20" s="112"/>
      <c r="M20" s="112"/>
      <c r="N20" s="112"/>
      <c r="O20" s="112"/>
      <c r="P20" s="112"/>
      <c r="Q20" s="112"/>
      <c r="R20" s="112"/>
      <c r="S20" s="188"/>
      <c r="T20" s="188"/>
      <c r="U20" s="175">
        <f t="shared" si="48"/>
        <v>0</v>
      </c>
      <c r="V20" s="408" t="str">
        <f t="shared" si="35"/>
        <v>No</v>
      </c>
      <c r="W20" s="166" t="str">
        <f t="shared" si="36"/>
        <v>No</v>
      </c>
      <c r="Y20" s="574">
        <v>1</v>
      </c>
      <c r="Z20" s="973">
        <f t="shared" si="49"/>
        <v>0</v>
      </c>
      <c r="AB20" s="377">
        <v>1.1000000000000001</v>
      </c>
      <c r="AC20" s="378">
        <f t="shared" si="50"/>
        <v>0</v>
      </c>
      <c r="AD20" s="190">
        <f>$H$20*K20</f>
        <v>0</v>
      </c>
      <c r="AE20" s="190">
        <f t="shared" ref="AE20:AM20" si="52">$H$20*L20</f>
        <v>0</v>
      </c>
      <c r="AF20" s="190">
        <f t="shared" si="52"/>
        <v>0</v>
      </c>
      <c r="AG20" s="190">
        <f t="shared" si="52"/>
        <v>0</v>
      </c>
      <c r="AH20" s="190">
        <f t="shared" si="52"/>
        <v>0</v>
      </c>
      <c r="AI20" s="190">
        <f t="shared" si="52"/>
        <v>0</v>
      </c>
      <c r="AJ20" s="190">
        <f t="shared" si="52"/>
        <v>0</v>
      </c>
      <c r="AK20" s="190">
        <f t="shared" si="52"/>
        <v>0</v>
      </c>
      <c r="AL20" s="190">
        <f t="shared" si="52"/>
        <v>0</v>
      </c>
      <c r="AM20" s="190">
        <f t="shared" si="52"/>
        <v>0</v>
      </c>
      <c r="AN20" s="377">
        <v>1</v>
      </c>
      <c r="AO20" s="191">
        <v>10</v>
      </c>
      <c r="AP20" s="192"/>
      <c r="AQ20" s="192"/>
      <c r="AR20" s="191">
        <v>6</v>
      </c>
      <c r="AS20" s="192">
        <v>4</v>
      </c>
      <c r="AT20" s="191"/>
      <c r="AU20" s="192"/>
      <c r="AV20" s="191"/>
      <c r="AW20" s="192"/>
      <c r="AX20" s="432"/>
      <c r="AY20" s="430"/>
      <c r="AZ20" s="432"/>
      <c r="BA20" s="1">
        <f t="shared" si="38"/>
        <v>0</v>
      </c>
      <c r="BB20" s="1">
        <f t="shared" si="39"/>
        <v>0</v>
      </c>
      <c r="BC20" s="1">
        <f t="shared" si="40"/>
        <v>0</v>
      </c>
      <c r="BD20" s="1">
        <f t="shared" si="41"/>
        <v>0</v>
      </c>
      <c r="BE20" s="1">
        <f t="shared" si="42"/>
        <v>0</v>
      </c>
      <c r="BF20" s="1">
        <f t="shared" si="43"/>
        <v>0</v>
      </c>
      <c r="BG20" s="1">
        <f t="shared" si="44"/>
        <v>0</v>
      </c>
      <c r="BH20" s="1">
        <f t="shared" si="45"/>
        <v>0</v>
      </c>
      <c r="BJ20" s="29">
        <f t="shared" si="46"/>
        <v>0</v>
      </c>
      <c r="BK20" s="29">
        <f t="shared" si="47"/>
        <v>0</v>
      </c>
      <c r="BL20" s="29"/>
      <c r="BM20" s="1">
        <f t="shared" si="3"/>
        <v>0</v>
      </c>
      <c r="BN20" s="1">
        <f t="shared" si="31"/>
        <v>0</v>
      </c>
      <c r="BO20" s="1">
        <f t="shared" si="4"/>
        <v>0</v>
      </c>
      <c r="BP20" s="1">
        <f t="shared" si="19"/>
        <v>0</v>
      </c>
      <c r="BQ20" s="1">
        <f t="shared" si="5"/>
        <v>0</v>
      </c>
      <c r="BR20" s="1">
        <f t="shared" si="6"/>
        <v>0</v>
      </c>
      <c r="BS20" s="1">
        <f t="shared" si="7"/>
        <v>0</v>
      </c>
      <c r="BT20" s="1">
        <f t="shared" si="8"/>
        <v>0</v>
      </c>
      <c r="BU20" s="1">
        <f t="shared" si="9"/>
        <v>0</v>
      </c>
      <c r="BV20" s="1">
        <f t="shared" si="10"/>
        <v>0</v>
      </c>
      <c r="BW20" s="1">
        <f t="shared" si="11"/>
        <v>0</v>
      </c>
      <c r="BX20" s="1">
        <f t="shared" si="12"/>
        <v>0</v>
      </c>
      <c r="BY20" s="1">
        <f t="shared" si="13"/>
        <v>0</v>
      </c>
      <c r="BZ20" s="1">
        <f t="shared" si="14"/>
        <v>0</v>
      </c>
      <c r="CA20" s="1">
        <f t="shared" si="15"/>
        <v>0</v>
      </c>
      <c r="CB20" s="1">
        <f t="shared" si="16"/>
        <v>0</v>
      </c>
    </row>
    <row r="21" spans="1:80" s="1" customFormat="1" ht="73.5" customHeight="1">
      <c r="A21" s="29"/>
      <c r="B21" s="419"/>
      <c r="C21" s="29"/>
      <c r="D21" s="121" t="s">
        <v>252</v>
      </c>
      <c r="E21" s="373"/>
      <c r="F21" s="204" t="s">
        <v>31</v>
      </c>
      <c r="G21" s="205" t="s">
        <v>95</v>
      </c>
      <c r="H21" s="202">
        <v>6</v>
      </c>
      <c r="I21" s="206" t="s">
        <v>386</v>
      </c>
      <c r="J21" s="214">
        <v>92.631928107520011</v>
      </c>
      <c r="K21" s="19"/>
      <c r="L21" s="19"/>
      <c r="M21" s="19"/>
      <c r="N21" s="19"/>
      <c r="O21" s="19"/>
      <c r="P21" s="19"/>
      <c r="Q21" s="19"/>
      <c r="R21" s="19"/>
      <c r="S21" s="19"/>
      <c r="T21" s="189"/>
      <c r="U21" s="72">
        <f t="shared" si="48"/>
        <v>0</v>
      </c>
      <c r="V21" s="65" t="str">
        <f t="shared" si="35"/>
        <v>No</v>
      </c>
      <c r="W21" s="257" t="str">
        <f t="shared" si="36"/>
        <v>No</v>
      </c>
      <c r="Y21" s="574">
        <v>1</v>
      </c>
      <c r="Z21" s="973">
        <f t="shared" si="49"/>
        <v>0</v>
      </c>
      <c r="AB21" s="377">
        <v>1.3</v>
      </c>
      <c r="AC21" s="378">
        <f t="shared" si="50"/>
        <v>0</v>
      </c>
      <c r="AD21" s="190">
        <f>$H$21*K21</f>
        <v>0</v>
      </c>
      <c r="AE21" s="190">
        <f t="shared" ref="AE21:AM21" si="53">$H$21*L21</f>
        <v>0</v>
      </c>
      <c r="AF21" s="190">
        <f t="shared" si="53"/>
        <v>0</v>
      </c>
      <c r="AG21" s="190">
        <f t="shared" si="53"/>
        <v>0</v>
      </c>
      <c r="AH21" s="190">
        <f t="shared" si="53"/>
        <v>0</v>
      </c>
      <c r="AI21" s="190">
        <f t="shared" si="53"/>
        <v>0</v>
      </c>
      <c r="AJ21" s="190">
        <f t="shared" si="53"/>
        <v>0</v>
      </c>
      <c r="AK21" s="190">
        <f t="shared" si="53"/>
        <v>0</v>
      </c>
      <c r="AL21" s="190">
        <f t="shared" si="53"/>
        <v>0</v>
      </c>
      <c r="AM21" s="190">
        <f t="shared" si="53"/>
        <v>0</v>
      </c>
      <c r="AN21" s="377">
        <v>1</v>
      </c>
      <c r="AO21" s="191">
        <v>8</v>
      </c>
      <c r="AP21" s="192"/>
      <c r="AQ21" s="192"/>
      <c r="AR21" s="191">
        <v>1</v>
      </c>
      <c r="AS21" s="192">
        <v>1</v>
      </c>
      <c r="AT21" s="191">
        <v>2</v>
      </c>
      <c r="AU21" s="192"/>
      <c r="AV21" s="191"/>
      <c r="AW21" s="192"/>
      <c r="AX21" s="432"/>
      <c r="AY21" s="430"/>
      <c r="AZ21" s="432"/>
      <c r="BA21" s="1">
        <f t="shared" si="38"/>
        <v>0</v>
      </c>
      <c r="BB21" s="1">
        <f t="shared" si="39"/>
        <v>0</v>
      </c>
      <c r="BC21" s="1">
        <f t="shared" si="40"/>
        <v>0</v>
      </c>
      <c r="BD21" s="1">
        <f t="shared" si="41"/>
        <v>0</v>
      </c>
      <c r="BE21" s="1">
        <f t="shared" si="42"/>
        <v>0</v>
      </c>
      <c r="BF21" s="1">
        <f t="shared" si="43"/>
        <v>0</v>
      </c>
      <c r="BG21" s="1">
        <f t="shared" si="44"/>
        <v>0</v>
      </c>
      <c r="BH21" s="1">
        <f t="shared" si="45"/>
        <v>0</v>
      </c>
      <c r="BJ21" s="29">
        <f t="shared" si="46"/>
        <v>0</v>
      </c>
      <c r="BK21" s="29">
        <f t="shared" si="47"/>
        <v>0</v>
      </c>
      <c r="BL21" s="29"/>
      <c r="BM21" s="1">
        <f t="shared" si="3"/>
        <v>0</v>
      </c>
      <c r="BN21" s="1">
        <f t="shared" si="31"/>
        <v>0</v>
      </c>
      <c r="BO21" s="1">
        <f t="shared" si="4"/>
        <v>0</v>
      </c>
      <c r="BP21" s="1">
        <f t="shared" si="19"/>
        <v>0</v>
      </c>
      <c r="BQ21" s="1">
        <f t="shared" si="5"/>
        <v>0</v>
      </c>
      <c r="BR21" s="1">
        <f t="shared" si="6"/>
        <v>0</v>
      </c>
      <c r="BS21" s="1">
        <f t="shared" si="7"/>
        <v>0</v>
      </c>
      <c r="BT21" s="1">
        <f t="shared" si="8"/>
        <v>0</v>
      </c>
      <c r="BU21" s="1">
        <f t="shared" si="9"/>
        <v>0</v>
      </c>
      <c r="BV21" s="1">
        <f t="shared" si="10"/>
        <v>0</v>
      </c>
      <c r="BW21" s="1">
        <f t="shared" si="11"/>
        <v>0</v>
      </c>
      <c r="BX21" s="1">
        <f t="shared" si="12"/>
        <v>0</v>
      </c>
      <c r="BY21" s="1">
        <f t="shared" si="13"/>
        <v>0</v>
      </c>
      <c r="BZ21" s="1">
        <f t="shared" si="14"/>
        <v>0</v>
      </c>
      <c r="CA21" s="1">
        <f t="shared" si="15"/>
        <v>0</v>
      </c>
      <c r="CB21" s="1">
        <f t="shared" si="16"/>
        <v>0</v>
      </c>
    </row>
    <row r="22" spans="1:80" s="1" customFormat="1" ht="73.5" customHeight="1">
      <c r="A22" s="29"/>
      <c r="B22" s="419"/>
      <c r="C22" s="29"/>
      <c r="D22" s="172" t="s">
        <v>253</v>
      </c>
      <c r="E22" s="372"/>
      <c r="F22" s="199" t="s">
        <v>81</v>
      </c>
      <c r="G22" s="200" t="s">
        <v>95</v>
      </c>
      <c r="H22" s="197">
        <v>4</v>
      </c>
      <c r="I22" s="207" t="s">
        <v>386</v>
      </c>
      <c r="J22" s="215">
        <v>144.00184105216002</v>
      </c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75">
        <f t="shared" si="48"/>
        <v>0</v>
      </c>
      <c r="V22" s="408" t="str">
        <f t="shared" si="35"/>
        <v>No</v>
      </c>
      <c r="W22" s="166" t="str">
        <f t="shared" si="36"/>
        <v>No</v>
      </c>
      <c r="Y22" s="574">
        <v>1</v>
      </c>
      <c r="Z22" s="973">
        <f t="shared" si="49"/>
        <v>0</v>
      </c>
      <c r="AB22" s="377">
        <v>2.9</v>
      </c>
      <c r="AC22" s="378">
        <f t="shared" si="50"/>
        <v>0</v>
      </c>
      <c r="AD22" s="190">
        <f>$H$22*K22</f>
        <v>0</v>
      </c>
      <c r="AE22" s="190">
        <f t="shared" ref="AE22:AM22" si="54">$H$22*L22</f>
        <v>0</v>
      </c>
      <c r="AF22" s="190">
        <f t="shared" si="54"/>
        <v>0</v>
      </c>
      <c r="AG22" s="190">
        <f t="shared" si="54"/>
        <v>0</v>
      </c>
      <c r="AH22" s="190">
        <f t="shared" si="54"/>
        <v>0</v>
      </c>
      <c r="AI22" s="190">
        <f t="shared" si="54"/>
        <v>0</v>
      </c>
      <c r="AJ22" s="190">
        <f t="shared" si="54"/>
        <v>0</v>
      </c>
      <c r="AK22" s="190">
        <f t="shared" si="54"/>
        <v>0</v>
      </c>
      <c r="AL22" s="190">
        <f t="shared" si="54"/>
        <v>0</v>
      </c>
      <c r="AM22" s="190">
        <f t="shared" si="54"/>
        <v>0</v>
      </c>
      <c r="AN22" s="377">
        <v>1</v>
      </c>
      <c r="AO22" s="191">
        <v>8</v>
      </c>
      <c r="AP22" s="192"/>
      <c r="AQ22" s="192"/>
      <c r="AR22" s="191"/>
      <c r="AS22" s="192"/>
      <c r="AT22" s="191"/>
      <c r="AU22" s="192">
        <v>4</v>
      </c>
      <c r="AV22" s="191">
        <v>4</v>
      </c>
      <c r="AW22" s="192"/>
      <c r="AX22" s="432"/>
      <c r="AY22" s="430"/>
      <c r="AZ22" s="432"/>
      <c r="BA22" s="1">
        <f t="shared" si="38"/>
        <v>0</v>
      </c>
      <c r="BB22" s="1">
        <f t="shared" si="39"/>
        <v>0</v>
      </c>
      <c r="BC22" s="1">
        <f t="shared" si="40"/>
        <v>0</v>
      </c>
      <c r="BD22" s="1">
        <f t="shared" si="41"/>
        <v>0</v>
      </c>
      <c r="BE22" s="1">
        <f t="shared" si="42"/>
        <v>0</v>
      </c>
      <c r="BF22" s="1">
        <f t="shared" si="43"/>
        <v>0</v>
      </c>
      <c r="BG22" s="1">
        <f t="shared" si="44"/>
        <v>0</v>
      </c>
      <c r="BH22" s="1">
        <f t="shared" si="45"/>
        <v>0</v>
      </c>
      <c r="BJ22" s="29">
        <f t="shared" si="46"/>
        <v>0</v>
      </c>
      <c r="BK22" s="29">
        <f t="shared" si="47"/>
        <v>0</v>
      </c>
      <c r="BL22" s="29"/>
      <c r="BM22" s="1">
        <f t="shared" si="3"/>
        <v>0</v>
      </c>
      <c r="BN22" s="1">
        <f t="shared" si="31"/>
        <v>0</v>
      </c>
      <c r="BO22" s="1">
        <f t="shared" si="4"/>
        <v>0</v>
      </c>
      <c r="BP22" s="1">
        <f t="shared" si="19"/>
        <v>0</v>
      </c>
      <c r="BQ22" s="1">
        <f t="shared" si="5"/>
        <v>0</v>
      </c>
      <c r="BR22" s="1">
        <f t="shared" si="6"/>
        <v>0</v>
      </c>
      <c r="BS22" s="1">
        <f t="shared" si="7"/>
        <v>0</v>
      </c>
      <c r="BT22" s="1">
        <f t="shared" si="8"/>
        <v>0</v>
      </c>
      <c r="BU22" s="1">
        <f t="shared" si="9"/>
        <v>0</v>
      </c>
      <c r="BV22" s="1">
        <f t="shared" si="10"/>
        <v>0</v>
      </c>
      <c r="BW22" s="1">
        <f t="shared" si="11"/>
        <v>0</v>
      </c>
      <c r="BX22" s="1">
        <f t="shared" si="12"/>
        <v>0</v>
      </c>
      <c r="BY22" s="1">
        <f t="shared" si="13"/>
        <v>0</v>
      </c>
      <c r="BZ22" s="1">
        <f t="shared" si="14"/>
        <v>0</v>
      </c>
      <c r="CA22" s="1">
        <f t="shared" si="15"/>
        <v>0</v>
      </c>
      <c r="CB22" s="1">
        <f t="shared" si="16"/>
        <v>0</v>
      </c>
    </row>
    <row r="23" spans="1:80" s="1" customFormat="1" ht="73.25" customHeight="1">
      <c r="A23" s="29"/>
      <c r="B23" s="419"/>
      <c r="C23" s="29"/>
      <c r="D23" s="121" t="s">
        <v>254</v>
      </c>
      <c r="E23" s="373"/>
      <c r="F23" s="203" t="s">
        <v>81</v>
      </c>
      <c r="G23" s="205" t="s">
        <v>95</v>
      </c>
      <c r="H23" s="202">
        <v>3</v>
      </c>
      <c r="I23" s="206" t="s">
        <v>386</v>
      </c>
      <c r="J23" s="214">
        <v>111.34589494272002</v>
      </c>
      <c r="K23" s="19"/>
      <c r="L23" s="19"/>
      <c r="M23" s="189"/>
      <c r="N23" s="189"/>
      <c r="O23" s="189"/>
      <c r="P23" s="189"/>
      <c r="Q23" s="189"/>
      <c r="R23" s="189"/>
      <c r="S23" s="189"/>
      <c r="T23" s="189"/>
      <c r="U23" s="72">
        <f t="shared" si="48"/>
        <v>0</v>
      </c>
      <c r="V23" s="65" t="str">
        <f t="shared" si="35"/>
        <v>No</v>
      </c>
      <c r="W23" s="257" t="str">
        <f t="shared" si="36"/>
        <v>No</v>
      </c>
      <c r="Y23" s="574">
        <v>1</v>
      </c>
      <c r="Z23" s="973">
        <f t="shared" si="49"/>
        <v>0</v>
      </c>
      <c r="AB23" s="377">
        <v>1.8</v>
      </c>
      <c r="AC23" s="378">
        <f t="shared" si="50"/>
        <v>0</v>
      </c>
      <c r="AD23" s="190">
        <f>$H$23*K23</f>
        <v>0</v>
      </c>
      <c r="AE23" s="190">
        <f t="shared" ref="AE23:AM23" si="55">$H$23*L23</f>
        <v>0</v>
      </c>
      <c r="AF23" s="190">
        <f t="shared" si="55"/>
        <v>0</v>
      </c>
      <c r="AG23" s="190">
        <f t="shared" si="55"/>
        <v>0</v>
      </c>
      <c r="AH23" s="190">
        <f t="shared" si="55"/>
        <v>0</v>
      </c>
      <c r="AI23" s="190">
        <f t="shared" si="55"/>
        <v>0</v>
      </c>
      <c r="AJ23" s="190">
        <f t="shared" si="55"/>
        <v>0</v>
      </c>
      <c r="AK23" s="190">
        <f t="shared" si="55"/>
        <v>0</v>
      </c>
      <c r="AL23" s="190">
        <f t="shared" si="55"/>
        <v>0</v>
      </c>
      <c r="AM23" s="190">
        <f t="shared" si="55"/>
        <v>0</v>
      </c>
      <c r="AN23" s="377">
        <v>1</v>
      </c>
      <c r="AO23" s="191">
        <v>8</v>
      </c>
      <c r="AP23" s="192"/>
      <c r="AQ23" s="192"/>
      <c r="AR23" s="191"/>
      <c r="AS23" s="192"/>
      <c r="AT23" s="191">
        <v>1</v>
      </c>
      <c r="AU23" s="192"/>
      <c r="AV23" s="191">
        <v>2</v>
      </c>
      <c r="AW23" s="192"/>
      <c r="AX23" s="432"/>
      <c r="AY23" s="430"/>
      <c r="AZ23" s="432"/>
      <c r="BA23" s="1">
        <f t="shared" si="38"/>
        <v>0</v>
      </c>
      <c r="BB23" s="1">
        <f t="shared" si="39"/>
        <v>0</v>
      </c>
      <c r="BC23" s="1">
        <f t="shared" si="40"/>
        <v>0</v>
      </c>
      <c r="BD23" s="1">
        <f t="shared" si="41"/>
        <v>0</v>
      </c>
      <c r="BE23" s="1">
        <f t="shared" si="42"/>
        <v>0</v>
      </c>
      <c r="BF23" s="1">
        <f t="shared" si="43"/>
        <v>0</v>
      </c>
      <c r="BG23" s="1">
        <f t="shared" si="44"/>
        <v>0</v>
      </c>
      <c r="BH23" s="1">
        <f t="shared" si="45"/>
        <v>0</v>
      </c>
      <c r="BJ23" s="29">
        <f t="shared" si="46"/>
        <v>0</v>
      </c>
      <c r="BK23" s="29">
        <f t="shared" si="47"/>
        <v>0</v>
      </c>
      <c r="BL23" s="29"/>
      <c r="BM23" s="1">
        <f t="shared" si="3"/>
        <v>0</v>
      </c>
      <c r="BN23" s="1">
        <f t="shared" si="31"/>
        <v>0</v>
      </c>
      <c r="BO23" s="1">
        <f t="shared" si="4"/>
        <v>0</v>
      </c>
      <c r="BP23" s="1">
        <f t="shared" si="19"/>
        <v>0</v>
      </c>
      <c r="BQ23" s="1">
        <f t="shared" si="5"/>
        <v>0</v>
      </c>
      <c r="BR23" s="1">
        <f t="shared" si="6"/>
        <v>0</v>
      </c>
      <c r="BS23" s="1">
        <f t="shared" si="7"/>
        <v>0</v>
      </c>
      <c r="BT23" s="1">
        <f t="shared" si="8"/>
        <v>0</v>
      </c>
      <c r="BU23" s="1">
        <f t="shared" si="9"/>
        <v>0</v>
      </c>
      <c r="BV23" s="1">
        <f t="shared" si="10"/>
        <v>0</v>
      </c>
      <c r="BW23" s="1">
        <f t="shared" si="11"/>
        <v>0</v>
      </c>
      <c r="BX23" s="1">
        <f t="shared" si="12"/>
        <v>0</v>
      </c>
      <c r="BY23" s="1">
        <f t="shared" si="13"/>
        <v>0</v>
      </c>
      <c r="BZ23" s="1">
        <f t="shared" si="14"/>
        <v>0</v>
      </c>
      <c r="CA23" s="1">
        <f t="shared" si="15"/>
        <v>0</v>
      </c>
      <c r="CB23" s="1">
        <f t="shared" si="16"/>
        <v>0</v>
      </c>
    </row>
    <row r="24" spans="1:80" s="1" customFormat="1" ht="73.5" customHeight="1">
      <c r="A24" s="29"/>
      <c r="B24" s="419"/>
      <c r="C24" s="29"/>
      <c r="D24" s="172" t="s">
        <v>255</v>
      </c>
      <c r="E24" s="372"/>
      <c r="F24" s="199" t="s">
        <v>81</v>
      </c>
      <c r="G24" s="200" t="s">
        <v>95</v>
      </c>
      <c r="H24" s="197">
        <v>2</v>
      </c>
      <c r="I24" s="207" t="s">
        <v>386</v>
      </c>
      <c r="J24" s="215">
        <v>133.91423133696003</v>
      </c>
      <c r="K24" s="112"/>
      <c r="L24" s="112"/>
      <c r="M24" s="112"/>
      <c r="N24" s="112"/>
      <c r="O24" s="112"/>
      <c r="P24" s="112"/>
      <c r="Q24" s="112"/>
      <c r="R24" s="112"/>
      <c r="S24" s="188"/>
      <c r="T24" s="188"/>
      <c r="U24" s="175">
        <f t="shared" si="48"/>
        <v>0</v>
      </c>
      <c r="V24" s="408" t="str">
        <f t="shared" si="35"/>
        <v>No</v>
      </c>
      <c r="W24" s="166" t="str">
        <f t="shared" si="36"/>
        <v>No</v>
      </c>
      <c r="Y24" s="574">
        <v>1</v>
      </c>
      <c r="Z24" s="973">
        <f t="shared" si="49"/>
        <v>0</v>
      </c>
      <c r="AB24" s="377">
        <v>2.4</v>
      </c>
      <c r="AC24" s="378">
        <f t="shared" si="50"/>
        <v>0</v>
      </c>
      <c r="AD24" s="190">
        <f>$H$24*K24</f>
        <v>0</v>
      </c>
      <c r="AE24" s="190">
        <f t="shared" ref="AE24:AM24" si="56">$H$24*L24</f>
        <v>0</v>
      </c>
      <c r="AF24" s="190">
        <f t="shared" si="56"/>
        <v>0</v>
      </c>
      <c r="AG24" s="190">
        <f t="shared" si="56"/>
        <v>0</v>
      </c>
      <c r="AH24" s="190">
        <f t="shared" si="56"/>
        <v>0</v>
      </c>
      <c r="AI24" s="190">
        <f t="shared" si="56"/>
        <v>0</v>
      </c>
      <c r="AJ24" s="190">
        <f t="shared" si="56"/>
        <v>0</v>
      </c>
      <c r="AK24" s="190">
        <f t="shared" si="56"/>
        <v>0</v>
      </c>
      <c r="AL24" s="190">
        <f t="shared" si="56"/>
        <v>0</v>
      </c>
      <c r="AM24" s="190">
        <f t="shared" si="56"/>
        <v>0</v>
      </c>
      <c r="AN24" s="377">
        <v>1</v>
      </c>
      <c r="AO24" s="191">
        <v>6</v>
      </c>
      <c r="AP24" s="192"/>
      <c r="AQ24" s="192"/>
      <c r="AR24" s="191"/>
      <c r="AS24" s="192"/>
      <c r="AT24" s="191"/>
      <c r="AU24" s="192"/>
      <c r="AV24" s="191">
        <v>1</v>
      </c>
      <c r="AW24" s="192">
        <v>1</v>
      </c>
      <c r="AX24" s="432"/>
      <c r="AY24" s="430"/>
      <c r="AZ24" s="432"/>
      <c r="BA24" s="1">
        <f t="shared" si="38"/>
        <v>0</v>
      </c>
      <c r="BB24" s="1">
        <f t="shared" si="39"/>
        <v>0</v>
      </c>
      <c r="BC24" s="1">
        <f t="shared" si="40"/>
        <v>0</v>
      </c>
      <c r="BD24" s="1">
        <f t="shared" si="41"/>
        <v>0</v>
      </c>
      <c r="BE24" s="1">
        <f t="shared" si="42"/>
        <v>0</v>
      </c>
      <c r="BF24" s="1">
        <f t="shared" si="43"/>
        <v>0</v>
      </c>
      <c r="BG24" s="1">
        <f t="shared" si="44"/>
        <v>0</v>
      </c>
      <c r="BH24" s="1">
        <f t="shared" si="45"/>
        <v>0</v>
      </c>
      <c r="BJ24" s="29">
        <f t="shared" si="46"/>
        <v>0</v>
      </c>
      <c r="BK24" s="29">
        <f t="shared" si="47"/>
        <v>0</v>
      </c>
      <c r="BL24" s="29"/>
      <c r="BM24" s="1">
        <f t="shared" si="3"/>
        <v>0</v>
      </c>
      <c r="BN24" s="1">
        <f t="shared" si="31"/>
        <v>0</v>
      </c>
      <c r="BO24" s="1">
        <f t="shared" si="4"/>
        <v>0</v>
      </c>
      <c r="BP24" s="1">
        <f t="shared" si="19"/>
        <v>0</v>
      </c>
      <c r="BQ24" s="1">
        <f t="shared" si="5"/>
        <v>0</v>
      </c>
      <c r="BR24" s="1">
        <f t="shared" si="6"/>
        <v>0</v>
      </c>
      <c r="BS24" s="1">
        <f t="shared" si="7"/>
        <v>0</v>
      </c>
      <c r="BT24" s="1">
        <f t="shared" si="8"/>
        <v>0</v>
      </c>
      <c r="BU24" s="1">
        <f t="shared" si="9"/>
        <v>0</v>
      </c>
      <c r="BV24" s="1">
        <f t="shared" si="10"/>
        <v>0</v>
      </c>
      <c r="BW24" s="1">
        <f t="shared" si="11"/>
        <v>0</v>
      </c>
      <c r="BX24" s="1">
        <f t="shared" si="12"/>
        <v>0</v>
      </c>
      <c r="BY24" s="1">
        <f t="shared" si="13"/>
        <v>0</v>
      </c>
      <c r="BZ24" s="1">
        <f t="shared" si="14"/>
        <v>0</v>
      </c>
      <c r="CA24" s="1">
        <f t="shared" si="15"/>
        <v>0</v>
      </c>
      <c r="CB24" s="1">
        <f t="shared" si="16"/>
        <v>0</v>
      </c>
    </row>
    <row r="25" spans="1:80" s="1" customFormat="1" ht="73.5" customHeight="1">
      <c r="A25" s="29"/>
      <c r="B25" s="419"/>
      <c r="C25" s="29"/>
      <c r="D25" s="121" t="s">
        <v>256</v>
      </c>
      <c r="E25" s="373"/>
      <c r="F25" s="203" t="s">
        <v>92</v>
      </c>
      <c r="G25" s="205" t="s">
        <v>95</v>
      </c>
      <c r="H25" s="202">
        <v>1</v>
      </c>
      <c r="I25" s="206" t="s">
        <v>386</v>
      </c>
      <c r="J25" s="214">
        <v>131.42916559744003</v>
      </c>
      <c r="K25" s="19"/>
      <c r="L25" s="19"/>
      <c r="M25" s="19"/>
      <c r="N25" s="19"/>
      <c r="O25" s="19"/>
      <c r="P25" s="19"/>
      <c r="Q25" s="19"/>
      <c r="R25" s="19"/>
      <c r="S25" s="19"/>
      <c r="T25" s="189"/>
      <c r="U25" s="72">
        <f t="shared" si="48"/>
        <v>0</v>
      </c>
      <c r="V25" s="65" t="str">
        <f t="shared" si="35"/>
        <v>No</v>
      </c>
      <c r="W25" s="257" t="str">
        <f t="shared" si="36"/>
        <v>No</v>
      </c>
      <c r="Y25" s="574">
        <v>1</v>
      </c>
      <c r="Z25" s="973">
        <f t="shared" si="49"/>
        <v>0</v>
      </c>
      <c r="AB25" s="377">
        <v>2.35</v>
      </c>
      <c r="AC25" s="378">
        <f t="shared" si="50"/>
        <v>0</v>
      </c>
      <c r="AD25" s="190">
        <f>$H$25*K25</f>
        <v>0</v>
      </c>
      <c r="AE25" s="190">
        <f t="shared" ref="AE25:AM25" si="57">$H$25*L25</f>
        <v>0</v>
      </c>
      <c r="AF25" s="190">
        <f t="shared" si="57"/>
        <v>0</v>
      </c>
      <c r="AG25" s="190">
        <f t="shared" si="57"/>
        <v>0</v>
      </c>
      <c r="AH25" s="190">
        <f t="shared" si="57"/>
        <v>0</v>
      </c>
      <c r="AI25" s="190">
        <f t="shared" si="57"/>
        <v>0</v>
      </c>
      <c r="AJ25" s="190">
        <f t="shared" si="57"/>
        <v>0</v>
      </c>
      <c r="AK25" s="190">
        <f t="shared" si="57"/>
        <v>0</v>
      </c>
      <c r="AL25" s="190">
        <f t="shared" si="57"/>
        <v>0</v>
      </c>
      <c r="AM25" s="190">
        <f t="shared" si="57"/>
        <v>0</v>
      </c>
      <c r="AN25" s="377">
        <v>1</v>
      </c>
      <c r="AO25" s="191">
        <v>4</v>
      </c>
      <c r="AP25" s="192"/>
      <c r="AQ25" s="192"/>
      <c r="AR25" s="191"/>
      <c r="AS25" s="192"/>
      <c r="AT25" s="191"/>
      <c r="AU25" s="192"/>
      <c r="AV25" s="191"/>
      <c r="AW25" s="192"/>
      <c r="AX25" s="432"/>
      <c r="AY25" s="430"/>
      <c r="AZ25" s="432">
        <v>1</v>
      </c>
      <c r="BA25" s="1">
        <f t="shared" si="38"/>
        <v>0</v>
      </c>
      <c r="BB25" s="1">
        <f t="shared" si="39"/>
        <v>0</v>
      </c>
      <c r="BC25" s="1">
        <f t="shared" si="40"/>
        <v>0</v>
      </c>
      <c r="BD25" s="1">
        <f t="shared" si="41"/>
        <v>0</v>
      </c>
      <c r="BE25" s="1">
        <f t="shared" si="42"/>
        <v>0</v>
      </c>
      <c r="BF25" s="1">
        <f t="shared" si="43"/>
        <v>0</v>
      </c>
      <c r="BG25" s="1">
        <f t="shared" si="44"/>
        <v>0</v>
      </c>
      <c r="BH25" s="1">
        <f t="shared" si="45"/>
        <v>0</v>
      </c>
      <c r="BJ25" s="29">
        <f t="shared" si="46"/>
        <v>0</v>
      </c>
      <c r="BK25" s="29">
        <f t="shared" si="47"/>
        <v>0</v>
      </c>
      <c r="BL25" s="29"/>
      <c r="BM25" s="1">
        <f t="shared" si="3"/>
        <v>0</v>
      </c>
      <c r="BN25" s="1">
        <f t="shared" si="31"/>
        <v>0</v>
      </c>
      <c r="BO25" s="1">
        <f t="shared" si="4"/>
        <v>0</v>
      </c>
      <c r="BP25" s="1">
        <f t="shared" si="19"/>
        <v>0</v>
      </c>
      <c r="BQ25" s="1">
        <f t="shared" si="5"/>
        <v>0</v>
      </c>
      <c r="BR25" s="1">
        <f t="shared" si="6"/>
        <v>0</v>
      </c>
      <c r="BS25" s="1">
        <f t="shared" si="7"/>
        <v>0</v>
      </c>
      <c r="BT25" s="1">
        <f t="shared" si="8"/>
        <v>0</v>
      </c>
      <c r="BU25" s="1">
        <f t="shared" si="9"/>
        <v>0</v>
      </c>
      <c r="BV25" s="1">
        <f t="shared" si="10"/>
        <v>0</v>
      </c>
      <c r="BW25" s="1">
        <f t="shared" si="11"/>
        <v>0</v>
      </c>
      <c r="BX25" s="1">
        <f t="shared" si="12"/>
        <v>0</v>
      </c>
      <c r="BY25" s="1">
        <f t="shared" si="13"/>
        <v>0</v>
      </c>
      <c r="BZ25" s="1">
        <f t="shared" si="14"/>
        <v>0</v>
      </c>
      <c r="CA25" s="1">
        <f t="shared" si="15"/>
        <v>0</v>
      </c>
      <c r="CB25" s="1">
        <f t="shared" si="16"/>
        <v>0</v>
      </c>
    </row>
    <row r="26" spans="1:80" s="1" customFormat="1" ht="73.25" customHeight="1">
      <c r="A26" s="29"/>
      <c r="B26" s="419"/>
      <c r="C26" s="29"/>
      <c r="D26" s="172" t="s">
        <v>257</v>
      </c>
      <c r="E26" s="372"/>
      <c r="F26" s="198" t="s">
        <v>92</v>
      </c>
      <c r="G26" s="200" t="s">
        <v>95</v>
      </c>
      <c r="H26" s="197">
        <v>1</v>
      </c>
      <c r="I26" s="207" t="s">
        <v>386</v>
      </c>
      <c r="J26" s="215">
        <v>110.23013302272</v>
      </c>
      <c r="K26" s="112"/>
      <c r="L26" s="112"/>
      <c r="M26" s="188"/>
      <c r="N26" s="188"/>
      <c r="O26" s="188"/>
      <c r="P26" s="188"/>
      <c r="Q26" s="188"/>
      <c r="R26" s="188"/>
      <c r="S26" s="188"/>
      <c r="T26" s="188"/>
      <c r="U26" s="175">
        <f t="shared" si="48"/>
        <v>0</v>
      </c>
      <c r="V26" s="408" t="str">
        <f t="shared" si="35"/>
        <v>No</v>
      </c>
      <c r="W26" s="166" t="str">
        <f t="shared" si="36"/>
        <v>No</v>
      </c>
      <c r="Y26" s="574">
        <v>1</v>
      </c>
      <c r="Z26" s="973">
        <f t="shared" si="49"/>
        <v>0</v>
      </c>
      <c r="AB26" s="377">
        <v>1.8</v>
      </c>
      <c r="AC26" s="378">
        <f t="shared" si="50"/>
        <v>0</v>
      </c>
      <c r="AD26" s="190">
        <f>$H$26*K26</f>
        <v>0</v>
      </c>
      <c r="AE26" s="190">
        <f t="shared" ref="AE26:AM26" si="58">$H$26*L26</f>
        <v>0</v>
      </c>
      <c r="AF26" s="190">
        <f t="shared" si="58"/>
        <v>0</v>
      </c>
      <c r="AG26" s="190">
        <f t="shared" si="58"/>
        <v>0</v>
      </c>
      <c r="AH26" s="190">
        <f t="shared" si="58"/>
        <v>0</v>
      </c>
      <c r="AI26" s="190">
        <f t="shared" si="58"/>
        <v>0</v>
      </c>
      <c r="AJ26" s="190">
        <f t="shared" si="58"/>
        <v>0</v>
      </c>
      <c r="AK26" s="190">
        <f t="shared" si="58"/>
        <v>0</v>
      </c>
      <c r="AL26" s="190">
        <f t="shared" si="58"/>
        <v>0</v>
      </c>
      <c r="AM26" s="190">
        <f t="shared" si="58"/>
        <v>0</v>
      </c>
      <c r="AN26" s="377">
        <v>1</v>
      </c>
      <c r="AO26" s="191">
        <v>4</v>
      </c>
      <c r="AP26" s="192"/>
      <c r="AQ26" s="192"/>
      <c r="AR26" s="191"/>
      <c r="AS26" s="192"/>
      <c r="AT26" s="191"/>
      <c r="AU26" s="192"/>
      <c r="AV26" s="191"/>
      <c r="AW26" s="192"/>
      <c r="AX26" s="432"/>
      <c r="AY26" s="430"/>
      <c r="AZ26" s="432">
        <v>1</v>
      </c>
      <c r="BA26" s="1">
        <f t="shared" si="38"/>
        <v>0</v>
      </c>
      <c r="BB26" s="1">
        <f t="shared" si="39"/>
        <v>0</v>
      </c>
      <c r="BC26" s="1">
        <f t="shared" si="40"/>
        <v>0</v>
      </c>
      <c r="BD26" s="1">
        <f t="shared" si="41"/>
        <v>0</v>
      </c>
      <c r="BE26" s="1">
        <f t="shared" si="42"/>
        <v>0</v>
      </c>
      <c r="BF26" s="1">
        <f t="shared" si="43"/>
        <v>0</v>
      </c>
      <c r="BG26" s="1">
        <f t="shared" si="44"/>
        <v>0</v>
      </c>
      <c r="BH26" s="1">
        <f t="shared" si="45"/>
        <v>0</v>
      </c>
      <c r="BJ26" s="29">
        <f t="shared" si="46"/>
        <v>0</v>
      </c>
      <c r="BK26" s="29">
        <f t="shared" si="47"/>
        <v>0</v>
      </c>
      <c r="BL26" s="29"/>
      <c r="BM26" s="1">
        <f t="shared" si="3"/>
        <v>0</v>
      </c>
      <c r="BN26" s="1">
        <f t="shared" si="31"/>
        <v>0</v>
      </c>
      <c r="BO26" s="1">
        <f t="shared" si="4"/>
        <v>0</v>
      </c>
      <c r="BP26" s="1">
        <f t="shared" si="19"/>
        <v>0</v>
      </c>
      <c r="BQ26" s="1">
        <f t="shared" si="5"/>
        <v>0</v>
      </c>
      <c r="BR26" s="1">
        <f t="shared" si="6"/>
        <v>0</v>
      </c>
      <c r="BS26" s="1">
        <f t="shared" si="7"/>
        <v>0</v>
      </c>
      <c r="BT26" s="1">
        <f t="shared" si="8"/>
        <v>0</v>
      </c>
      <c r="BU26" s="1">
        <f t="shared" si="9"/>
        <v>0</v>
      </c>
      <c r="BV26" s="1">
        <f t="shared" si="10"/>
        <v>0</v>
      </c>
      <c r="BW26" s="1">
        <f t="shared" si="11"/>
        <v>0</v>
      </c>
      <c r="BX26" s="1">
        <f t="shared" si="12"/>
        <v>0</v>
      </c>
      <c r="BY26" s="1">
        <f t="shared" si="13"/>
        <v>0</v>
      </c>
      <c r="BZ26" s="1">
        <f t="shared" si="14"/>
        <v>0</v>
      </c>
      <c r="CA26" s="1">
        <f t="shared" si="15"/>
        <v>0</v>
      </c>
      <c r="CB26" s="1">
        <f t="shared" si="16"/>
        <v>0</v>
      </c>
    </row>
    <row r="27" spans="1:80" s="1" customFormat="1" ht="73.5" customHeight="1">
      <c r="A27" s="29"/>
      <c r="B27" s="419"/>
      <c r="C27" s="29"/>
      <c r="D27" s="121" t="s">
        <v>258</v>
      </c>
      <c r="E27" s="373"/>
      <c r="F27" s="204" t="s">
        <v>92</v>
      </c>
      <c r="G27" s="205" t="s">
        <v>96</v>
      </c>
      <c r="H27" s="202">
        <v>1</v>
      </c>
      <c r="I27" s="206" t="s">
        <v>386</v>
      </c>
      <c r="J27" s="214">
        <v>141.06508949504001</v>
      </c>
      <c r="K27" s="19"/>
      <c r="L27" s="19"/>
      <c r="M27" s="19"/>
      <c r="N27" s="19"/>
      <c r="O27" s="19"/>
      <c r="P27" s="19"/>
      <c r="Q27" s="19"/>
      <c r="R27" s="19"/>
      <c r="S27" s="189"/>
      <c r="T27" s="189"/>
      <c r="U27" s="72">
        <f t="shared" si="48"/>
        <v>0</v>
      </c>
      <c r="V27" s="65" t="str">
        <f t="shared" si="35"/>
        <v>No</v>
      </c>
      <c r="W27" s="257" t="str">
        <f t="shared" si="36"/>
        <v>No</v>
      </c>
      <c r="Y27" s="574">
        <v>1</v>
      </c>
      <c r="Z27" s="973">
        <f t="shared" si="49"/>
        <v>0</v>
      </c>
      <c r="AB27" s="377">
        <v>2.6</v>
      </c>
      <c r="AC27" s="378">
        <f t="shared" si="50"/>
        <v>0</v>
      </c>
      <c r="AD27" s="190">
        <f>$H$27*K27</f>
        <v>0</v>
      </c>
      <c r="AE27" s="190">
        <f t="shared" ref="AE27:AM27" si="59">$H$27*L27</f>
        <v>0</v>
      </c>
      <c r="AF27" s="190">
        <f t="shared" si="59"/>
        <v>0</v>
      </c>
      <c r="AG27" s="190">
        <f t="shared" si="59"/>
        <v>0</v>
      </c>
      <c r="AH27" s="190">
        <f t="shared" si="59"/>
        <v>0</v>
      </c>
      <c r="AI27" s="190">
        <f t="shared" si="59"/>
        <v>0</v>
      </c>
      <c r="AJ27" s="190">
        <f t="shared" si="59"/>
        <v>0</v>
      </c>
      <c r="AK27" s="190">
        <f t="shared" si="59"/>
        <v>0</v>
      </c>
      <c r="AL27" s="190">
        <f t="shared" si="59"/>
        <v>0</v>
      </c>
      <c r="AM27" s="190">
        <f t="shared" si="59"/>
        <v>0</v>
      </c>
      <c r="AN27" s="377">
        <v>1</v>
      </c>
      <c r="AO27" s="191">
        <v>5</v>
      </c>
      <c r="AP27" s="192"/>
      <c r="AQ27" s="192"/>
      <c r="AR27" s="191"/>
      <c r="AS27" s="192"/>
      <c r="AT27" s="191"/>
      <c r="AU27" s="192"/>
      <c r="AV27" s="191"/>
      <c r="AW27" s="192">
        <v>1</v>
      </c>
      <c r="AX27" s="432"/>
      <c r="AY27" s="430"/>
      <c r="AZ27" s="432"/>
      <c r="BA27" s="1">
        <f t="shared" si="38"/>
        <v>0</v>
      </c>
      <c r="BB27" s="1">
        <f t="shared" si="39"/>
        <v>0</v>
      </c>
      <c r="BC27" s="1">
        <f t="shared" si="40"/>
        <v>0</v>
      </c>
      <c r="BD27" s="1">
        <f t="shared" si="41"/>
        <v>0</v>
      </c>
      <c r="BE27" s="1">
        <f t="shared" si="42"/>
        <v>0</v>
      </c>
      <c r="BF27" s="1">
        <f t="shared" si="43"/>
        <v>0</v>
      </c>
      <c r="BG27" s="1">
        <f t="shared" si="44"/>
        <v>0</v>
      </c>
      <c r="BH27" s="1">
        <f t="shared" si="45"/>
        <v>0</v>
      </c>
      <c r="BJ27" s="29">
        <f t="shared" si="46"/>
        <v>0</v>
      </c>
      <c r="BK27" s="29">
        <f t="shared" si="47"/>
        <v>0</v>
      </c>
      <c r="BL27" s="29"/>
      <c r="BM27" s="1">
        <f t="shared" si="3"/>
        <v>0</v>
      </c>
      <c r="BN27" s="1">
        <f t="shared" si="31"/>
        <v>0</v>
      </c>
      <c r="BO27" s="1">
        <f t="shared" si="4"/>
        <v>0</v>
      </c>
      <c r="BP27" s="1">
        <f t="shared" si="19"/>
        <v>0</v>
      </c>
      <c r="BQ27" s="1">
        <f t="shared" si="5"/>
        <v>0</v>
      </c>
      <c r="BR27" s="1">
        <f t="shared" si="6"/>
        <v>0</v>
      </c>
      <c r="BS27" s="1">
        <f t="shared" si="7"/>
        <v>0</v>
      </c>
      <c r="BT27" s="1">
        <f t="shared" si="8"/>
        <v>0</v>
      </c>
      <c r="BU27" s="1">
        <f t="shared" si="9"/>
        <v>0</v>
      </c>
      <c r="BV27" s="1">
        <f t="shared" si="10"/>
        <v>0</v>
      </c>
      <c r="BW27" s="1">
        <f t="shared" si="11"/>
        <v>0</v>
      </c>
      <c r="BX27" s="1">
        <f t="shared" si="12"/>
        <v>0</v>
      </c>
      <c r="BY27" s="1">
        <f t="shared" si="13"/>
        <v>0</v>
      </c>
      <c r="BZ27" s="1">
        <f t="shared" si="14"/>
        <v>0</v>
      </c>
      <c r="CA27" s="1">
        <f t="shared" si="15"/>
        <v>0</v>
      </c>
      <c r="CB27" s="1">
        <f t="shared" si="16"/>
        <v>0</v>
      </c>
    </row>
    <row r="28" spans="1:80" s="1" customFormat="1" ht="73.5" customHeight="1">
      <c r="A28" s="29"/>
      <c r="B28" s="419"/>
      <c r="C28" s="29"/>
      <c r="D28" s="172" t="s">
        <v>259</v>
      </c>
      <c r="E28" s="372"/>
      <c r="F28" s="199" t="s">
        <v>81</v>
      </c>
      <c r="G28" s="200" t="s">
        <v>96</v>
      </c>
      <c r="H28" s="197">
        <v>1</v>
      </c>
      <c r="I28" s="207" t="s">
        <v>386</v>
      </c>
      <c r="J28" s="215">
        <v>94.812654786560003</v>
      </c>
      <c r="K28" s="112"/>
      <c r="L28" s="112"/>
      <c r="M28" s="112"/>
      <c r="N28" s="112"/>
      <c r="O28" s="112"/>
      <c r="P28" s="112"/>
      <c r="Q28" s="112"/>
      <c r="R28" s="112"/>
      <c r="S28" s="112"/>
      <c r="T28" s="188"/>
      <c r="U28" s="175">
        <f t="shared" si="48"/>
        <v>0</v>
      </c>
      <c r="V28" s="408" t="str">
        <f t="shared" si="35"/>
        <v>No</v>
      </c>
      <c r="W28" s="166" t="str">
        <f t="shared" si="36"/>
        <v>No</v>
      </c>
      <c r="Y28" s="574">
        <v>1</v>
      </c>
      <c r="Z28" s="973">
        <f t="shared" si="49"/>
        <v>0</v>
      </c>
      <c r="AB28" s="377">
        <v>1.4</v>
      </c>
      <c r="AC28" s="378">
        <f t="shared" si="50"/>
        <v>0</v>
      </c>
      <c r="AD28" s="190">
        <f>$H$28*K28</f>
        <v>0</v>
      </c>
      <c r="AE28" s="190">
        <f t="shared" ref="AE28:AM28" si="60">$H$28*L28</f>
        <v>0</v>
      </c>
      <c r="AF28" s="190">
        <f t="shared" si="60"/>
        <v>0</v>
      </c>
      <c r="AG28" s="190">
        <f t="shared" si="60"/>
        <v>0</v>
      </c>
      <c r="AH28" s="190">
        <f t="shared" si="60"/>
        <v>0</v>
      </c>
      <c r="AI28" s="190">
        <f t="shared" si="60"/>
        <v>0</v>
      </c>
      <c r="AJ28" s="190">
        <f t="shared" si="60"/>
        <v>0</v>
      </c>
      <c r="AK28" s="190">
        <f t="shared" si="60"/>
        <v>0</v>
      </c>
      <c r="AL28" s="190">
        <f t="shared" si="60"/>
        <v>0</v>
      </c>
      <c r="AM28" s="190">
        <f t="shared" si="60"/>
        <v>0</v>
      </c>
      <c r="AN28" s="377">
        <v>1</v>
      </c>
      <c r="AO28" s="191">
        <v>4</v>
      </c>
      <c r="AP28" s="192"/>
      <c r="AQ28" s="192"/>
      <c r="AR28" s="191"/>
      <c r="AS28" s="192"/>
      <c r="AT28" s="191"/>
      <c r="AU28" s="192">
        <v>1</v>
      </c>
      <c r="AV28" s="191"/>
      <c r="AW28" s="192"/>
      <c r="AX28" s="432"/>
      <c r="AY28" s="430"/>
      <c r="AZ28" s="432"/>
      <c r="BA28" s="1">
        <f t="shared" si="38"/>
        <v>0</v>
      </c>
      <c r="BB28" s="1">
        <f t="shared" si="39"/>
        <v>0</v>
      </c>
      <c r="BC28" s="1">
        <f t="shared" si="40"/>
        <v>0</v>
      </c>
      <c r="BD28" s="1">
        <f t="shared" si="41"/>
        <v>0</v>
      </c>
      <c r="BE28" s="1">
        <f t="shared" si="42"/>
        <v>0</v>
      </c>
      <c r="BF28" s="1">
        <f t="shared" si="43"/>
        <v>0</v>
      </c>
      <c r="BG28" s="1">
        <f t="shared" si="44"/>
        <v>0</v>
      </c>
      <c r="BH28" s="1">
        <f t="shared" si="45"/>
        <v>0</v>
      </c>
      <c r="BJ28" s="29">
        <f t="shared" si="46"/>
        <v>0</v>
      </c>
      <c r="BK28" s="29">
        <f t="shared" si="47"/>
        <v>0</v>
      </c>
      <c r="BL28" s="29"/>
      <c r="BM28" s="1">
        <f t="shared" si="3"/>
        <v>0</v>
      </c>
      <c r="BN28" s="1">
        <f t="shared" si="31"/>
        <v>0</v>
      </c>
      <c r="BO28" s="1">
        <f t="shared" si="4"/>
        <v>0</v>
      </c>
      <c r="BP28" s="1">
        <f t="shared" si="19"/>
        <v>0</v>
      </c>
      <c r="BQ28" s="1">
        <f t="shared" si="5"/>
        <v>0</v>
      </c>
      <c r="BR28" s="1">
        <f t="shared" si="6"/>
        <v>0</v>
      </c>
      <c r="BS28" s="1">
        <f t="shared" si="7"/>
        <v>0</v>
      </c>
      <c r="BT28" s="1">
        <f t="shared" si="8"/>
        <v>0</v>
      </c>
      <c r="BU28" s="1">
        <f t="shared" si="9"/>
        <v>0</v>
      </c>
      <c r="BV28" s="1">
        <f t="shared" si="10"/>
        <v>0</v>
      </c>
      <c r="BW28" s="1">
        <f t="shared" si="11"/>
        <v>0</v>
      </c>
      <c r="BX28" s="1">
        <f t="shared" si="12"/>
        <v>0</v>
      </c>
      <c r="BY28" s="1">
        <f t="shared" si="13"/>
        <v>0</v>
      </c>
      <c r="BZ28" s="1">
        <f t="shared" si="14"/>
        <v>0</v>
      </c>
      <c r="CA28" s="1">
        <f t="shared" si="15"/>
        <v>0</v>
      </c>
      <c r="CB28" s="1">
        <f t="shared" si="16"/>
        <v>0</v>
      </c>
    </row>
    <row r="29" spans="1:80" s="1" customFormat="1" ht="73.5" customHeight="1">
      <c r="A29" s="29"/>
      <c r="B29" s="419"/>
      <c r="C29" s="29"/>
      <c r="D29" s="121" t="s">
        <v>260</v>
      </c>
      <c r="E29" s="373"/>
      <c r="F29" s="203" t="s">
        <v>81</v>
      </c>
      <c r="G29" s="205" t="s">
        <v>96</v>
      </c>
      <c r="H29" s="202">
        <v>1</v>
      </c>
      <c r="I29" s="206" t="s">
        <v>386</v>
      </c>
      <c r="J29" s="214">
        <v>98.667024345599998</v>
      </c>
      <c r="K29" s="21"/>
      <c r="L29" s="19"/>
      <c r="M29" s="19"/>
      <c r="N29" s="19"/>
      <c r="O29" s="189"/>
      <c r="P29" s="21"/>
      <c r="Q29" s="19"/>
      <c r="R29" s="21"/>
      <c r="S29" s="19"/>
      <c r="T29" s="19"/>
      <c r="U29" s="72">
        <f t="shared" si="48"/>
        <v>0</v>
      </c>
      <c r="V29" s="65" t="str">
        <f t="shared" si="35"/>
        <v>No</v>
      </c>
      <c r="W29" s="257" t="str">
        <f t="shared" si="36"/>
        <v>No</v>
      </c>
      <c r="Y29" s="574">
        <v>1</v>
      </c>
      <c r="Z29" s="973">
        <f t="shared" si="49"/>
        <v>0</v>
      </c>
      <c r="AB29" s="377">
        <v>1.5</v>
      </c>
      <c r="AC29" s="378">
        <f t="shared" si="50"/>
        <v>0</v>
      </c>
      <c r="AD29" s="190">
        <f>$H$29*K29</f>
        <v>0</v>
      </c>
      <c r="AE29" s="190">
        <f t="shared" ref="AE29:AM29" si="61">$H$29*L29</f>
        <v>0</v>
      </c>
      <c r="AF29" s="190">
        <f t="shared" si="61"/>
        <v>0</v>
      </c>
      <c r="AG29" s="190">
        <f t="shared" si="61"/>
        <v>0</v>
      </c>
      <c r="AH29" s="190">
        <f t="shared" si="61"/>
        <v>0</v>
      </c>
      <c r="AI29" s="190">
        <f t="shared" si="61"/>
        <v>0</v>
      </c>
      <c r="AJ29" s="190">
        <f t="shared" si="61"/>
        <v>0</v>
      </c>
      <c r="AK29" s="190">
        <f t="shared" si="61"/>
        <v>0</v>
      </c>
      <c r="AL29" s="190">
        <f t="shared" si="61"/>
        <v>0</v>
      </c>
      <c r="AM29" s="190">
        <f t="shared" si="61"/>
        <v>0</v>
      </c>
      <c r="AN29" s="377">
        <v>1</v>
      </c>
      <c r="AO29" s="191">
        <v>4</v>
      </c>
      <c r="AP29" s="192"/>
      <c r="AQ29" s="192"/>
      <c r="AR29" s="191"/>
      <c r="AS29" s="192"/>
      <c r="AT29" s="191"/>
      <c r="AU29" s="192"/>
      <c r="AV29" s="191"/>
      <c r="AW29" s="192">
        <v>1</v>
      </c>
      <c r="AX29" s="432"/>
      <c r="AY29" s="430"/>
      <c r="AZ29" s="432"/>
      <c r="BA29" s="1">
        <f t="shared" si="38"/>
        <v>0</v>
      </c>
      <c r="BB29" s="1">
        <f t="shared" si="39"/>
        <v>0</v>
      </c>
      <c r="BC29" s="1">
        <f t="shared" si="40"/>
        <v>0</v>
      </c>
      <c r="BD29" s="1">
        <f t="shared" si="41"/>
        <v>0</v>
      </c>
      <c r="BE29" s="1">
        <f t="shared" si="42"/>
        <v>0</v>
      </c>
      <c r="BF29" s="1">
        <f t="shared" si="43"/>
        <v>0</v>
      </c>
      <c r="BG29" s="1">
        <f t="shared" si="44"/>
        <v>0</v>
      </c>
      <c r="BH29" s="1">
        <f t="shared" si="45"/>
        <v>0</v>
      </c>
      <c r="BJ29" s="29">
        <f t="shared" si="46"/>
        <v>0</v>
      </c>
      <c r="BK29" s="29">
        <f t="shared" si="47"/>
        <v>0</v>
      </c>
      <c r="BL29" s="29"/>
      <c r="BM29" s="1">
        <f t="shared" si="3"/>
        <v>0</v>
      </c>
      <c r="BN29" s="1">
        <f t="shared" si="31"/>
        <v>0</v>
      </c>
      <c r="BO29" s="1">
        <f t="shared" si="4"/>
        <v>0</v>
      </c>
      <c r="BP29" s="1">
        <f t="shared" si="19"/>
        <v>0</v>
      </c>
      <c r="BQ29" s="1">
        <f t="shared" si="5"/>
        <v>0</v>
      </c>
      <c r="BR29" s="1">
        <f t="shared" si="6"/>
        <v>0</v>
      </c>
      <c r="BS29" s="1">
        <f t="shared" si="7"/>
        <v>0</v>
      </c>
      <c r="BT29" s="1">
        <f t="shared" si="8"/>
        <v>0</v>
      </c>
      <c r="BU29" s="1">
        <f t="shared" si="9"/>
        <v>0</v>
      </c>
      <c r="BV29" s="1">
        <f t="shared" si="10"/>
        <v>0</v>
      </c>
      <c r="BW29" s="1">
        <f t="shared" si="11"/>
        <v>0</v>
      </c>
      <c r="BX29" s="1">
        <f t="shared" si="12"/>
        <v>0</v>
      </c>
      <c r="BY29" s="1">
        <f t="shared" si="13"/>
        <v>0</v>
      </c>
      <c r="BZ29" s="1">
        <f t="shared" si="14"/>
        <v>0</v>
      </c>
      <c r="CA29" s="1">
        <f t="shared" si="15"/>
        <v>0</v>
      </c>
      <c r="CB29" s="1">
        <f t="shared" si="16"/>
        <v>0</v>
      </c>
    </row>
    <row r="30" spans="1:80" s="1" customFormat="1" ht="73.5" customHeight="1">
      <c r="A30" s="29"/>
      <c r="B30" s="419"/>
      <c r="C30" s="29"/>
      <c r="D30" s="172" t="s">
        <v>261</v>
      </c>
      <c r="E30" s="372"/>
      <c r="F30" s="198" t="s">
        <v>81</v>
      </c>
      <c r="G30" s="200" t="s">
        <v>96</v>
      </c>
      <c r="H30" s="197">
        <v>2</v>
      </c>
      <c r="I30" s="207" t="s">
        <v>386</v>
      </c>
      <c r="J30" s="215">
        <v>120.42393788032</v>
      </c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75">
        <f t="shared" si="48"/>
        <v>0</v>
      </c>
      <c r="V30" s="408" t="str">
        <f t="shared" si="35"/>
        <v>No</v>
      </c>
      <c r="W30" s="166" t="str">
        <f t="shared" si="36"/>
        <v>No</v>
      </c>
      <c r="Y30" s="574">
        <v>1</v>
      </c>
      <c r="Z30" s="973">
        <f t="shared" si="49"/>
        <v>0</v>
      </c>
      <c r="AB30" s="377">
        <v>2.0499999999999998</v>
      </c>
      <c r="AC30" s="378">
        <f t="shared" si="50"/>
        <v>0</v>
      </c>
      <c r="AD30" s="190">
        <f>$H$30*K30</f>
        <v>0</v>
      </c>
      <c r="AE30" s="190">
        <f t="shared" ref="AE30:AM30" si="62">$H$30*L30</f>
        <v>0</v>
      </c>
      <c r="AF30" s="190">
        <f t="shared" si="62"/>
        <v>0</v>
      </c>
      <c r="AG30" s="190">
        <f t="shared" si="62"/>
        <v>0</v>
      </c>
      <c r="AH30" s="190">
        <f t="shared" si="62"/>
        <v>0</v>
      </c>
      <c r="AI30" s="190">
        <f t="shared" si="62"/>
        <v>0</v>
      </c>
      <c r="AJ30" s="190">
        <f t="shared" si="62"/>
        <v>0</v>
      </c>
      <c r="AK30" s="190">
        <f t="shared" si="62"/>
        <v>0</v>
      </c>
      <c r="AL30" s="190">
        <f t="shared" si="62"/>
        <v>0</v>
      </c>
      <c r="AM30" s="190">
        <f t="shared" si="62"/>
        <v>0</v>
      </c>
      <c r="AN30" s="377">
        <v>1</v>
      </c>
      <c r="AO30" s="191">
        <v>8</v>
      </c>
      <c r="AP30" s="192"/>
      <c r="AQ30" s="192"/>
      <c r="AR30" s="191"/>
      <c r="AS30" s="192"/>
      <c r="AT30" s="191"/>
      <c r="AU30" s="192">
        <v>1</v>
      </c>
      <c r="AV30" s="191">
        <v>1</v>
      </c>
      <c r="AW30" s="192"/>
      <c r="AX30" s="432"/>
      <c r="AY30" s="430"/>
      <c r="AZ30" s="432"/>
      <c r="BA30" s="1">
        <f t="shared" si="38"/>
        <v>0</v>
      </c>
      <c r="BB30" s="1">
        <f t="shared" si="39"/>
        <v>0</v>
      </c>
      <c r="BC30" s="1">
        <f t="shared" si="40"/>
        <v>0</v>
      </c>
      <c r="BD30" s="1">
        <f t="shared" si="41"/>
        <v>0</v>
      </c>
      <c r="BE30" s="1">
        <f t="shared" si="42"/>
        <v>0</v>
      </c>
      <c r="BF30" s="1">
        <f t="shared" si="43"/>
        <v>0</v>
      </c>
      <c r="BG30" s="1">
        <f t="shared" si="44"/>
        <v>0</v>
      </c>
      <c r="BH30" s="1">
        <f t="shared" si="45"/>
        <v>0</v>
      </c>
      <c r="BJ30" s="29">
        <f t="shared" si="46"/>
        <v>0</v>
      </c>
      <c r="BK30" s="29">
        <f t="shared" si="47"/>
        <v>0</v>
      </c>
      <c r="BL30" s="29"/>
      <c r="BM30" s="1">
        <f t="shared" si="3"/>
        <v>0</v>
      </c>
      <c r="BN30" s="1">
        <f t="shared" si="31"/>
        <v>0</v>
      </c>
      <c r="BO30" s="1">
        <f t="shared" si="4"/>
        <v>0</v>
      </c>
      <c r="BP30" s="1">
        <f t="shared" si="19"/>
        <v>0</v>
      </c>
      <c r="BQ30" s="1">
        <f t="shared" si="5"/>
        <v>0</v>
      </c>
      <c r="BR30" s="1">
        <f t="shared" si="6"/>
        <v>0</v>
      </c>
      <c r="BS30" s="1">
        <f t="shared" si="7"/>
        <v>0</v>
      </c>
      <c r="BT30" s="1">
        <f t="shared" si="8"/>
        <v>0</v>
      </c>
      <c r="BU30" s="1">
        <f t="shared" si="9"/>
        <v>0</v>
      </c>
      <c r="BV30" s="1">
        <f t="shared" si="10"/>
        <v>0</v>
      </c>
      <c r="BW30" s="1">
        <f t="shared" si="11"/>
        <v>0</v>
      </c>
      <c r="BX30" s="1">
        <f t="shared" si="12"/>
        <v>0</v>
      </c>
      <c r="BY30" s="1">
        <f t="shared" si="13"/>
        <v>0</v>
      </c>
      <c r="BZ30" s="1">
        <f t="shared" si="14"/>
        <v>0</v>
      </c>
      <c r="CA30" s="1">
        <f t="shared" si="15"/>
        <v>0</v>
      </c>
      <c r="CB30" s="1">
        <f t="shared" si="16"/>
        <v>0</v>
      </c>
    </row>
    <row r="31" spans="1:80" s="1" customFormat="1" ht="73.5" customHeight="1">
      <c r="A31" s="29"/>
      <c r="B31" s="419"/>
      <c r="C31" s="29"/>
      <c r="D31" s="121" t="s">
        <v>262</v>
      </c>
      <c r="E31" s="373"/>
      <c r="F31" s="204" t="s">
        <v>81</v>
      </c>
      <c r="G31" s="205" t="s">
        <v>96</v>
      </c>
      <c r="H31" s="202">
        <v>2</v>
      </c>
      <c r="I31" s="206" t="s">
        <v>386</v>
      </c>
      <c r="J31" s="214">
        <v>114.64238354176001</v>
      </c>
      <c r="K31" s="19"/>
      <c r="L31" s="19"/>
      <c r="M31" s="19"/>
      <c r="N31" s="19"/>
      <c r="O31" s="19"/>
      <c r="P31" s="19"/>
      <c r="Q31" s="19"/>
      <c r="R31" s="19"/>
      <c r="S31" s="19"/>
      <c r="T31" s="189"/>
      <c r="U31" s="72">
        <f t="shared" si="48"/>
        <v>0</v>
      </c>
      <c r="V31" s="65" t="str">
        <f t="shared" si="35"/>
        <v>No</v>
      </c>
      <c r="W31" s="257" t="str">
        <f t="shared" si="36"/>
        <v>No</v>
      </c>
      <c r="Y31" s="574">
        <v>1</v>
      </c>
      <c r="Z31" s="973">
        <f t="shared" si="49"/>
        <v>0</v>
      </c>
      <c r="AB31" s="377">
        <v>1.9</v>
      </c>
      <c r="AC31" s="378">
        <f t="shared" si="50"/>
        <v>0</v>
      </c>
      <c r="AD31" s="190">
        <f>$H$31*K31</f>
        <v>0</v>
      </c>
      <c r="AE31" s="190">
        <f t="shared" ref="AE31:AM31" si="63">$H$31*L31</f>
        <v>0</v>
      </c>
      <c r="AF31" s="190">
        <f t="shared" si="63"/>
        <v>0</v>
      </c>
      <c r="AG31" s="190">
        <f t="shared" si="63"/>
        <v>0</v>
      </c>
      <c r="AH31" s="190">
        <f t="shared" si="63"/>
        <v>0</v>
      </c>
      <c r="AI31" s="190">
        <f t="shared" si="63"/>
        <v>0</v>
      </c>
      <c r="AJ31" s="190">
        <f t="shared" si="63"/>
        <v>0</v>
      </c>
      <c r="AK31" s="190">
        <f t="shared" si="63"/>
        <v>0</v>
      </c>
      <c r="AL31" s="190">
        <f t="shared" si="63"/>
        <v>0</v>
      </c>
      <c r="AM31" s="190">
        <f t="shared" si="63"/>
        <v>0</v>
      </c>
      <c r="AN31" s="377">
        <v>1</v>
      </c>
      <c r="AO31" s="191">
        <v>6</v>
      </c>
      <c r="AP31" s="192"/>
      <c r="AQ31" s="192"/>
      <c r="AR31" s="191"/>
      <c r="AS31" s="192"/>
      <c r="AT31" s="191"/>
      <c r="AU31" s="192">
        <v>1</v>
      </c>
      <c r="AV31" s="191"/>
      <c r="AW31" s="192">
        <v>1</v>
      </c>
      <c r="AX31" s="432"/>
      <c r="AY31" s="430"/>
      <c r="AZ31" s="432"/>
      <c r="BA31" s="1">
        <f t="shared" si="38"/>
        <v>0</v>
      </c>
      <c r="BB31" s="1">
        <f t="shared" si="39"/>
        <v>0</v>
      </c>
      <c r="BC31" s="1">
        <f t="shared" si="40"/>
        <v>0</v>
      </c>
      <c r="BD31" s="1">
        <f t="shared" si="41"/>
        <v>0</v>
      </c>
      <c r="BE31" s="1">
        <f t="shared" si="42"/>
        <v>0</v>
      </c>
      <c r="BF31" s="1">
        <f t="shared" si="43"/>
        <v>0</v>
      </c>
      <c r="BG31" s="1">
        <f t="shared" si="44"/>
        <v>0</v>
      </c>
      <c r="BH31" s="1">
        <f t="shared" si="45"/>
        <v>0</v>
      </c>
      <c r="BJ31" s="29">
        <f t="shared" si="46"/>
        <v>0</v>
      </c>
      <c r="BK31" s="29">
        <f t="shared" si="47"/>
        <v>0</v>
      </c>
      <c r="BL31" s="29"/>
      <c r="BM31" s="1">
        <f t="shared" si="3"/>
        <v>0</v>
      </c>
      <c r="BN31" s="1">
        <f t="shared" si="31"/>
        <v>0</v>
      </c>
      <c r="BO31" s="1">
        <f t="shared" si="4"/>
        <v>0</v>
      </c>
      <c r="BP31" s="1">
        <f t="shared" si="19"/>
        <v>0</v>
      </c>
      <c r="BQ31" s="1">
        <f t="shared" si="5"/>
        <v>0</v>
      </c>
      <c r="BR31" s="1">
        <f t="shared" si="6"/>
        <v>0</v>
      </c>
      <c r="BS31" s="1">
        <f t="shared" si="7"/>
        <v>0</v>
      </c>
      <c r="BT31" s="1">
        <f t="shared" si="8"/>
        <v>0</v>
      </c>
      <c r="BU31" s="1">
        <f t="shared" si="9"/>
        <v>0</v>
      </c>
      <c r="BV31" s="1">
        <f t="shared" si="10"/>
        <v>0</v>
      </c>
      <c r="BW31" s="1">
        <f t="shared" si="11"/>
        <v>0</v>
      </c>
      <c r="BX31" s="1">
        <f t="shared" si="12"/>
        <v>0</v>
      </c>
      <c r="BY31" s="1">
        <f t="shared" si="13"/>
        <v>0</v>
      </c>
      <c r="BZ31" s="1">
        <f t="shared" si="14"/>
        <v>0</v>
      </c>
      <c r="CA31" s="1">
        <f t="shared" si="15"/>
        <v>0</v>
      </c>
      <c r="CB31" s="1">
        <f t="shared" si="16"/>
        <v>0</v>
      </c>
    </row>
    <row r="32" spans="1:80" s="1" customFormat="1" ht="73.5" customHeight="1">
      <c r="A32" s="29"/>
      <c r="B32" s="419"/>
      <c r="C32" s="29"/>
      <c r="D32" s="172" t="s">
        <v>263</v>
      </c>
      <c r="E32" s="372"/>
      <c r="F32" s="198" t="s">
        <v>81</v>
      </c>
      <c r="G32" s="200" t="s">
        <v>96</v>
      </c>
      <c r="H32" s="197">
        <v>2</v>
      </c>
      <c r="I32" s="207" t="s">
        <v>386</v>
      </c>
      <c r="J32" s="215">
        <v>91.516166187520028</v>
      </c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75">
        <f t="shared" si="48"/>
        <v>0</v>
      </c>
      <c r="V32" s="408" t="str">
        <f t="shared" si="35"/>
        <v>No</v>
      </c>
      <c r="W32" s="166" t="str">
        <f t="shared" si="36"/>
        <v>No</v>
      </c>
      <c r="Y32" s="574">
        <v>1</v>
      </c>
      <c r="Z32" s="973">
        <f t="shared" si="49"/>
        <v>0</v>
      </c>
      <c r="AB32" s="377">
        <v>1.3</v>
      </c>
      <c r="AC32" s="378">
        <f t="shared" si="50"/>
        <v>0</v>
      </c>
      <c r="AD32" s="190">
        <f>$H$32*K32</f>
        <v>0</v>
      </c>
      <c r="AE32" s="190">
        <f t="shared" ref="AE32:AM32" si="64">$H$32*L32</f>
        <v>0</v>
      </c>
      <c r="AF32" s="190">
        <f t="shared" si="64"/>
        <v>0</v>
      </c>
      <c r="AG32" s="190">
        <f t="shared" si="64"/>
        <v>0</v>
      </c>
      <c r="AH32" s="190">
        <f t="shared" si="64"/>
        <v>0</v>
      </c>
      <c r="AI32" s="190">
        <f t="shared" si="64"/>
        <v>0</v>
      </c>
      <c r="AJ32" s="190">
        <f t="shared" si="64"/>
        <v>0</v>
      </c>
      <c r="AK32" s="190">
        <f t="shared" si="64"/>
        <v>0</v>
      </c>
      <c r="AL32" s="190">
        <f t="shared" si="64"/>
        <v>0</v>
      </c>
      <c r="AM32" s="190">
        <f t="shared" si="64"/>
        <v>0</v>
      </c>
      <c r="AN32" s="377">
        <v>1</v>
      </c>
      <c r="AO32" s="191">
        <v>6</v>
      </c>
      <c r="AP32" s="192"/>
      <c r="AQ32" s="192"/>
      <c r="AR32" s="191"/>
      <c r="AS32" s="192"/>
      <c r="AT32" s="191"/>
      <c r="AU32" s="192"/>
      <c r="AV32" s="191">
        <v>2</v>
      </c>
      <c r="AW32" s="192"/>
      <c r="AX32" s="432"/>
      <c r="AY32" s="430"/>
      <c r="AZ32" s="432"/>
      <c r="BA32" s="1">
        <f t="shared" si="38"/>
        <v>0</v>
      </c>
      <c r="BB32" s="1">
        <f t="shared" si="39"/>
        <v>0</v>
      </c>
      <c r="BC32" s="1">
        <f t="shared" si="40"/>
        <v>0</v>
      </c>
      <c r="BD32" s="1">
        <f t="shared" si="41"/>
        <v>0</v>
      </c>
      <c r="BE32" s="1">
        <f t="shared" si="42"/>
        <v>0</v>
      </c>
      <c r="BF32" s="1">
        <f t="shared" si="43"/>
        <v>0</v>
      </c>
      <c r="BG32" s="1">
        <f t="shared" si="44"/>
        <v>0</v>
      </c>
      <c r="BH32" s="1">
        <f t="shared" si="45"/>
        <v>0</v>
      </c>
      <c r="BJ32" s="29">
        <f t="shared" si="46"/>
        <v>0</v>
      </c>
      <c r="BK32" s="29">
        <f t="shared" si="47"/>
        <v>0</v>
      </c>
      <c r="BL32" s="29"/>
      <c r="BM32" s="1">
        <f t="shared" si="3"/>
        <v>0</v>
      </c>
      <c r="BN32" s="1">
        <f t="shared" si="31"/>
        <v>0</v>
      </c>
      <c r="BO32" s="1">
        <f t="shared" si="4"/>
        <v>0</v>
      </c>
      <c r="BP32" s="1">
        <f t="shared" si="19"/>
        <v>0</v>
      </c>
      <c r="BQ32" s="1">
        <f t="shared" si="5"/>
        <v>0</v>
      </c>
      <c r="BR32" s="1">
        <f t="shared" si="6"/>
        <v>0</v>
      </c>
      <c r="BS32" s="1">
        <f t="shared" si="7"/>
        <v>0</v>
      </c>
      <c r="BT32" s="1">
        <f t="shared" si="8"/>
        <v>0</v>
      </c>
      <c r="BU32" s="1">
        <f t="shared" si="9"/>
        <v>0</v>
      </c>
      <c r="BV32" s="1">
        <f t="shared" si="10"/>
        <v>0</v>
      </c>
      <c r="BW32" s="1">
        <f t="shared" si="11"/>
        <v>0</v>
      </c>
      <c r="BX32" s="1">
        <f t="shared" si="12"/>
        <v>0</v>
      </c>
      <c r="BY32" s="1">
        <f t="shared" si="13"/>
        <v>0</v>
      </c>
      <c r="BZ32" s="1">
        <f t="shared" si="14"/>
        <v>0</v>
      </c>
      <c r="CA32" s="1">
        <f t="shared" si="15"/>
        <v>0</v>
      </c>
      <c r="CB32" s="1">
        <f t="shared" si="16"/>
        <v>0</v>
      </c>
    </row>
    <row r="33" spans="1:80" s="1" customFormat="1" ht="73.25" customHeight="1">
      <c r="A33" s="29"/>
      <c r="B33" s="419"/>
      <c r="C33" s="29"/>
      <c r="D33" s="121" t="s">
        <v>264</v>
      </c>
      <c r="E33" s="373"/>
      <c r="F33" s="204" t="s">
        <v>31</v>
      </c>
      <c r="G33" s="205" t="s">
        <v>96</v>
      </c>
      <c r="H33" s="202">
        <v>4</v>
      </c>
      <c r="I33" s="206" t="s">
        <v>386</v>
      </c>
      <c r="J33" s="214">
        <v>138.88436281599996</v>
      </c>
      <c r="K33" s="19"/>
      <c r="L33" s="19"/>
      <c r="M33" s="189"/>
      <c r="N33" s="189"/>
      <c r="O33" s="189"/>
      <c r="P33" s="189"/>
      <c r="Q33" s="189"/>
      <c r="R33" s="189"/>
      <c r="S33" s="189"/>
      <c r="T33" s="189"/>
      <c r="U33" s="72">
        <f t="shared" si="48"/>
        <v>0</v>
      </c>
      <c r="V33" s="65" t="str">
        <f t="shared" si="35"/>
        <v>No</v>
      </c>
      <c r="W33" s="257" t="str">
        <f t="shared" si="36"/>
        <v>No</v>
      </c>
      <c r="Y33" s="574">
        <v>1</v>
      </c>
      <c r="Z33" s="973">
        <f t="shared" si="49"/>
        <v>0</v>
      </c>
      <c r="AB33" s="377">
        <v>2.5</v>
      </c>
      <c r="AC33" s="378">
        <f t="shared" si="50"/>
        <v>0</v>
      </c>
      <c r="AD33" s="190">
        <f>$H$33*K33</f>
        <v>0</v>
      </c>
      <c r="AE33" s="190">
        <f t="shared" ref="AE33:AM33" si="65">$H$33*L33</f>
        <v>0</v>
      </c>
      <c r="AF33" s="190">
        <f t="shared" si="65"/>
        <v>0</v>
      </c>
      <c r="AG33" s="190">
        <f t="shared" si="65"/>
        <v>0</v>
      </c>
      <c r="AH33" s="190">
        <f t="shared" si="65"/>
        <v>0</v>
      </c>
      <c r="AI33" s="190">
        <f t="shared" si="65"/>
        <v>0</v>
      </c>
      <c r="AJ33" s="190">
        <f t="shared" si="65"/>
        <v>0</v>
      </c>
      <c r="AK33" s="190">
        <f t="shared" si="65"/>
        <v>0</v>
      </c>
      <c r="AL33" s="190">
        <f t="shared" si="65"/>
        <v>0</v>
      </c>
      <c r="AM33" s="190">
        <f t="shared" si="65"/>
        <v>0</v>
      </c>
      <c r="AN33" s="377">
        <v>1</v>
      </c>
      <c r="AO33" s="191">
        <v>12</v>
      </c>
      <c r="AP33" s="192"/>
      <c r="AQ33" s="192"/>
      <c r="AR33" s="191"/>
      <c r="AS33" s="192"/>
      <c r="AT33" s="191">
        <v>3</v>
      </c>
      <c r="AU33" s="192">
        <v>1</v>
      </c>
      <c r="AV33" s="191"/>
      <c r="AW33" s="192"/>
      <c r="AX33" s="432"/>
      <c r="AY33" s="430"/>
      <c r="AZ33" s="432"/>
      <c r="BA33" s="1">
        <f t="shared" si="38"/>
        <v>0</v>
      </c>
      <c r="BB33" s="1">
        <f t="shared" si="39"/>
        <v>0</v>
      </c>
      <c r="BC33" s="1">
        <f t="shared" si="40"/>
        <v>0</v>
      </c>
      <c r="BD33" s="1">
        <f t="shared" si="41"/>
        <v>0</v>
      </c>
      <c r="BE33" s="1">
        <f t="shared" si="42"/>
        <v>0</v>
      </c>
      <c r="BF33" s="1">
        <f t="shared" si="43"/>
        <v>0</v>
      </c>
      <c r="BG33" s="1">
        <f t="shared" si="44"/>
        <v>0</v>
      </c>
      <c r="BH33" s="1">
        <f t="shared" si="45"/>
        <v>0</v>
      </c>
      <c r="BJ33" s="29">
        <f t="shared" si="46"/>
        <v>0</v>
      </c>
      <c r="BK33" s="29">
        <f t="shared" si="47"/>
        <v>0</v>
      </c>
      <c r="BL33" s="29"/>
      <c r="BM33" s="1">
        <f t="shared" si="3"/>
        <v>0</v>
      </c>
      <c r="BN33" s="1">
        <f t="shared" si="31"/>
        <v>0</v>
      </c>
      <c r="BO33" s="1">
        <f t="shared" si="4"/>
        <v>0</v>
      </c>
      <c r="BP33" s="1">
        <f t="shared" si="19"/>
        <v>0</v>
      </c>
      <c r="BQ33" s="1">
        <f t="shared" si="5"/>
        <v>0</v>
      </c>
      <c r="BR33" s="1">
        <f t="shared" si="6"/>
        <v>0</v>
      </c>
      <c r="BS33" s="1">
        <f t="shared" si="7"/>
        <v>0</v>
      </c>
      <c r="BT33" s="1">
        <f t="shared" si="8"/>
        <v>0</v>
      </c>
      <c r="BU33" s="1">
        <f t="shared" si="9"/>
        <v>0</v>
      </c>
      <c r="BV33" s="1">
        <f t="shared" si="10"/>
        <v>0</v>
      </c>
      <c r="BW33" s="1">
        <f t="shared" si="11"/>
        <v>0</v>
      </c>
      <c r="BX33" s="1">
        <f t="shared" si="12"/>
        <v>0</v>
      </c>
      <c r="BY33" s="1">
        <f t="shared" si="13"/>
        <v>0</v>
      </c>
      <c r="BZ33" s="1">
        <f t="shared" si="14"/>
        <v>0</v>
      </c>
      <c r="CA33" s="1">
        <f t="shared" si="15"/>
        <v>0</v>
      </c>
      <c r="CB33" s="1">
        <f t="shared" si="16"/>
        <v>0</v>
      </c>
    </row>
    <row r="34" spans="1:80" s="1" customFormat="1" ht="73.5" customHeight="1">
      <c r="A34" s="29"/>
      <c r="B34" s="419"/>
      <c r="C34" s="29"/>
      <c r="D34" s="172" t="s">
        <v>265</v>
      </c>
      <c r="E34" s="372"/>
      <c r="F34" s="198" t="s">
        <v>31</v>
      </c>
      <c r="G34" s="200" t="s">
        <v>96</v>
      </c>
      <c r="H34" s="197">
        <v>6</v>
      </c>
      <c r="I34" s="207" t="s">
        <v>386</v>
      </c>
      <c r="J34" s="215">
        <v>152.82634209024002</v>
      </c>
      <c r="K34" s="112"/>
      <c r="L34" s="112"/>
      <c r="M34" s="112"/>
      <c r="N34" s="112"/>
      <c r="O34" s="112"/>
      <c r="P34" s="112"/>
      <c r="Q34" s="112"/>
      <c r="R34" s="112"/>
      <c r="S34" s="188"/>
      <c r="T34" s="188"/>
      <c r="U34" s="175">
        <f t="shared" si="48"/>
        <v>0</v>
      </c>
      <c r="V34" s="408" t="str">
        <f t="shared" si="35"/>
        <v>No</v>
      </c>
      <c r="W34" s="166" t="str">
        <f t="shared" si="36"/>
        <v>No</v>
      </c>
      <c r="Y34" s="574">
        <v>1</v>
      </c>
      <c r="Z34" s="973">
        <f t="shared" si="49"/>
        <v>0</v>
      </c>
      <c r="AB34" s="377">
        <v>3.1</v>
      </c>
      <c r="AC34" s="378">
        <f t="shared" si="50"/>
        <v>0</v>
      </c>
      <c r="AD34" s="190">
        <f>$H$34*K34</f>
        <v>0</v>
      </c>
      <c r="AE34" s="190">
        <f t="shared" ref="AE34:AM34" si="66">$H$34*L34</f>
        <v>0</v>
      </c>
      <c r="AF34" s="190">
        <f t="shared" si="66"/>
        <v>0</v>
      </c>
      <c r="AG34" s="190">
        <f t="shared" si="66"/>
        <v>0</v>
      </c>
      <c r="AH34" s="190">
        <f t="shared" si="66"/>
        <v>0</v>
      </c>
      <c r="AI34" s="190">
        <f t="shared" si="66"/>
        <v>0</v>
      </c>
      <c r="AJ34" s="190">
        <f t="shared" si="66"/>
        <v>0</v>
      </c>
      <c r="AK34" s="190">
        <f t="shared" si="66"/>
        <v>0</v>
      </c>
      <c r="AL34" s="190">
        <f t="shared" si="66"/>
        <v>0</v>
      </c>
      <c r="AM34" s="190">
        <f t="shared" si="66"/>
        <v>0</v>
      </c>
      <c r="AN34" s="377">
        <v>1</v>
      </c>
      <c r="AO34" s="191">
        <v>18</v>
      </c>
      <c r="AP34" s="192"/>
      <c r="AQ34" s="192"/>
      <c r="AR34" s="191"/>
      <c r="AS34" s="192"/>
      <c r="AT34" s="191">
        <v>3</v>
      </c>
      <c r="AU34" s="192">
        <v>3</v>
      </c>
      <c r="AV34" s="191"/>
      <c r="AW34" s="192"/>
      <c r="AX34" s="432"/>
      <c r="AY34" s="430"/>
      <c r="AZ34" s="432"/>
      <c r="BA34" s="1">
        <f t="shared" si="38"/>
        <v>0</v>
      </c>
      <c r="BB34" s="1">
        <f t="shared" si="39"/>
        <v>0</v>
      </c>
      <c r="BC34" s="1">
        <f t="shared" si="40"/>
        <v>0</v>
      </c>
      <c r="BD34" s="1">
        <f t="shared" si="41"/>
        <v>0</v>
      </c>
      <c r="BE34" s="1">
        <f t="shared" si="42"/>
        <v>0</v>
      </c>
      <c r="BF34" s="1">
        <f t="shared" si="43"/>
        <v>0</v>
      </c>
      <c r="BG34" s="1">
        <f t="shared" si="44"/>
        <v>0</v>
      </c>
      <c r="BH34" s="1">
        <f t="shared" si="45"/>
        <v>0</v>
      </c>
      <c r="BJ34" s="29">
        <f t="shared" si="46"/>
        <v>0</v>
      </c>
      <c r="BK34" s="29">
        <f t="shared" si="47"/>
        <v>0</v>
      </c>
      <c r="BL34" s="29"/>
      <c r="BM34" s="1">
        <f t="shared" si="3"/>
        <v>0</v>
      </c>
      <c r="BN34" s="1">
        <f t="shared" si="31"/>
        <v>0</v>
      </c>
      <c r="BO34" s="1">
        <f t="shared" si="4"/>
        <v>0</v>
      </c>
      <c r="BP34" s="1">
        <f t="shared" si="19"/>
        <v>0</v>
      </c>
      <c r="BQ34" s="1">
        <f t="shared" si="5"/>
        <v>0</v>
      </c>
      <c r="BR34" s="1">
        <f t="shared" si="6"/>
        <v>0</v>
      </c>
      <c r="BS34" s="1">
        <f t="shared" si="7"/>
        <v>0</v>
      </c>
      <c r="BT34" s="1">
        <f t="shared" si="8"/>
        <v>0</v>
      </c>
      <c r="BU34" s="1">
        <f t="shared" si="9"/>
        <v>0</v>
      </c>
      <c r="BV34" s="1">
        <f t="shared" si="10"/>
        <v>0</v>
      </c>
      <c r="BW34" s="1">
        <f t="shared" si="11"/>
        <v>0</v>
      </c>
      <c r="BX34" s="1">
        <f t="shared" si="12"/>
        <v>0</v>
      </c>
      <c r="BY34" s="1">
        <f t="shared" si="13"/>
        <v>0</v>
      </c>
      <c r="BZ34" s="1">
        <f t="shared" si="14"/>
        <v>0</v>
      </c>
      <c r="CA34" s="1">
        <f t="shared" si="15"/>
        <v>0</v>
      </c>
      <c r="CB34" s="1">
        <f t="shared" si="16"/>
        <v>0</v>
      </c>
    </row>
    <row r="35" spans="1:80" s="1" customFormat="1" ht="73.5" customHeight="1">
      <c r="A35" s="29"/>
      <c r="B35" s="419"/>
      <c r="C35" s="29"/>
      <c r="D35" s="121" t="s">
        <v>266</v>
      </c>
      <c r="E35" s="373"/>
      <c r="F35" s="204" t="s">
        <v>31</v>
      </c>
      <c r="G35" s="205" t="s">
        <v>96</v>
      </c>
      <c r="H35" s="202">
        <v>6</v>
      </c>
      <c r="I35" s="206" t="s">
        <v>386</v>
      </c>
      <c r="J35" s="214">
        <v>155.41760297215998</v>
      </c>
      <c r="K35" s="19"/>
      <c r="L35" s="19"/>
      <c r="M35" s="19"/>
      <c r="N35" s="19"/>
      <c r="O35" s="19"/>
      <c r="P35" s="19"/>
      <c r="Q35" s="19"/>
      <c r="R35" s="19"/>
      <c r="S35" s="19"/>
      <c r="T35" s="189"/>
      <c r="U35" s="72">
        <f t="shared" si="48"/>
        <v>0</v>
      </c>
      <c r="V35" s="65" t="str">
        <f t="shared" si="35"/>
        <v>No</v>
      </c>
      <c r="W35" s="257" t="str">
        <f t="shared" si="36"/>
        <v>No</v>
      </c>
      <c r="Y35" s="574">
        <v>1</v>
      </c>
      <c r="Z35" s="973">
        <f t="shared" si="49"/>
        <v>0</v>
      </c>
      <c r="AB35" s="377">
        <v>2.9</v>
      </c>
      <c r="AC35" s="378">
        <f t="shared" si="50"/>
        <v>0</v>
      </c>
      <c r="AD35" s="190">
        <f>$H$35*K35</f>
        <v>0</v>
      </c>
      <c r="AE35" s="190">
        <f t="shared" ref="AE35:AM35" si="67">$H$35*L35</f>
        <v>0</v>
      </c>
      <c r="AF35" s="190">
        <f t="shared" si="67"/>
        <v>0</v>
      </c>
      <c r="AG35" s="190">
        <f t="shared" si="67"/>
        <v>0</v>
      </c>
      <c r="AH35" s="190">
        <f t="shared" si="67"/>
        <v>0</v>
      </c>
      <c r="AI35" s="190">
        <f t="shared" si="67"/>
        <v>0</v>
      </c>
      <c r="AJ35" s="190">
        <f t="shared" si="67"/>
        <v>0</v>
      </c>
      <c r="AK35" s="190">
        <f t="shared" si="67"/>
        <v>0</v>
      </c>
      <c r="AL35" s="190">
        <f t="shared" si="67"/>
        <v>0</v>
      </c>
      <c r="AM35" s="190">
        <f t="shared" si="67"/>
        <v>0</v>
      </c>
      <c r="AN35" s="377">
        <v>1</v>
      </c>
      <c r="AO35" s="191">
        <v>18</v>
      </c>
      <c r="AP35" s="192"/>
      <c r="AQ35" s="192"/>
      <c r="AR35" s="191"/>
      <c r="AS35" s="192"/>
      <c r="AT35" s="191">
        <v>5</v>
      </c>
      <c r="AU35" s="192">
        <v>1</v>
      </c>
      <c r="AV35" s="191"/>
      <c r="AW35" s="192"/>
      <c r="AX35" s="432"/>
      <c r="AY35" s="430"/>
      <c r="AZ35" s="432"/>
      <c r="BA35" s="1">
        <f t="shared" si="38"/>
        <v>0</v>
      </c>
      <c r="BB35" s="1">
        <f t="shared" si="39"/>
        <v>0</v>
      </c>
      <c r="BC35" s="1">
        <f t="shared" si="40"/>
        <v>0</v>
      </c>
      <c r="BD35" s="1">
        <f t="shared" si="41"/>
        <v>0</v>
      </c>
      <c r="BE35" s="1">
        <f t="shared" si="42"/>
        <v>0</v>
      </c>
      <c r="BF35" s="1">
        <f t="shared" si="43"/>
        <v>0</v>
      </c>
      <c r="BG35" s="1">
        <f t="shared" si="44"/>
        <v>0</v>
      </c>
      <c r="BH35" s="1">
        <f t="shared" si="45"/>
        <v>0</v>
      </c>
      <c r="BJ35" s="29">
        <f t="shared" si="46"/>
        <v>0</v>
      </c>
      <c r="BK35" s="29">
        <f t="shared" si="47"/>
        <v>0</v>
      </c>
      <c r="BL35" s="29"/>
      <c r="BM35" s="1">
        <f t="shared" si="3"/>
        <v>0</v>
      </c>
      <c r="BN35" s="1">
        <f t="shared" si="31"/>
        <v>0</v>
      </c>
      <c r="BO35" s="1">
        <f t="shared" si="4"/>
        <v>0</v>
      </c>
      <c r="BP35" s="1">
        <f t="shared" si="19"/>
        <v>0</v>
      </c>
      <c r="BQ35" s="1">
        <f t="shared" si="5"/>
        <v>0</v>
      </c>
      <c r="BR35" s="1">
        <f t="shared" si="6"/>
        <v>0</v>
      </c>
      <c r="BS35" s="1">
        <f t="shared" si="7"/>
        <v>0</v>
      </c>
      <c r="BT35" s="1">
        <f t="shared" si="8"/>
        <v>0</v>
      </c>
      <c r="BU35" s="1">
        <f t="shared" si="9"/>
        <v>0</v>
      </c>
      <c r="BV35" s="1">
        <f t="shared" si="10"/>
        <v>0</v>
      </c>
      <c r="BW35" s="1">
        <f t="shared" si="11"/>
        <v>0</v>
      </c>
      <c r="BX35" s="1">
        <f t="shared" si="12"/>
        <v>0</v>
      </c>
      <c r="BY35" s="1">
        <f t="shared" si="13"/>
        <v>0</v>
      </c>
      <c r="BZ35" s="1">
        <f t="shared" si="14"/>
        <v>0</v>
      </c>
      <c r="CA35" s="1">
        <f t="shared" si="15"/>
        <v>0</v>
      </c>
      <c r="CB35" s="1">
        <f t="shared" si="16"/>
        <v>0</v>
      </c>
    </row>
    <row r="36" spans="1:80" s="1" customFormat="1" ht="73.25" customHeight="1">
      <c r="A36" s="29"/>
      <c r="B36" s="419"/>
      <c r="C36" s="29"/>
      <c r="D36" s="172" t="s">
        <v>267</v>
      </c>
      <c r="E36" s="372"/>
      <c r="F36" s="199" t="s">
        <v>31</v>
      </c>
      <c r="G36" s="200" t="s">
        <v>96</v>
      </c>
      <c r="H36" s="197">
        <v>6</v>
      </c>
      <c r="I36" s="207" t="s">
        <v>386</v>
      </c>
      <c r="J36" s="215">
        <v>113.57741878272</v>
      </c>
      <c r="K36" s="112"/>
      <c r="L36" s="112"/>
      <c r="M36" s="188"/>
      <c r="N36" s="188"/>
      <c r="O36" s="188"/>
      <c r="P36" s="188"/>
      <c r="Q36" s="188"/>
      <c r="R36" s="188"/>
      <c r="S36" s="188"/>
      <c r="T36" s="188"/>
      <c r="U36" s="175">
        <f t="shared" si="48"/>
        <v>0</v>
      </c>
      <c r="V36" s="408" t="str">
        <f t="shared" si="35"/>
        <v>No</v>
      </c>
      <c r="W36" s="166" t="str">
        <f t="shared" si="36"/>
        <v>No</v>
      </c>
      <c r="Y36" s="574">
        <v>1</v>
      </c>
      <c r="Z36" s="973">
        <f t="shared" si="49"/>
        <v>0</v>
      </c>
      <c r="AB36" s="377">
        <v>1.8</v>
      </c>
      <c r="AC36" s="378">
        <f t="shared" si="50"/>
        <v>0</v>
      </c>
      <c r="AD36" s="190">
        <f>$H$36*K36</f>
        <v>0</v>
      </c>
      <c r="AE36" s="190">
        <f t="shared" ref="AE36:AM36" si="68">$H$36*L36</f>
        <v>0</v>
      </c>
      <c r="AF36" s="190">
        <f t="shared" si="68"/>
        <v>0</v>
      </c>
      <c r="AG36" s="190">
        <f t="shared" si="68"/>
        <v>0</v>
      </c>
      <c r="AH36" s="190">
        <f t="shared" si="68"/>
        <v>0</v>
      </c>
      <c r="AI36" s="190">
        <f t="shared" si="68"/>
        <v>0</v>
      </c>
      <c r="AJ36" s="190">
        <f t="shared" si="68"/>
        <v>0</v>
      </c>
      <c r="AK36" s="190">
        <f t="shared" si="68"/>
        <v>0</v>
      </c>
      <c r="AL36" s="190">
        <f t="shared" si="68"/>
        <v>0</v>
      </c>
      <c r="AM36" s="190">
        <f t="shared" si="68"/>
        <v>0</v>
      </c>
      <c r="AN36" s="377">
        <v>1</v>
      </c>
      <c r="AO36" s="191">
        <v>8</v>
      </c>
      <c r="AP36" s="192"/>
      <c r="AQ36" s="192"/>
      <c r="AR36" s="191">
        <v>1</v>
      </c>
      <c r="AS36" s="192">
        <v>5</v>
      </c>
      <c r="AT36" s="191">
        <v>1</v>
      </c>
      <c r="AU36" s="192"/>
      <c r="AV36" s="191"/>
      <c r="AW36" s="192"/>
      <c r="AX36" s="432"/>
      <c r="AY36" s="430"/>
      <c r="AZ36" s="432"/>
      <c r="BA36" s="1">
        <f t="shared" si="38"/>
        <v>0</v>
      </c>
      <c r="BB36" s="1">
        <f t="shared" si="39"/>
        <v>0</v>
      </c>
      <c r="BC36" s="1">
        <f t="shared" si="40"/>
        <v>0</v>
      </c>
      <c r="BD36" s="1">
        <f t="shared" si="41"/>
        <v>0</v>
      </c>
      <c r="BE36" s="1">
        <f t="shared" si="42"/>
        <v>0</v>
      </c>
      <c r="BF36" s="1">
        <f t="shared" si="43"/>
        <v>0</v>
      </c>
      <c r="BG36" s="1">
        <f t="shared" si="44"/>
        <v>0</v>
      </c>
      <c r="BH36" s="1">
        <f t="shared" si="45"/>
        <v>0</v>
      </c>
      <c r="BJ36" s="29">
        <f t="shared" si="46"/>
        <v>0</v>
      </c>
      <c r="BK36" s="29">
        <f t="shared" si="47"/>
        <v>0</v>
      </c>
      <c r="BL36" s="29"/>
      <c r="BM36" s="1">
        <f t="shared" si="3"/>
        <v>0</v>
      </c>
      <c r="BN36" s="1">
        <f t="shared" si="31"/>
        <v>0</v>
      </c>
      <c r="BO36" s="1">
        <f t="shared" si="4"/>
        <v>0</v>
      </c>
      <c r="BP36" s="1">
        <f t="shared" si="19"/>
        <v>0</v>
      </c>
      <c r="BQ36" s="1">
        <f t="shared" si="5"/>
        <v>0</v>
      </c>
      <c r="BR36" s="1">
        <f t="shared" si="6"/>
        <v>0</v>
      </c>
      <c r="BS36" s="1">
        <f t="shared" si="7"/>
        <v>0</v>
      </c>
      <c r="BT36" s="1">
        <f t="shared" si="8"/>
        <v>0</v>
      </c>
      <c r="BU36" s="1">
        <f t="shared" si="9"/>
        <v>0</v>
      </c>
      <c r="BV36" s="1">
        <f t="shared" si="10"/>
        <v>0</v>
      </c>
      <c r="BW36" s="1">
        <f t="shared" si="11"/>
        <v>0</v>
      </c>
      <c r="BX36" s="1">
        <f t="shared" si="12"/>
        <v>0</v>
      </c>
      <c r="BY36" s="1">
        <f t="shared" si="13"/>
        <v>0</v>
      </c>
      <c r="BZ36" s="1">
        <f t="shared" si="14"/>
        <v>0</v>
      </c>
      <c r="CA36" s="1">
        <f t="shared" si="15"/>
        <v>0</v>
      </c>
      <c r="CB36" s="1">
        <f t="shared" si="16"/>
        <v>0</v>
      </c>
    </row>
    <row r="37" spans="1:80" s="1" customFormat="1" ht="73.5" customHeight="1">
      <c r="A37" s="29"/>
      <c r="B37" s="419"/>
      <c r="C37" s="29"/>
      <c r="D37" s="121" t="s">
        <v>268</v>
      </c>
      <c r="E37" s="373"/>
      <c r="F37" s="204" t="s">
        <v>110</v>
      </c>
      <c r="G37" s="205" t="s">
        <v>96</v>
      </c>
      <c r="H37" s="202">
        <v>8</v>
      </c>
      <c r="I37" s="206" t="s">
        <v>386</v>
      </c>
      <c r="J37" s="214">
        <v>92.936267168000001</v>
      </c>
      <c r="K37" s="19"/>
      <c r="L37" s="19"/>
      <c r="M37" s="19"/>
      <c r="N37" s="19"/>
      <c r="O37" s="19"/>
      <c r="P37" s="19"/>
      <c r="Q37" s="19"/>
      <c r="R37" s="19"/>
      <c r="S37" s="189"/>
      <c r="T37" s="189"/>
      <c r="U37" s="72">
        <f t="shared" si="48"/>
        <v>0</v>
      </c>
      <c r="V37" s="65" t="str">
        <f t="shared" si="35"/>
        <v>No</v>
      </c>
      <c r="W37" s="257" t="str">
        <f t="shared" si="36"/>
        <v>No</v>
      </c>
      <c r="Y37" s="574">
        <v>1</v>
      </c>
      <c r="Z37" s="973">
        <f t="shared" si="49"/>
        <v>0</v>
      </c>
      <c r="AB37" s="377">
        <v>1.25</v>
      </c>
      <c r="AC37" s="378">
        <f t="shared" si="50"/>
        <v>0</v>
      </c>
      <c r="AD37" s="190">
        <f>$H$37*K37</f>
        <v>0</v>
      </c>
      <c r="AE37" s="190">
        <f t="shared" ref="AE37:AM37" si="69">$H$37*L37</f>
        <v>0</v>
      </c>
      <c r="AF37" s="190">
        <f t="shared" si="69"/>
        <v>0</v>
      </c>
      <c r="AG37" s="190">
        <f t="shared" si="69"/>
        <v>0</v>
      </c>
      <c r="AH37" s="190">
        <f t="shared" si="69"/>
        <v>0</v>
      </c>
      <c r="AI37" s="190">
        <f t="shared" si="69"/>
        <v>0</v>
      </c>
      <c r="AJ37" s="190">
        <f t="shared" si="69"/>
        <v>0</v>
      </c>
      <c r="AK37" s="190">
        <f t="shared" si="69"/>
        <v>0</v>
      </c>
      <c r="AL37" s="190">
        <f t="shared" si="69"/>
        <v>0</v>
      </c>
      <c r="AM37" s="190">
        <f t="shared" si="69"/>
        <v>0</v>
      </c>
      <c r="AN37" s="377">
        <v>1</v>
      </c>
      <c r="AO37" s="191">
        <v>8</v>
      </c>
      <c r="AP37" s="192"/>
      <c r="AQ37" s="192">
        <v>3</v>
      </c>
      <c r="AR37" s="191">
        <v>1</v>
      </c>
      <c r="AS37" s="192">
        <v>4</v>
      </c>
      <c r="AT37" s="191"/>
      <c r="AU37" s="192"/>
      <c r="AV37" s="191"/>
      <c r="AW37" s="192"/>
      <c r="AX37" s="432"/>
      <c r="AY37" s="430"/>
      <c r="AZ37" s="432"/>
      <c r="BA37" s="1">
        <f t="shared" si="38"/>
        <v>0</v>
      </c>
      <c r="BB37" s="1">
        <f t="shared" si="39"/>
        <v>0</v>
      </c>
      <c r="BC37" s="1">
        <f t="shared" si="40"/>
        <v>0</v>
      </c>
      <c r="BD37" s="1">
        <f t="shared" si="41"/>
        <v>0</v>
      </c>
      <c r="BE37" s="1">
        <f t="shared" si="42"/>
        <v>0</v>
      </c>
      <c r="BF37" s="1">
        <f t="shared" si="43"/>
        <v>0</v>
      </c>
      <c r="BG37" s="1">
        <f t="shared" si="44"/>
        <v>0</v>
      </c>
      <c r="BH37" s="1">
        <f t="shared" si="45"/>
        <v>0</v>
      </c>
      <c r="BJ37" s="29">
        <f t="shared" si="46"/>
        <v>0</v>
      </c>
      <c r="BK37" s="29">
        <f t="shared" si="47"/>
        <v>0</v>
      </c>
      <c r="BL37" s="29"/>
      <c r="BM37" s="1">
        <f t="shared" si="3"/>
        <v>0</v>
      </c>
      <c r="BN37" s="1">
        <f t="shared" si="31"/>
        <v>0</v>
      </c>
      <c r="BO37" s="1">
        <f t="shared" si="4"/>
        <v>0</v>
      </c>
      <c r="BP37" s="1">
        <f t="shared" si="19"/>
        <v>0</v>
      </c>
      <c r="BQ37" s="1">
        <f t="shared" si="5"/>
        <v>0</v>
      </c>
      <c r="BR37" s="1">
        <f t="shared" si="6"/>
        <v>0</v>
      </c>
      <c r="BS37" s="1">
        <f t="shared" si="7"/>
        <v>0</v>
      </c>
      <c r="BT37" s="1">
        <f t="shared" si="8"/>
        <v>0</v>
      </c>
      <c r="BU37" s="1">
        <f t="shared" si="9"/>
        <v>0</v>
      </c>
      <c r="BV37" s="1">
        <f t="shared" si="10"/>
        <v>0</v>
      </c>
      <c r="BW37" s="1">
        <f t="shared" si="11"/>
        <v>0</v>
      </c>
      <c r="BX37" s="1">
        <f t="shared" si="12"/>
        <v>0</v>
      </c>
      <c r="BY37" s="1">
        <f t="shared" si="13"/>
        <v>0</v>
      </c>
      <c r="BZ37" s="1">
        <f t="shared" si="14"/>
        <v>0</v>
      </c>
      <c r="CA37" s="1">
        <f t="shared" si="15"/>
        <v>0</v>
      </c>
      <c r="CB37" s="1">
        <f t="shared" si="16"/>
        <v>0</v>
      </c>
    </row>
    <row r="38" spans="1:80" s="1" customFormat="1" ht="73.25" customHeight="1">
      <c r="A38" s="29"/>
      <c r="B38" s="419"/>
      <c r="C38" s="29"/>
      <c r="D38" s="172" t="s">
        <v>269</v>
      </c>
      <c r="E38" s="372"/>
      <c r="F38" s="199" t="s">
        <v>110</v>
      </c>
      <c r="G38" s="200" t="s">
        <v>98</v>
      </c>
      <c r="H38" s="197">
        <v>10</v>
      </c>
      <c r="I38" s="207" t="s">
        <v>386</v>
      </c>
      <c r="J38" s="215">
        <v>67.274186913279991</v>
      </c>
      <c r="K38" s="112"/>
      <c r="L38" s="112"/>
      <c r="M38" s="188"/>
      <c r="N38" s="188"/>
      <c r="O38" s="188"/>
      <c r="P38" s="188"/>
      <c r="Q38" s="188"/>
      <c r="R38" s="188"/>
      <c r="S38" s="188"/>
      <c r="T38" s="188"/>
      <c r="U38" s="175">
        <f t="shared" si="48"/>
        <v>0</v>
      </c>
      <c r="V38" s="408" t="str">
        <f t="shared" si="35"/>
        <v>No</v>
      </c>
      <c r="W38" s="166" t="str">
        <f t="shared" si="36"/>
        <v>No</v>
      </c>
      <c r="Y38" s="574">
        <v>1</v>
      </c>
      <c r="Z38" s="973">
        <f t="shared" si="49"/>
        <v>0</v>
      </c>
      <c r="AB38" s="377">
        <v>0.7</v>
      </c>
      <c r="AC38" s="378">
        <f t="shared" si="50"/>
        <v>0</v>
      </c>
      <c r="AD38" s="190">
        <f>$H$38*K38</f>
        <v>0</v>
      </c>
      <c r="AE38" s="190">
        <f t="shared" ref="AE38:AM38" si="70">$H$38*L38</f>
        <v>0</v>
      </c>
      <c r="AF38" s="190">
        <f t="shared" si="70"/>
        <v>0</v>
      </c>
      <c r="AG38" s="190">
        <f t="shared" si="70"/>
        <v>0</v>
      </c>
      <c r="AH38" s="190">
        <f t="shared" si="70"/>
        <v>0</v>
      </c>
      <c r="AI38" s="190">
        <f t="shared" si="70"/>
        <v>0</v>
      </c>
      <c r="AJ38" s="190">
        <f t="shared" si="70"/>
        <v>0</v>
      </c>
      <c r="AK38" s="190">
        <f t="shared" si="70"/>
        <v>0</v>
      </c>
      <c r="AL38" s="190">
        <f t="shared" si="70"/>
        <v>0</v>
      </c>
      <c r="AM38" s="190">
        <f t="shared" si="70"/>
        <v>0</v>
      </c>
      <c r="AN38" s="377">
        <v>1</v>
      </c>
      <c r="AO38" s="191">
        <v>20</v>
      </c>
      <c r="AP38" s="192"/>
      <c r="AQ38" s="192"/>
      <c r="AR38" s="191"/>
      <c r="AS38" s="192"/>
      <c r="AT38" s="191"/>
      <c r="AU38" s="192"/>
      <c r="AV38" s="191"/>
      <c r="AW38" s="192"/>
      <c r="AX38" s="432"/>
      <c r="AY38" s="430"/>
      <c r="AZ38" s="432"/>
      <c r="BA38" s="1">
        <f t="shared" si="38"/>
        <v>0</v>
      </c>
      <c r="BB38" s="1">
        <f t="shared" si="39"/>
        <v>0</v>
      </c>
      <c r="BC38" s="1">
        <f t="shared" si="40"/>
        <v>0</v>
      </c>
      <c r="BD38" s="1">
        <f t="shared" si="41"/>
        <v>0</v>
      </c>
      <c r="BE38" s="1">
        <f t="shared" si="42"/>
        <v>0</v>
      </c>
      <c r="BF38" s="1">
        <f t="shared" si="43"/>
        <v>0</v>
      </c>
      <c r="BG38" s="1">
        <f t="shared" si="44"/>
        <v>0</v>
      </c>
      <c r="BH38" s="1">
        <f t="shared" si="45"/>
        <v>0</v>
      </c>
      <c r="BJ38" s="29">
        <f t="shared" si="46"/>
        <v>0</v>
      </c>
      <c r="BK38" s="29">
        <f t="shared" si="47"/>
        <v>0</v>
      </c>
      <c r="BL38" s="29"/>
      <c r="BM38" s="1">
        <f t="shared" si="3"/>
        <v>0</v>
      </c>
      <c r="BN38" s="1">
        <f t="shared" si="31"/>
        <v>0</v>
      </c>
      <c r="BO38" s="1">
        <f t="shared" si="4"/>
        <v>0</v>
      </c>
      <c r="BP38" s="1">
        <f t="shared" si="19"/>
        <v>0</v>
      </c>
      <c r="BQ38" s="1">
        <f t="shared" si="5"/>
        <v>0</v>
      </c>
      <c r="BR38" s="1">
        <f t="shared" si="6"/>
        <v>0</v>
      </c>
      <c r="BS38" s="1">
        <f t="shared" si="7"/>
        <v>0</v>
      </c>
      <c r="BT38" s="1">
        <f t="shared" si="8"/>
        <v>0</v>
      </c>
      <c r="BU38" s="1">
        <f t="shared" si="9"/>
        <v>0</v>
      </c>
      <c r="BV38" s="1">
        <f t="shared" si="10"/>
        <v>0</v>
      </c>
      <c r="BW38" s="1">
        <f t="shared" si="11"/>
        <v>0</v>
      </c>
      <c r="BX38" s="1">
        <f t="shared" si="12"/>
        <v>0</v>
      </c>
      <c r="BY38" s="1">
        <f t="shared" si="13"/>
        <v>0</v>
      </c>
      <c r="BZ38" s="1">
        <f t="shared" si="14"/>
        <v>0</v>
      </c>
      <c r="CA38" s="1">
        <f t="shared" si="15"/>
        <v>0</v>
      </c>
      <c r="CB38" s="1">
        <f t="shared" si="16"/>
        <v>0</v>
      </c>
    </row>
    <row r="39" spans="1:80" s="1" customFormat="1" ht="73.5" customHeight="1">
      <c r="A39" s="29"/>
      <c r="B39" s="419"/>
      <c r="C39" s="29"/>
      <c r="D39" s="121" t="s">
        <v>270</v>
      </c>
      <c r="E39" s="373"/>
      <c r="F39" s="203" t="s">
        <v>31</v>
      </c>
      <c r="G39" s="205" t="s">
        <v>225</v>
      </c>
      <c r="H39" s="202">
        <v>6</v>
      </c>
      <c r="I39" s="206" t="s">
        <v>386</v>
      </c>
      <c r="J39" s="214">
        <v>87.966135688960009</v>
      </c>
      <c r="K39" s="19"/>
      <c r="L39" s="19"/>
      <c r="M39" s="19"/>
      <c r="N39" s="19"/>
      <c r="O39" s="19"/>
      <c r="P39" s="19"/>
      <c r="Q39" s="19"/>
      <c r="R39" s="19"/>
      <c r="S39" s="189"/>
      <c r="T39" s="189"/>
      <c r="U39" s="72">
        <f t="shared" si="48"/>
        <v>0</v>
      </c>
      <c r="V39" s="65" t="str">
        <f t="shared" si="35"/>
        <v>No</v>
      </c>
      <c r="W39" s="257" t="str">
        <f t="shared" si="36"/>
        <v>No</v>
      </c>
      <c r="Y39" s="574">
        <v>1</v>
      </c>
      <c r="Z39" s="973">
        <f t="shared" si="49"/>
        <v>0</v>
      </c>
      <c r="AB39" s="377">
        <v>1.1499999999999999</v>
      </c>
      <c r="AC39" s="378">
        <f t="shared" si="50"/>
        <v>0</v>
      </c>
      <c r="AD39" s="190">
        <f>$H$39*K39</f>
        <v>0</v>
      </c>
      <c r="AE39" s="190">
        <f t="shared" ref="AE39:AM39" si="71">$H$39*L39</f>
        <v>0</v>
      </c>
      <c r="AF39" s="190">
        <f t="shared" si="71"/>
        <v>0</v>
      </c>
      <c r="AG39" s="190">
        <f t="shared" si="71"/>
        <v>0</v>
      </c>
      <c r="AH39" s="190">
        <f t="shared" si="71"/>
        <v>0</v>
      </c>
      <c r="AI39" s="190">
        <f t="shared" si="71"/>
        <v>0</v>
      </c>
      <c r="AJ39" s="190">
        <f t="shared" si="71"/>
        <v>0</v>
      </c>
      <c r="AK39" s="190">
        <f t="shared" si="71"/>
        <v>0</v>
      </c>
      <c r="AL39" s="190">
        <f t="shared" si="71"/>
        <v>0</v>
      </c>
      <c r="AM39" s="190">
        <f t="shared" si="71"/>
        <v>0</v>
      </c>
      <c r="AN39" s="377">
        <v>1</v>
      </c>
      <c r="AO39" s="191">
        <v>15</v>
      </c>
      <c r="AP39" s="192"/>
      <c r="AQ39" s="192">
        <v>2</v>
      </c>
      <c r="AR39" s="191">
        <v>2</v>
      </c>
      <c r="AS39" s="192">
        <v>2</v>
      </c>
      <c r="AT39" s="191"/>
      <c r="AU39" s="192"/>
      <c r="AV39" s="191"/>
      <c r="AW39" s="192"/>
      <c r="AX39" s="432"/>
      <c r="AY39" s="430"/>
      <c r="AZ39" s="432"/>
      <c r="BA39" s="1">
        <f t="shared" si="38"/>
        <v>0</v>
      </c>
      <c r="BB39" s="1">
        <f t="shared" si="39"/>
        <v>0</v>
      </c>
      <c r="BC39" s="1">
        <f t="shared" si="40"/>
        <v>0</v>
      </c>
      <c r="BD39" s="1">
        <f t="shared" si="41"/>
        <v>0</v>
      </c>
      <c r="BE39" s="1">
        <f t="shared" si="42"/>
        <v>0</v>
      </c>
      <c r="BF39" s="1">
        <f t="shared" si="43"/>
        <v>0</v>
      </c>
      <c r="BG39" s="1">
        <f t="shared" si="44"/>
        <v>0</v>
      </c>
      <c r="BH39" s="1">
        <f t="shared" si="45"/>
        <v>0</v>
      </c>
      <c r="BJ39" s="29">
        <f t="shared" si="46"/>
        <v>0</v>
      </c>
      <c r="BK39" s="29">
        <f t="shared" si="47"/>
        <v>0</v>
      </c>
      <c r="BL39" s="29"/>
      <c r="BM39" s="1">
        <f t="shared" si="3"/>
        <v>0</v>
      </c>
      <c r="BN39" s="1">
        <f t="shared" si="31"/>
        <v>0</v>
      </c>
      <c r="BO39" s="1">
        <f t="shared" si="4"/>
        <v>0</v>
      </c>
      <c r="BP39" s="1">
        <f t="shared" si="19"/>
        <v>0</v>
      </c>
      <c r="BQ39" s="1">
        <f t="shared" si="5"/>
        <v>0</v>
      </c>
      <c r="BR39" s="1">
        <f t="shared" si="6"/>
        <v>0</v>
      </c>
      <c r="BS39" s="1">
        <f t="shared" si="7"/>
        <v>0</v>
      </c>
      <c r="BT39" s="1">
        <f t="shared" si="8"/>
        <v>0</v>
      </c>
      <c r="BU39" s="1">
        <f t="shared" si="9"/>
        <v>0</v>
      </c>
      <c r="BV39" s="1">
        <f t="shared" si="10"/>
        <v>0</v>
      </c>
      <c r="BW39" s="1">
        <f t="shared" si="11"/>
        <v>0</v>
      </c>
      <c r="BX39" s="1">
        <f t="shared" si="12"/>
        <v>0</v>
      </c>
      <c r="BY39" s="1">
        <f t="shared" si="13"/>
        <v>0</v>
      </c>
      <c r="BZ39" s="1">
        <f t="shared" si="14"/>
        <v>0</v>
      </c>
      <c r="CA39" s="1">
        <f t="shared" si="15"/>
        <v>0</v>
      </c>
      <c r="CB39" s="1">
        <f t="shared" si="16"/>
        <v>0</v>
      </c>
    </row>
    <row r="40" spans="1:80" s="1" customFormat="1" ht="73.5" customHeight="1">
      <c r="A40" s="29"/>
      <c r="B40" s="419"/>
      <c r="C40" s="29"/>
      <c r="D40" s="172" t="s">
        <v>271</v>
      </c>
      <c r="E40" s="372"/>
      <c r="F40" s="198" t="s">
        <v>31</v>
      </c>
      <c r="G40" s="200" t="s">
        <v>98</v>
      </c>
      <c r="H40" s="197">
        <v>6</v>
      </c>
      <c r="I40" s="207" t="s">
        <v>211</v>
      </c>
      <c r="J40" s="215">
        <v>82.691665149440013</v>
      </c>
      <c r="K40" s="112"/>
      <c r="L40" s="112"/>
      <c r="M40" s="112"/>
      <c r="N40" s="112"/>
      <c r="O40" s="112"/>
      <c r="P40" s="112"/>
      <c r="Q40" s="112"/>
      <c r="R40" s="112"/>
      <c r="S40" s="112"/>
      <c r="T40" s="188"/>
      <c r="U40" s="175">
        <f t="shared" si="48"/>
        <v>0</v>
      </c>
      <c r="V40" s="408" t="str">
        <f t="shared" si="35"/>
        <v>No</v>
      </c>
      <c r="W40" s="166" t="str">
        <f t="shared" si="36"/>
        <v>No</v>
      </c>
      <c r="Y40" s="574">
        <v>1</v>
      </c>
      <c r="Z40" s="973">
        <f t="shared" si="49"/>
        <v>0</v>
      </c>
      <c r="AB40" s="377">
        <v>1.1000000000000001</v>
      </c>
      <c r="AC40" s="378">
        <f t="shared" si="50"/>
        <v>0</v>
      </c>
      <c r="AD40" s="190">
        <f>$H$40*K40</f>
        <v>0</v>
      </c>
      <c r="AE40" s="190">
        <f t="shared" ref="AE40:AM40" si="72">$H$40*L40</f>
        <v>0</v>
      </c>
      <c r="AF40" s="190">
        <f t="shared" si="72"/>
        <v>0</v>
      </c>
      <c r="AG40" s="190">
        <f t="shared" si="72"/>
        <v>0</v>
      </c>
      <c r="AH40" s="190">
        <f t="shared" si="72"/>
        <v>0</v>
      </c>
      <c r="AI40" s="190">
        <f t="shared" si="72"/>
        <v>0</v>
      </c>
      <c r="AJ40" s="190">
        <f t="shared" si="72"/>
        <v>0</v>
      </c>
      <c r="AK40" s="190">
        <f t="shared" si="72"/>
        <v>0</v>
      </c>
      <c r="AL40" s="190">
        <f t="shared" si="72"/>
        <v>0</v>
      </c>
      <c r="AM40" s="190">
        <f t="shared" si="72"/>
        <v>0</v>
      </c>
      <c r="AN40" s="377">
        <v>1</v>
      </c>
      <c r="AO40" s="191">
        <v>18</v>
      </c>
      <c r="AP40" s="192"/>
      <c r="AQ40" s="192"/>
      <c r="AR40" s="191"/>
      <c r="AS40" s="192"/>
      <c r="AT40" s="191"/>
      <c r="AU40" s="192"/>
      <c r="AV40" s="191"/>
      <c r="AW40" s="192"/>
      <c r="AX40" s="432"/>
      <c r="AY40" s="430"/>
      <c r="AZ40" s="432"/>
      <c r="BA40" s="1">
        <f t="shared" si="38"/>
        <v>0</v>
      </c>
      <c r="BB40" s="1">
        <f t="shared" si="39"/>
        <v>0</v>
      </c>
      <c r="BC40" s="1">
        <f t="shared" si="40"/>
        <v>0</v>
      </c>
      <c r="BD40" s="1">
        <f t="shared" si="41"/>
        <v>0</v>
      </c>
      <c r="BE40" s="1">
        <f t="shared" si="42"/>
        <v>0</v>
      </c>
      <c r="BF40" s="1">
        <f t="shared" si="43"/>
        <v>0</v>
      </c>
      <c r="BG40" s="1">
        <f t="shared" si="44"/>
        <v>0</v>
      </c>
      <c r="BH40" s="1">
        <f t="shared" si="45"/>
        <v>0</v>
      </c>
      <c r="BJ40" s="29">
        <f t="shared" si="46"/>
        <v>0</v>
      </c>
      <c r="BK40" s="29">
        <f t="shared" si="47"/>
        <v>0</v>
      </c>
      <c r="BL40" s="29"/>
      <c r="BM40" s="1">
        <f t="shared" si="3"/>
        <v>0</v>
      </c>
      <c r="BN40" s="1">
        <f t="shared" si="31"/>
        <v>0</v>
      </c>
      <c r="BO40" s="1">
        <f t="shared" si="4"/>
        <v>0</v>
      </c>
      <c r="BP40" s="1">
        <f t="shared" si="19"/>
        <v>0</v>
      </c>
      <c r="BQ40" s="1">
        <f t="shared" si="5"/>
        <v>0</v>
      </c>
      <c r="BR40" s="1">
        <f t="shared" si="6"/>
        <v>0</v>
      </c>
      <c r="BS40" s="1">
        <f t="shared" si="7"/>
        <v>0</v>
      </c>
      <c r="BT40" s="1">
        <f t="shared" si="8"/>
        <v>0</v>
      </c>
      <c r="BU40" s="1">
        <f t="shared" si="9"/>
        <v>0</v>
      </c>
      <c r="BV40" s="1">
        <f t="shared" si="10"/>
        <v>0</v>
      </c>
      <c r="BW40" s="1">
        <f t="shared" si="11"/>
        <v>0</v>
      </c>
      <c r="BX40" s="1">
        <f t="shared" si="12"/>
        <v>0</v>
      </c>
      <c r="BY40" s="1">
        <f t="shared" si="13"/>
        <v>0</v>
      </c>
      <c r="BZ40" s="1">
        <f t="shared" si="14"/>
        <v>0</v>
      </c>
      <c r="CA40" s="1">
        <f t="shared" si="15"/>
        <v>0</v>
      </c>
      <c r="CB40" s="1">
        <f t="shared" si="16"/>
        <v>0</v>
      </c>
    </row>
    <row r="41" spans="1:80" s="1" customFormat="1" ht="73.5" customHeight="1">
      <c r="A41" s="29"/>
      <c r="B41" s="419"/>
      <c r="C41" s="29"/>
      <c r="D41" s="121" t="s">
        <v>272</v>
      </c>
      <c r="E41" s="373"/>
      <c r="F41" s="204" t="s">
        <v>31</v>
      </c>
      <c r="G41" s="205" t="s">
        <v>98</v>
      </c>
      <c r="H41" s="202">
        <v>6</v>
      </c>
      <c r="I41" s="206" t="s">
        <v>211</v>
      </c>
      <c r="J41" s="214">
        <v>63.41981735424001</v>
      </c>
      <c r="K41" s="21"/>
      <c r="L41" s="19"/>
      <c r="M41" s="19"/>
      <c r="N41" s="19"/>
      <c r="O41" s="189"/>
      <c r="P41" s="21"/>
      <c r="Q41" s="19"/>
      <c r="R41" s="21"/>
      <c r="S41" s="19"/>
      <c r="T41" s="19"/>
      <c r="U41" s="72">
        <f t="shared" si="48"/>
        <v>0</v>
      </c>
      <c r="V41" s="65" t="str">
        <f t="shared" si="35"/>
        <v>No</v>
      </c>
      <c r="W41" s="257" t="str">
        <f t="shared" si="36"/>
        <v>No</v>
      </c>
      <c r="Y41" s="574">
        <v>1</v>
      </c>
      <c r="Z41" s="973">
        <f t="shared" si="49"/>
        <v>0</v>
      </c>
      <c r="AB41" s="377">
        <v>0.6</v>
      </c>
      <c r="AC41" s="378">
        <f t="shared" si="50"/>
        <v>0</v>
      </c>
      <c r="AD41" s="190">
        <f>$H$41*K41</f>
        <v>0</v>
      </c>
      <c r="AE41" s="190">
        <f t="shared" ref="AE41:AM41" si="73">$H$41*L41</f>
        <v>0</v>
      </c>
      <c r="AF41" s="190">
        <f t="shared" si="73"/>
        <v>0</v>
      </c>
      <c r="AG41" s="190">
        <f t="shared" si="73"/>
        <v>0</v>
      </c>
      <c r="AH41" s="190">
        <f t="shared" si="73"/>
        <v>0</v>
      </c>
      <c r="AI41" s="190">
        <f t="shared" si="73"/>
        <v>0</v>
      </c>
      <c r="AJ41" s="190">
        <f t="shared" si="73"/>
        <v>0</v>
      </c>
      <c r="AK41" s="190">
        <f t="shared" si="73"/>
        <v>0</v>
      </c>
      <c r="AL41" s="190">
        <f t="shared" si="73"/>
        <v>0</v>
      </c>
      <c r="AM41" s="190">
        <f t="shared" si="73"/>
        <v>0</v>
      </c>
      <c r="AN41" s="377">
        <v>1</v>
      </c>
      <c r="AO41" s="191">
        <v>18</v>
      </c>
      <c r="AP41" s="192"/>
      <c r="AQ41" s="192"/>
      <c r="AR41" s="191"/>
      <c r="AS41" s="192"/>
      <c r="AT41" s="191"/>
      <c r="AU41" s="192"/>
      <c r="AV41" s="191"/>
      <c r="AW41" s="192"/>
      <c r="AX41" s="432"/>
      <c r="AY41" s="430"/>
      <c r="AZ41" s="432"/>
      <c r="BA41" s="1">
        <f t="shared" si="38"/>
        <v>0</v>
      </c>
      <c r="BB41" s="1">
        <f t="shared" si="39"/>
        <v>0</v>
      </c>
      <c r="BC41" s="1">
        <f t="shared" si="40"/>
        <v>0</v>
      </c>
      <c r="BD41" s="1">
        <f t="shared" si="41"/>
        <v>0</v>
      </c>
      <c r="BE41" s="1">
        <f t="shared" si="42"/>
        <v>0</v>
      </c>
      <c r="BF41" s="1">
        <f t="shared" si="43"/>
        <v>0</v>
      </c>
      <c r="BG41" s="1">
        <f t="shared" si="44"/>
        <v>0</v>
      </c>
      <c r="BH41" s="1">
        <f t="shared" si="45"/>
        <v>0</v>
      </c>
      <c r="BJ41" s="29">
        <f t="shared" si="46"/>
        <v>0</v>
      </c>
      <c r="BK41" s="29">
        <f t="shared" si="47"/>
        <v>0</v>
      </c>
      <c r="BL41" s="29"/>
      <c r="BM41" s="1">
        <f t="shared" si="3"/>
        <v>0</v>
      </c>
      <c r="BN41" s="1">
        <f t="shared" si="31"/>
        <v>0</v>
      </c>
      <c r="BO41" s="1">
        <f t="shared" si="4"/>
        <v>0</v>
      </c>
      <c r="BP41" s="1">
        <f t="shared" si="19"/>
        <v>0</v>
      </c>
      <c r="BQ41" s="1">
        <f t="shared" si="5"/>
        <v>0</v>
      </c>
      <c r="BR41" s="1">
        <f t="shared" si="6"/>
        <v>0</v>
      </c>
      <c r="BS41" s="1">
        <f t="shared" si="7"/>
        <v>0</v>
      </c>
      <c r="BT41" s="1">
        <f t="shared" si="8"/>
        <v>0</v>
      </c>
      <c r="BU41" s="1">
        <f t="shared" si="9"/>
        <v>0</v>
      </c>
      <c r="BV41" s="1">
        <f t="shared" si="10"/>
        <v>0</v>
      </c>
      <c r="BW41" s="1">
        <f t="shared" si="11"/>
        <v>0</v>
      </c>
      <c r="BX41" s="1">
        <f t="shared" si="12"/>
        <v>0</v>
      </c>
      <c r="BY41" s="1">
        <f t="shared" si="13"/>
        <v>0</v>
      </c>
      <c r="BZ41" s="1">
        <f t="shared" si="14"/>
        <v>0</v>
      </c>
      <c r="CA41" s="1">
        <f t="shared" si="15"/>
        <v>0</v>
      </c>
      <c r="CB41" s="1">
        <f t="shared" si="16"/>
        <v>0</v>
      </c>
    </row>
    <row r="42" spans="1:80" s="1" customFormat="1" ht="73.5" customHeight="1">
      <c r="A42" s="29"/>
      <c r="B42" s="419"/>
      <c r="C42" s="29"/>
      <c r="D42" s="172" t="s">
        <v>273</v>
      </c>
      <c r="E42" s="372"/>
      <c r="F42" s="198" t="s">
        <v>31</v>
      </c>
      <c r="G42" s="200" t="s">
        <v>225</v>
      </c>
      <c r="H42" s="197">
        <v>5</v>
      </c>
      <c r="I42" s="207" t="s">
        <v>386</v>
      </c>
      <c r="J42" s="215">
        <v>121.43350465792001</v>
      </c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75">
        <f t="shared" si="48"/>
        <v>0</v>
      </c>
      <c r="V42" s="408" t="str">
        <f t="shared" si="35"/>
        <v>No</v>
      </c>
      <c r="W42" s="166" t="str">
        <f t="shared" si="36"/>
        <v>No</v>
      </c>
      <c r="Y42" s="574">
        <v>1</v>
      </c>
      <c r="Z42" s="973">
        <f t="shared" si="49"/>
        <v>0</v>
      </c>
      <c r="AB42" s="377">
        <v>2.2999999999999998</v>
      </c>
      <c r="AC42" s="378">
        <f t="shared" si="50"/>
        <v>0</v>
      </c>
      <c r="AD42" s="190">
        <f>$H$42*K42</f>
        <v>0</v>
      </c>
      <c r="AE42" s="190">
        <f t="shared" ref="AE42:AM42" si="74">$H$42*L42</f>
        <v>0</v>
      </c>
      <c r="AF42" s="190">
        <f t="shared" si="74"/>
        <v>0</v>
      </c>
      <c r="AG42" s="190">
        <f t="shared" si="74"/>
        <v>0</v>
      </c>
      <c r="AH42" s="190">
        <f t="shared" si="74"/>
        <v>0</v>
      </c>
      <c r="AI42" s="190">
        <f t="shared" si="74"/>
        <v>0</v>
      </c>
      <c r="AJ42" s="190">
        <f t="shared" si="74"/>
        <v>0</v>
      </c>
      <c r="AK42" s="190">
        <f t="shared" si="74"/>
        <v>0</v>
      </c>
      <c r="AL42" s="190">
        <f t="shared" si="74"/>
        <v>0</v>
      </c>
      <c r="AM42" s="190">
        <f t="shared" si="74"/>
        <v>0</v>
      </c>
      <c r="AN42" s="377">
        <v>1</v>
      </c>
      <c r="AO42" s="191">
        <v>12</v>
      </c>
      <c r="AP42" s="192"/>
      <c r="AQ42" s="192"/>
      <c r="AR42" s="191"/>
      <c r="AS42" s="192">
        <v>1</v>
      </c>
      <c r="AT42" s="191">
        <v>4</v>
      </c>
      <c r="AU42" s="192"/>
      <c r="AV42" s="191"/>
      <c r="AW42" s="192"/>
      <c r="AX42" s="432"/>
      <c r="AY42" s="430"/>
      <c r="AZ42" s="432"/>
      <c r="BA42" s="1">
        <f t="shared" si="38"/>
        <v>0</v>
      </c>
      <c r="BB42" s="1">
        <f t="shared" si="39"/>
        <v>0</v>
      </c>
      <c r="BC42" s="1">
        <f t="shared" si="40"/>
        <v>0</v>
      </c>
      <c r="BD42" s="1">
        <f t="shared" si="41"/>
        <v>0</v>
      </c>
      <c r="BE42" s="1">
        <f t="shared" si="42"/>
        <v>0</v>
      </c>
      <c r="BF42" s="1">
        <f t="shared" si="43"/>
        <v>0</v>
      </c>
      <c r="BG42" s="1">
        <f t="shared" si="44"/>
        <v>0</v>
      </c>
      <c r="BH42" s="1">
        <f t="shared" si="45"/>
        <v>0</v>
      </c>
      <c r="BJ42" s="29">
        <f t="shared" si="46"/>
        <v>0</v>
      </c>
      <c r="BK42" s="29">
        <f t="shared" si="47"/>
        <v>0</v>
      </c>
      <c r="BL42" s="29"/>
      <c r="BM42" s="1">
        <f t="shared" si="3"/>
        <v>0</v>
      </c>
      <c r="BN42" s="1">
        <f t="shared" si="31"/>
        <v>0</v>
      </c>
      <c r="BO42" s="1">
        <f t="shared" si="4"/>
        <v>0</v>
      </c>
      <c r="BP42" s="1">
        <f t="shared" si="19"/>
        <v>0</v>
      </c>
      <c r="BQ42" s="1">
        <f t="shared" si="5"/>
        <v>0</v>
      </c>
      <c r="BR42" s="1">
        <f t="shared" si="6"/>
        <v>0</v>
      </c>
      <c r="BS42" s="1">
        <f t="shared" si="7"/>
        <v>0</v>
      </c>
      <c r="BT42" s="1">
        <f t="shared" si="8"/>
        <v>0</v>
      </c>
      <c r="BU42" s="1">
        <f t="shared" si="9"/>
        <v>0</v>
      </c>
      <c r="BV42" s="1">
        <f t="shared" si="10"/>
        <v>0</v>
      </c>
      <c r="BW42" s="1">
        <f t="shared" si="11"/>
        <v>0</v>
      </c>
      <c r="BX42" s="1">
        <f t="shared" si="12"/>
        <v>0</v>
      </c>
      <c r="BY42" s="1">
        <f t="shared" si="13"/>
        <v>0</v>
      </c>
      <c r="BZ42" s="1">
        <f t="shared" si="14"/>
        <v>0</v>
      </c>
      <c r="CA42" s="1">
        <f t="shared" si="15"/>
        <v>0</v>
      </c>
      <c r="CB42" s="1">
        <f t="shared" si="16"/>
        <v>0</v>
      </c>
    </row>
    <row r="43" spans="1:80" s="1" customFormat="1" ht="73.5" customHeight="1">
      <c r="A43" s="29"/>
      <c r="B43" s="419"/>
      <c r="C43" s="29"/>
      <c r="D43" s="121" t="s">
        <v>274</v>
      </c>
      <c r="E43" s="373"/>
      <c r="F43" s="203" t="s">
        <v>81</v>
      </c>
      <c r="G43" s="205" t="s">
        <v>237</v>
      </c>
      <c r="H43" s="202">
        <v>2</v>
      </c>
      <c r="I43" s="206" t="s">
        <v>386</v>
      </c>
      <c r="J43" s="214">
        <v>83.807427069440024</v>
      </c>
      <c r="K43" s="19"/>
      <c r="L43" s="19"/>
      <c r="M43" s="19"/>
      <c r="N43" s="19"/>
      <c r="O43" s="19"/>
      <c r="P43" s="19"/>
      <c r="Q43" s="19"/>
      <c r="R43" s="19"/>
      <c r="S43" s="19"/>
      <c r="T43" s="189"/>
      <c r="U43" s="72">
        <f t="shared" si="48"/>
        <v>0</v>
      </c>
      <c r="V43" s="65" t="str">
        <f t="shared" si="35"/>
        <v>No</v>
      </c>
      <c r="W43" s="257" t="str">
        <f t="shared" si="36"/>
        <v>No</v>
      </c>
      <c r="Y43" s="574">
        <v>1</v>
      </c>
      <c r="Z43" s="973">
        <f t="shared" si="49"/>
        <v>0</v>
      </c>
      <c r="AB43" s="377">
        <v>1.1000000000000001</v>
      </c>
      <c r="AC43" s="378">
        <f t="shared" si="50"/>
        <v>0</v>
      </c>
      <c r="AD43" s="190">
        <f>$H$43*K43</f>
        <v>0</v>
      </c>
      <c r="AE43" s="190">
        <f t="shared" ref="AE43:AM43" si="75">$H$43*L43</f>
        <v>0</v>
      </c>
      <c r="AF43" s="190">
        <f t="shared" si="75"/>
        <v>0</v>
      </c>
      <c r="AG43" s="190">
        <f t="shared" si="75"/>
        <v>0</v>
      </c>
      <c r="AH43" s="190">
        <f t="shared" si="75"/>
        <v>0</v>
      </c>
      <c r="AI43" s="190">
        <f t="shared" si="75"/>
        <v>0</v>
      </c>
      <c r="AJ43" s="190">
        <f t="shared" si="75"/>
        <v>0</v>
      </c>
      <c r="AK43" s="190">
        <f t="shared" si="75"/>
        <v>0</v>
      </c>
      <c r="AL43" s="190">
        <f t="shared" si="75"/>
        <v>0</v>
      </c>
      <c r="AM43" s="190">
        <f t="shared" si="75"/>
        <v>0</v>
      </c>
      <c r="AN43" s="377">
        <v>1</v>
      </c>
      <c r="AO43" s="191">
        <v>6</v>
      </c>
      <c r="AP43" s="192"/>
      <c r="AQ43" s="192"/>
      <c r="AR43" s="191"/>
      <c r="AS43" s="192"/>
      <c r="AT43" s="191">
        <v>1</v>
      </c>
      <c r="AU43" s="192">
        <v>1</v>
      </c>
      <c r="AV43" s="191"/>
      <c r="AW43" s="192"/>
      <c r="AX43" s="432"/>
      <c r="AY43" s="430"/>
      <c r="AZ43" s="432"/>
      <c r="BA43" s="1">
        <f t="shared" si="38"/>
        <v>0</v>
      </c>
      <c r="BB43" s="1">
        <f t="shared" si="39"/>
        <v>0</v>
      </c>
      <c r="BC43" s="1">
        <f t="shared" si="40"/>
        <v>0</v>
      </c>
      <c r="BD43" s="1">
        <f t="shared" si="41"/>
        <v>0</v>
      </c>
      <c r="BE43" s="1">
        <f t="shared" si="42"/>
        <v>0</v>
      </c>
      <c r="BF43" s="1">
        <f t="shared" si="43"/>
        <v>0</v>
      </c>
      <c r="BG43" s="1">
        <f t="shared" si="44"/>
        <v>0</v>
      </c>
      <c r="BH43" s="1">
        <f t="shared" si="45"/>
        <v>0</v>
      </c>
      <c r="BJ43" s="29">
        <f t="shared" si="46"/>
        <v>0</v>
      </c>
      <c r="BK43" s="29">
        <f t="shared" si="47"/>
        <v>0</v>
      </c>
      <c r="BL43" s="29"/>
      <c r="BM43" s="1">
        <f t="shared" si="3"/>
        <v>0</v>
      </c>
      <c r="BN43" s="1">
        <f t="shared" si="31"/>
        <v>0</v>
      </c>
      <c r="BO43" s="1">
        <f t="shared" si="4"/>
        <v>0</v>
      </c>
      <c r="BP43" s="1">
        <f t="shared" si="19"/>
        <v>0</v>
      </c>
      <c r="BQ43" s="1">
        <f t="shared" si="5"/>
        <v>0</v>
      </c>
      <c r="BR43" s="1">
        <f t="shared" si="6"/>
        <v>0</v>
      </c>
      <c r="BS43" s="1">
        <f t="shared" si="7"/>
        <v>0</v>
      </c>
      <c r="BT43" s="1">
        <f t="shared" si="8"/>
        <v>0</v>
      </c>
      <c r="BU43" s="1">
        <f t="shared" si="9"/>
        <v>0</v>
      </c>
      <c r="BV43" s="1">
        <f t="shared" si="10"/>
        <v>0</v>
      </c>
      <c r="BW43" s="1">
        <f t="shared" si="11"/>
        <v>0</v>
      </c>
      <c r="BX43" s="1">
        <f t="shared" si="12"/>
        <v>0</v>
      </c>
      <c r="BY43" s="1">
        <f t="shared" si="13"/>
        <v>0</v>
      </c>
      <c r="BZ43" s="1">
        <f t="shared" si="14"/>
        <v>0</v>
      </c>
      <c r="CA43" s="1">
        <f t="shared" si="15"/>
        <v>0</v>
      </c>
      <c r="CB43" s="1">
        <f t="shared" si="16"/>
        <v>0</v>
      </c>
    </row>
    <row r="44" spans="1:80" s="1" customFormat="1" ht="73.5" customHeight="1">
      <c r="A44" s="29"/>
      <c r="B44" s="419"/>
      <c r="C44" s="29"/>
      <c r="D44" s="172" t="s">
        <v>275</v>
      </c>
      <c r="E44" s="372"/>
      <c r="F44" s="198" t="s">
        <v>81</v>
      </c>
      <c r="G44" s="200" t="s">
        <v>98</v>
      </c>
      <c r="H44" s="197">
        <v>2</v>
      </c>
      <c r="I44" s="207" t="s">
        <v>386</v>
      </c>
      <c r="J44" s="215">
        <v>121.68704655744</v>
      </c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75">
        <f t="shared" si="48"/>
        <v>0</v>
      </c>
      <c r="V44" s="408" t="str">
        <f t="shared" si="35"/>
        <v>No</v>
      </c>
      <c r="W44" s="166" t="str">
        <f t="shared" si="36"/>
        <v>No</v>
      </c>
      <c r="Y44" s="574">
        <v>1</v>
      </c>
      <c r="Z44" s="973">
        <f t="shared" si="49"/>
        <v>0</v>
      </c>
      <c r="AB44" s="377">
        <v>2.35</v>
      </c>
      <c r="AC44" s="378">
        <f t="shared" si="50"/>
        <v>0</v>
      </c>
      <c r="AD44" s="190">
        <f>$H$44*K44</f>
        <v>0</v>
      </c>
      <c r="AE44" s="190">
        <f t="shared" ref="AE44:AM44" si="76">$H$44*L44</f>
        <v>0</v>
      </c>
      <c r="AF44" s="190">
        <f t="shared" si="76"/>
        <v>0</v>
      </c>
      <c r="AG44" s="190">
        <f t="shared" si="76"/>
        <v>0</v>
      </c>
      <c r="AH44" s="190">
        <f t="shared" si="76"/>
        <v>0</v>
      </c>
      <c r="AI44" s="190">
        <f t="shared" si="76"/>
        <v>0</v>
      </c>
      <c r="AJ44" s="190">
        <f t="shared" si="76"/>
        <v>0</v>
      </c>
      <c r="AK44" s="190">
        <f t="shared" si="76"/>
        <v>0</v>
      </c>
      <c r="AL44" s="190">
        <f t="shared" si="76"/>
        <v>0</v>
      </c>
      <c r="AM44" s="190">
        <f t="shared" si="76"/>
        <v>0</v>
      </c>
      <c r="AN44" s="377">
        <v>1</v>
      </c>
      <c r="AO44" s="191">
        <v>6</v>
      </c>
      <c r="AP44" s="192"/>
      <c r="AQ44" s="192"/>
      <c r="AR44" s="191"/>
      <c r="AS44" s="192"/>
      <c r="AT44" s="191"/>
      <c r="AU44" s="192">
        <v>2</v>
      </c>
      <c r="AV44" s="191"/>
      <c r="AW44" s="192"/>
      <c r="AX44" s="432"/>
      <c r="AY44" s="430"/>
      <c r="AZ44" s="432"/>
      <c r="BA44" s="1">
        <f t="shared" si="38"/>
        <v>0</v>
      </c>
      <c r="BB44" s="1">
        <f t="shared" si="39"/>
        <v>0</v>
      </c>
      <c r="BC44" s="1">
        <f t="shared" si="40"/>
        <v>0</v>
      </c>
      <c r="BD44" s="1">
        <f t="shared" si="41"/>
        <v>0</v>
      </c>
      <c r="BE44" s="1">
        <f t="shared" si="42"/>
        <v>0</v>
      </c>
      <c r="BF44" s="1">
        <f t="shared" si="43"/>
        <v>0</v>
      </c>
      <c r="BG44" s="1">
        <f t="shared" si="44"/>
        <v>0</v>
      </c>
      <c r="BH44" s="1">
        <f t="shared" si="45"/>
        <v>0</v>
      </c>
      <c r="BJ44" s="29">
        <f t="shared" si="46"/>
        <v>0</v>
      </c>
      <c r="BK44" s="29">
        <f t="shared" si="47"/>
        <v>0</v>
      </c>
      <c r="BL44" s="29"/>
      <c r="BM44" s="1">
        <f t="shared" si="3"/>
        <v>0</v>
      </c>
      <c r="BN44" s="1">
        <f t="shared" si="31"/>
        <v>0</v>
      </c>
      <c r="BO44" s="1">
        <f t="shared" si="4"/>
        <v>0</v>
      </c>
      <c r="BP44" s="1">
        <f t="shared" si="19"/>
        <v>0</v>
      </c>
      <c r="BQ44" s="1">
        <f t="shared" si="5"/>
        <v>0</v>
      </c>
      <c r="BR44" s="1">
        <f t="shared" si="6"/>
        <v>0</v>
      </c>
      <c r="BS44" s="1">
        <f t="shared" si="7"/>
        <v>0</v>
      </c>
      <c r="BT44" s="1">
        <f t="shared" si="8"/>
        <v>0</v>
      </c>
      <c r="BU44" s="1">
        <f t="shared" si="9"/>
        <v>0</v>
      </c>
      <c r="BV44" s="1">
        <f t="shared" si="10"/>
        <v>0</v>
      </c>
      <c r="BW44" s="1">
        <f t="shared" si="11"/>
        <v>0</v>
      </c>
      <c r="BX44" s="1">
        <f t="shared" si="12"/>
        <v>0</v>
      </c>
      <c r="BY44" s="1">
        <f t="shared" si="13"/>
        <v>0</v>
      </c>
      <c r="BZ44" s="1">
        <f t="shared" si="14"/>
        <v>0</v>
      </c>
      <c r="CA44" s="1">
        <f t="shared" si="15"/>
        <v>0</v>
      </c>
      <c r="CB44" s="1">
        <f t="shared" si="16"/>
        <v>0</v>
      </c>
    </row>
    <row r="45" spans="1:80" s="1" customFormat="1" ht="73.25" customHeight="1">
      <c r="A45" s="29"/>
      <c r="B45" s="419"/>
      <c r="C45" s="29"/>
      <c r="D45" s="121" t="s">
        <v>276</v>
      </c>
      <c r="E45" s="373"/>
      <c r="F45" s="203" t="s">
        <v>81</v>
      </c>
      <c r="G45" s="205" t="s">
        <v>98</v>
      </c>
      <c r="H45" s="202">
        <v>1</v>
      </c>
      <c r="I45" s="206" t="s">
        <v>386</v>
      </c>
      <c r="J45" s="214">
        <v>96.739839566079993</v>
      </c>
      <c r="K45" s="19"/>
      <c r="L45" s="19"/>
      <c r="M45" s="189"/>
      <c r="N45" s="189"/>
      <c r="O45" s="189"/>
      <c r="P45" s="189"/>
      <c r="Q45" s="189"/>
      <c r="R45" s="189"/>
      <c r="S45" s="189"/>
      <c r="T45" s="189"/>
      <c r="U45" s="72">
        <f t="shared" si="48"/>
        <v>0</v>
      </c>
      <c r="V45" s="65" t="str">
        <f t="shared" si="35"/>
        <v>No</v>
      </c>
      <c r="W45" s="257" t="str">
        <f t="shared" si="36"/>
        <v>No</v>
      </c>
      <c r="Y45" s="574">
        <v>1</v>
      </c>
      <c r="Z45" s="973">
        <f t="shared" si="49"/>
        <v>0</v>
      </c>
      <c r="AB45" s="377">
        <v>1.45</v>
      </c>
      <c r="AC45" s="378">
        <f t="shared" si="50"/>
        <v>0</v>
      </c>
      <c r="AD45" s="190">
        <f>$H$45*K45</f>
        <v>0</v>
      </c>
      <c r="AE45" s="190">
        <f t="shared" ref="AE45:AM45" si="77">$H$45*L45</f>
        <v>0</v>
      </c>
      <c r="AF45" s="190">
        <f t="shared" si="77"/>
        <v>0</v>
      </c>
      <c r="AG45" s="190">
        <f t="shared" si="77"/>
        <v>0</v>
      </c>
      <c r="AH45" s="190">
        <f t="shared" si="77"/>
        <v>0</v>
      </c>
      <c r="AI45" s="190">
        <f t="shared" si="77"/>
        <v>0</v>
      </c>
      <c r="AJ45" s="190">
        <f t="shared" si="77"/>
        <v>0</v>
      </c>
      <c r="AK45" s="190">
        <f t="shared" si="77"/>
        <v>0</v>
      </c>
      <c r="AL45" s="190">
        <f t="shared" si="77"/>
        <v>0</v>
      </c>
      <c r="AM45" s="190">
        <f t="shared" si="77"/>
        <v>0</v>
      </c>
      <c r="AN45" s="377">
        <v>1</v>
      </c>
      <c r="AO45" s="191">
        <v>3</v>
      </c>
      <c r="AP45" s="192"/>
      <c r="AQ45" s="192"/>
      <c r="AR45" s="191"/>
      <c r="AS45" s="192"/>
      <c r="AT45" s="191"/>
      <c r="AU45" s="192"/>
      <c r="AV45" s="191"/>
      <c r="AW45" s="192"/>
      <c r="AX45" s="432">
        <v>1</v>
      </c>
      <c r="AY45" s="430"/>
      <c r="AZ45" s="432"/>
      <c r="BA45" s="1">
        <f t="shared" si="38"/>
        <v>0</v>
      </c>
      <c r="BB45" s="1">
        <f t="shared" si="39"/>
        <v>0</v>
      </c>
      <c r="BC45" s="1">
        <f t="shared" si="40"/>
        <v>0</v>
      </c>
      <c r="BD45" s="1">
        <f t="shared" si="41"/>
        <v>0</v>
      </c>
      <c r="BE45" s="1">
        <f t="shared" si="42"/>
        <v>0</v>
      </c>
      <c r="BF45" s="1">
        <f t="shared" si="43"/>
        <v>0</v>
      </c>
      <c r="BG45" s="1">
        <f t="shared" si="44"/>
        <v>0</v>
      </c>
      <c r="BH45" s="1">
        <f t="shared" si="45"/>
        <v>0</v>
      </c>
      <c r="BJ45" s="29">
        <f t="shared" si="46"/>
        <v>0</v>
      </c>
      <c r="BK45" s="29">
        <f t="shared" si="47"/>
        <v>0</v>
      </c>
      <c r="BL45" s="29"/>
      <c r="BM45" s="1">
        <f t="shared" si="3"/>
        <v>0</v>
      </c>
      <c r="BN45" s="1">
        <f t="shared" si="31"/>
        <v>0</v>
      </c>
      <c r="BO45" s="1">
        <f t="shared" si="4"/>
        <v>0</v>
      </c>
      <c r="BP45" s="1">
        <f t="shared" si="19"/>
        <v>0</v>
      </c>
      <c r="BQ45" s="1">
        <f t="shared" si="5"/>
        <v>0</v>
      </c>
      <c r="BR45" s="1">
        <f t="shared" si="6"/>
        <v>0</v>
      </c>
      <c r="BS45" s="1">
        <f t="shared" si="7"/>
        <v>0</v>
      </c>
      <c r="BT45" s="1">
        <f t="shared" si="8"/>
        <v>0</v>
      </c>
      <c r="BU45" s="1">
        <f t="shared" si="9"/>
        <v>0</v>
      </c>
      <c r="BV45" s="1">
        <f t="shared" si="10"/>
        <v>0</v>
      </c>
      <c r="BW45" s="1">
        <f t="shared" si="11"/>
        <v>0</v>
      </c>
      <c r="BX45" s="1">
        <f t="shared" si="12"/>
        <v>0</v>
      </c>
      <c r="BY45" s="1">
        <f t="shared" si="13"/>
        <v>0</v>
      </c>
      <c r="BZ45" s="1">
        <f t="shared" si="14"/>
        <v>0</v>
      </c>
      <c r="CA45" s="1">
        <f t="shared" si="15"/>
        <v>0</v>
      </c>
      <c r="CB45" s="1">
        <f t="shared" si="16"/>
        <v>0</v>
      </c>
    </row>
    <row r="46" spans="1:80" s="1" customFormat="1" ht="73.5" customHeight="1">
      <c r="A46" s="29"/>
      <c r="B46" s="419"/>
      <c r="C46" s="29"/>
      <c r="D46" s="172" t="s">
        <v>277</v>
      </c>
      <c r="E46" s="372"/>
      <c r="F46" s="198" t="s">
        <v>92</v>
      </c>
      <c r="G46" s="200" t="s">
        <v>237</v>
      </c>
      <c r="H46" s="197">
        <v>1</v>
      </c>
      <c r="I46" s="207" t="s">
        <v>386</v>
      </c>
      <c r="J46" s="215">
        <v>90.958285227519994</v>
      </c>
      <c r="K46" s="112"/>
      <c r="L46" s="112"/>
      <c r="M46" s="112"/>
      <c r="N46" s="112"/>
      <c r="O46" s="112"/>
      <c r="P46" s="112"/>
      <c r="Q46" s="112"/>
      <c r="R46" s="112"/>
      <c r="S46" s="188"/>
      <c r="T46" s="188"/>
      <c r="U46" s="175">
        <f t="shared" si="48"/>
        <v>0</v>
      </c>
      <c r="V46" s="408" t="str">
        <f t="shared" si="35"/>
        <v>No</v>
      </c>
      <c r="W46" s="166" t="str">
        <f t="shared" si="36"/>
        <v>No</v>
      </c>
      <c r="Y46" s="574">
        <v>1</v>
      </c>
      <c r="Z46" s="973">
        <f t="shared" si="49"/>
        <v>0</v>
      </c>
      <c r="AB46" s="377">
        <v>1.3</v>
      </c>
      <c r="AC46" s="378">
        <f t="shared" si="50"/>
        <v>0</v>
      </c>
      <c r="AD46" s="190">
        <f>$H$46*K46</f>
        <v>0</v>
      </c>
      <c r="AE46" s="190">
        <f t="shared" ref="AE46:AM46" si="78">$H$46*L46</f>
        <v>0</v>
      </c>
      <c r="AF46" s="190">
        <f t="shared" si="78"/>
        <v>0</v>
      </c>
      <c r="AG46" s="190">
        <f t="shared" si="78"/>
        <v>0</v>
      </c>
      <c r="AH46" s="190">
        <f t="shared" si="78"/>
        <v>0</v>
      </c>
      <c r="AI46" s="190">
        <f t="shared" si="78"/>
        <v>0</v>
      </c>
      <c r="AJ46" s="190">
        <f t="shared" si="78"/>
        <v>0</v>
      </c>
      <c r="AK46" s="190">
        <f t="shared" si="78"/>
        <v>0</v>
      </c>
      <c r="AL46" s="190">
        <f t="shared" si="78"/>
        <v>0</v>
      </c>
      <c r="AM46" s="190">
        <f t="shared" si="78"/>
        <v>0</v>
      </c>
      <c r="AN46" s="377">
        <v>1</v>
      </c>
      <c r="AO46" s="191">
        <v>3</v>
      </c>
      <c r="AP46" s="192"/>
      <c r="AQ46" s="192"/>
      <c r="AR46" s="191"/>
      <c r="AS46" s="192"/>
      <c r="AT46" s="191"/>
      <c r="AU46" s="192">
        <v>1</v>
      </c>
      <c r="AV46" s="191"/>
      <c r="AW46" s="192"/>
      <c r="AX46" s="432"/>
      <c r="AY46" s="430"/>
      <c r="AZ46" s="432"/>
      <c r="BA46" s="1">
        <f t="shared" si="38"/>
        <v>0</v>
      </c>
      <c r="BB46" s="1">
        <f t="shared" si="39"/>
        <v>0</v>
      </c>
      <c r="BC46" s="1">
        <f t="shared" si="40"/>
        <v>0</v>
      </c>
      <c r="BD46" s="1">
        <f t="shared" si="41"/>
        <v>0</v>
      </c>
      <c r="BE46" s="1">
        <f t="shared" si="42"/>
        <v>0</v>
      </c>
      <c r="BF46" s="1">
        <f t="shared" si="43"/>
        <v>0</v>
      </c>
      <c r="BG46" s="1">
        <f t="shared" si="44"/>
        <v>0</v>
      </c>
      <c r="BH46" s="1">
        <f t="shared" si="45"/>
        <v>0</v>
      </c>
      <c r="BJ46" s="29">
        <f t="shared" si="46"/>
        <v>0</v>
      </c>
      <c r="BK46" s="29">
        <f t="shared" si="47"/>
        <v>0</v>
      </c>
      <c r="BL46" s="29"/>
      <c r="BM46" s="1">
        <f t="shared" si="3"/>
        <v>0</v>
      </c>
      <c r="BN46" s="1">
        <f t="shared" si="31"/>
        <v>0</v>
      </c>
      <c r="BO46" s="1">
        <f t="shared" si="4"/>
        <v>0</v>
      </c>
      <c r="BP46" s="1">
        <f t="shared" si="19"/>
        <v>0</v>
      </c>
      <c r="BQ46" s="1">
        <f t="shared" si="5"/>
        <v>0</v>
      </c>
      <c r="BR46" s="1">
        <f t="shared" si="6"/>
        <v>0</v>
      </c>
      <c r="BS46" s="1">
        <f t="shared" si="7"/>
        <v>0</v>
      </c>
      <c r="BT46" s="1">
        <f t="shared" si="8"/>
        <v>0</v>
      </c>
      <c r="BU46" s="1">
        <f t="shared" si="9"/>
        <v>0</v>
      </c>
      <c r="BV46" s="1">
        <f t="shared" si="10"/>
        <v>0</v>
      </c>
      <c r="BW46" s="1">
        <f t="shared" si="11"/>
        <v>0</v>
      </c>
      <c r="BX46" s="1">
        <f t="shared" si="12"/>
        <v>0</v>
      </c>
      <c r="BY46" s="1">
        <f t="shared" si="13"/>
        <v>0</v>
      </c>
      <c r="BZ46" s="1">
        <f t="shared" si="14"/>
        <v>0</v>
      </c>
      <c r="CA46" s="1">
        <f t="shared" si="15"/>
        <v>0</v>
      </c>
      <c r="CB46" s="1">
        <f t="shared" si="16"/>
        <v>0</v>
      </c>
    </row>
    <row r="47" spans="1:80" s="1" customFormat="1" ht="73.5" customHeight="1">
      <c r="A47" s="29"/>
      <c r="B47" s="419"/>
      <c r="C47" s="29"/>
      <c r="D47" s="121" t="s">
        <v>278</v>
      </c>
      <c r="E47" s="373"/>
      <c r="F47" s="203" t="s">
        <v>92</v>
      </c>
      <c r="G47" s="205" t="s">
        <v>98</v>
      </c>
      <c r="H47" s="202">
        <v>1</v>
      </c>
      <c r="I47" s="206" t="s">
        <v>386</v>
      </c>
      <c r="J47" s="214">
        <v>90.958285227519994</v>
      </c>
      <c r="K47" s="19"/>
      <c r="L47" s="19"/>
      <c r="M47" s="19"/>
      <c r="N47" s="19"/>
      <c r="O47" s="19"/>
      <c r="P47" s="19"/>
      <c r="Q47" s="19"/>
      <c r="R47" s="19"/>
      <c r="S47" s="19"/>
      <c r="T47" s="189"/>
      <c r="U47" s="72">
        <f t="shared" si="48"/>
        <v>0</v>
      </c>
      <c r="V47" s="65" t="str">
        <f t="shared" si="35"/>
        <v>No</v>
      </c>
      <c r="W47" s="257" t="str">
        <f t="shared" si="36"/>
        <v>No</v>
      </c>
      <c r="Y47" s="574">
        <v>1</v>
      </c>
      <c r="Z47" s="973">
        <f t="shared" si="49"/>
        <v>0</v>
      </c>
      <c r="AB47" s="377">
        <v>1.3</v>
      </c>
      <c r="AC47" s="378">
        <f t="shared" si="50"/>
        <v>0</v>
      </c>
      <c r="AD47" s="190">
        <f>$H$47*K47</f>
        <v>0</v>
      </c>
      <c r="AE47" s="190">
        <f t="shared" ref="AE47:AM47" si="79">$H$47*L47</f>
        <v>0</v>
      </c>
      <c r="AF47" s="190">
        <f t="shared" si="79"/>
        <v>0</v>
      </c>
      <c r="AG47" s="190">
        <f t="shared" si="79"/>
        <v>0</v>
      </c>
      <c r="AH47" s="190">
        <f t="shared" si="79"/>
        <v>0</v>
      </c>
      <c r="AI47" s="190">
        <f t="shared" si="79"/>
        <v>0</v>
      </c>
      <c r="AJ47" s="190">
        <f t="shared" si="79"/>
        <v>0</v>
      </c>
      <c r="AK47" s="190">
        <f t="shared" si="79"/>
        <v>0</v>
      </c>
      <c r="AL47" s="190">
        <f t="shared" si="79"/>
        <v>0</v>
      </c>
      <c r="AM47" s="190">
        <f t="shared" si="79"/>
        <v>0</v>
      </c>
      <c r="AN47" s="377">
        <v>1</v>
      </c>
      <c r="AO47" s="191">
        <v>4</v>
      </c>
      <c r="AP47" s="192"/>
      <c r="AQ47" s="192"/>
      <c r="AR47" s="191"/>
      <c r="AS47" s="192"/>
      <c r="AT47" s="191"/>
      <c r="AU47" s="192"/>
      <c r="AV47" s="191"/>
      <c r="AW47" s="192">
        <v>1</v>
      </c>
      <c r="AX47" s="432"/>
      <c r="AY47" s="430"/>
      <c r="AZ47" s="432"/>
      <c r="BA47" s="1">
        <f t="shared" si="38"/>
        <v>0</v>
      </c>
      <c r="BB47" s="1">
        <f t="shared" si="39"/>
        <v>0</v>
      </c>
      <c r="BC47" s="1">
        <f t="shared" si="40"/>
        <v>0</v>
      </c>
      <c r="BD47" s="1">
        <f t="shared" si="41"/>
        <v>0</v>
      </c>
      <c r="BE47" s="1">
        <f t="shared" si="42"/>
        <v>0</v>
      </c>
      <c r="BF47" s="1">
        <f t="shared" si="43"/>
        <v>0</v>
      </c>
      <c r="BG47" s="1">
        <f t="shared" si="44"/>
        <v>0</v>
      </c>
      <c r="BH47" s="1">
        <f t="shared" si="45"/>
        <v>0</v>
      </c>
      <c r="BJ47" s="29">
        <f t="shared" si="46"/>
        <v>0</v>
      </c>
      <c r="BK47" s="29">
        <f t="shared" si="47"/>
        <v>0</v>
      </c>
      <c r="BL47" s="29"/>
      <c r="BM47" s="1">
        <f t="shared" si="3"/>
        <v>0</v>
      </c>
      <c r="BN47" s="1">
        <f t="shared" si="31"/>
        <v>0</v>
      </c>
      <c r="BO47" s="1">
        <f t="shared" si="4"/>
        <v>0</v>
      </c>
      <c r="BP47" s="1">
        <f t="shared" si="19"/>
        <v>0</v>
      </c>
      <c r="BQ47" s="1">
        <f t="shared" si="5"/>
        <v>0</v>
      </c>
      <c r="BR47" s="1">
        <f t="shared" si="6"/>
        <v>0</v>
      </c>
      <c r="BS47" s="1">
        <f t="shared" si="7"/>
        <v>0</v>
      </c>
      <c r="BT47" s="1">
        <f t="shared" si="8"/>
        <v>0</v>
      </c>
      <c r="BU47" s="1">
        <f t="shared" si="9"/>
        <v>0</v>
      </c>
      <c r="BV47" s="1">
        <f t="shared" si="10"/>
        <v>0</v>
      </c>
      <c r="BW47" s="1">
        <f t="shared" si="11"/>
        <v>0</v>
      </c>
      <c r="BX47" s="1">
        <f t="shared" si="12"/>
        <v>0</v>
      </c>
      <c r="BY47" s="1">
        <f t="shared" si="13"/>
        <v>0</v>
      </c>
      <c r="BZ47" s="1">
        <f t="shared" si="14"/>
        <v>0</v>
      </c>
      <c r="CA47" s="1">
        <f t="shared" si="15"/>
        <v>0</v>
      </c>
      <c r="CB47" s="1">
        <f t="shared" si="16"/>
        <v>0</v>
      </c>
    </row>
    <row r="48" spans="1:80" s="1" customFormat="1" ht="73.25" customHeight="1">
      <c r="A48" s="29"/>
      <c r="B48" s="419"/>
      <c r="C48" s="29"/>
      <c r="D48" s="172" t="s">
        <v>279</v>
      </c>
      <c r="E48" s="372"/>
      <c r="F48" s="198" t="s">
        <v>92</v>
      </c>
      <c r="G48" s="200" t="s">
        <v>97</v>
      </c>
      <c r="H48" s="197">
        <v>1</v>
      </c>
      <c r="I48" s="207" t="s">
        <v>386</v>
      </c>
      <c r="J48" s="215">
        <v>107.6388721408</v>
      </c>
      <c r="K48" s="112"/>
      <c r="L48" s="112"/>
      <c r="M48" s="188"/>
      <c r="N48" s="188"/>
      <c r="O48" s="188"/>
      <c r="P48" s="188"/>
      <c r="Q48" s="188"/>
      <c r="R48" s="188"/>
      <c r="S48" s="188"/>
      <c r="T48" s="188"/>
      <c r="U48" s="175">
        <f t="shared" si="48"/>
        <v>0</v>
      </c>
      <c r="V48" s="408" t="str">
        <f t="shared" si="35"/>
        <v>No</v>
      </c>
      <c r="W48" s="166" t="str">
        <f t="shared" si="36"/>
        <v>No</v>
      </c>
      <c r="Y48" s="574">
        <v>1</v>
      </c>
      <c r="Z48" s="973">
        <f t="shared" si="49"/>
        <v>0</v>
      </c>
      <c r="AB48" s="377">
        <v>2</v>
      </c>
      <c r="AC48" s="378">
        <f t="shared" si="50"/>
        <v>0</v>
      </c>
      <c r="AD48" s="190">
        <f>$H$48*K48</f>
        <v>0</v>
      </c>
      <c r="AE48" s="190">
        <f t="shared" ref="AE48:AM48" si="80">$H$48*L48</f>
        <v>0</v>
      </c>
      <c r="AF48" s="190">
        <f t="shared" si="80"/>
        <v>0</v>
      </c>
      <c r="AG48" s="190">
        <f t="shared" si="80"/>
        <v>0</v>
      </c>
      <c r="AH48" s="190">
        <f t="shared" si="80"/>
        <v>0</v>
      </c>
      <c r="AI48" s="190">
        <f t="shared" si="80"/>
        <v>0</v>
      </c>
      <c r="AJ48" s="190">
        <f t="shared" si="80"/>
        <v>0</v>
      </c>
      <c r="AK48" s="190">
        <f t="shared" si="80"/>
        <v>0</v>
      </c>
      <c r="AL48" s="190">
        <f t="shared" si="80"/>
        <v>0</v>
      </c>
      <c r="AM48" s="190">
        <f t="shared" si="80"/>
        <v>0</v>
      </c>
      <c r="AN48" s="377">
        <v>1</v>
      </c>
      <c r="AO48" s="191">
        <v>3</v>
      </c>
      <c r="AP48" s="192"/>
      <c r="AQ48" s="192"/>
      <c r="AR48" s="191"/>
      <c r="AS48" s="192"/>
      <c r="AT48" s="191"/>
      <c r="AU48" s="192"/>
      <c r="AV48" s="191"/>
      <c r="AW48" s="192"/>
      <c r="AX48" s="432"/>
      <c r="AY48" s="430">
        <v>1</v>
      </c>
      <c r="AZ48" s="432"/>
      <c r="BA48" s="1">
        <f t="shared" si="38"/>
        <v>0</v>
      </c>
      <c r="BB48" s="1">
        <f t="shared" si="39"/>
        <v>0</v>
      </c>
      <c r="BC48" s="1">
        <f t="shared" si="40"/>
        <v>0</v>
      </c>
      <c r="BD48" s="1">
        <f t="shared" si="41"/>
        <v>0</v>
      </c>
      <c r="BE48" s="1">
        <f t="shared" si="42"/>
        <v>0</v>
      </c>
      <c r="BF48" s="1">
        <f t="shared" si="43"/>
        <v>0</v>
      </c>
      <c r="BG48" s="1">
        <f t="shared" si="44"/>
        <v>0</v>
      </c>
      <c r="BH48" s="1">
        <f t="shared" si="45"/>
        <v>0</v>
      </c>
      <c r="BJ48" s="29">
        <f t="shared" si="46"/>
        <v>0</v>
      </c>
      <c r="BK48" s="29">
        <f t="shared" si="47"/>
        <v>0</v>
      </c>
      <c r="BL48" s="29"/>
      <c r="BM48" s="1">
        <f t="shared" si="3"/>
        <v>0</v>
      </c>
      <c r="BN48" s="1">
        <f t="shared" si="31"/>
        <v>0</v>
      </c>
      <c r="BO48" s="1">
        <f t="shared" si="4"/>
        <v>0</v>
      </c>
      <c r="BP48" s="1">
        <f t="shared" si="19"/>
        <v>0</v>
      </c>
      <c r="BQ48" s="1">
        <f t="shared" si="5"/>
        <v>0</v>
      </c>
      <c r="BR48" s="1">
        <f t="shared" si="6"/>
        <v>0</v>
      </c>
      <c r="BS48" s="1">
        <f t="shared" si="7"/>
        <v>0</v>
      </c>
      <c r="BT48" s="1">
        <f t="shared" si="8"/>
        <v>0</v>
      </c>
      <c r="BU48" s="1">
        <f t="shared" si="9"/>
        <v>0</v>
      </c>
      <c r="BV48" s="1">
        <f t="shared" si="10"/>
        <v>0</v>
      </c>
      <c r="BW48" s="1">
        <f t="shared" si="11"/>
        <v>0</v>
      </c>
      <c r="BX48" s="1">
        <f t="shared" si="12"/>
        <v>0</v>
      </c>
      <c r="BY48" s="1">
        <f t="shared" si="13"/>
        <v>0</v>
      </c>
      <c r="BZ48" s="1">
        <f t="shared" si="14"/>
        <v>0</v>
      </c>
      <c r="CA48" s="1">
        <f t="shared" si="15"/>
        <v>0</v>
      </c>
      <c r="CB48" s="1">
        <f t="shared" si="16"/>
        <v>0</v>
      </c>
    </row>
    <row r="49" spans="1:80" s="1" customFormat="1" ht="73.5" customHeight="1">
      <c r="A49" s="29"/>
      <c r="B49" s="419"/>
      <c r="C49" s="29"/>
      <c r="D49" s="121" t="s">
        <v>280</v>
      </c>
      <c r="E49" s="373"/>
      <c r="F49" s="203" t="s">
        <v>92</v>
      </c>
      <c r="G49" s="205" t="s">
        <v>97</v>
      </c>
      <c r="H49" s="202">
        <v>1</v>
      </c>
      <c r="I49" s="206" t="s">
        <v>386</v>
      </c>
      <c r="J49" s="214">
        <v>82.585470007040016</v>
      </c>
      <c r="K49" s="19"/>
      <c r="L49" s="19"/>
      <c r="M49" s="19"/>
      <c r="N49" s="19"/>
      <c r="O49" s="19"/>
      <c r="P49" s="19"/>
      <c r="Q49" s="19"/>
      <c r="R49" s="19"/>
      <c r="S49" s="189"/>
      <c r="T49" s="189"/>
      <c r="U49" s="72">
        <f t="shared" si="48"/>
        <v>0</v>
      </c>
      <c r="V49" s="65" t="str">
        <f t="shared" si="35"/>
        <v>No</v>
      </c>
      <c r="W49" s="257" t="str">
        <f t="shared" si="36"/>
        <v>No</v>
      </c>
      <c r="Y49" s="574">
        <v>1</v>
      </c>
      <c r="Z49" s="973">
        <f t="shared" si="49"/>
        <v>0</v>
      </c>
      <c r="AB49" s="377">
        <v>1.35</v>
      </c>
      <c r="AC49" s="378">
        <f t="shared" si="50"/>
        <v>0</v>
      </c>
      <c r="AD49" s="190">
        <f>$H$49*K49</f>
        <v>0</v>
      </c>
      <c r="AE49" s="190">
        <f t="shared" ref="AE49:AM49" si="81">$H$49*L49</f>
        <v>0</v>
      </c>
      <c r="AF49" s="190">
        <f t="shared" si="81"/>
        <v>0</v>
      </c>
      <c r="AG49" s="190">
        <f t="shared" si="81"/>
        <v>0</v>
      </c>
      <c r="AH49" s="190">
        <f t="shared" si="81"/>
        <v>0</v>
      </c>
      <c r="AI49" s="190">
        <f t="shared" si="81"/>
        <v>0</v>
      </c>
      <c r="AJ49" s="190">
        <f t="shared" si="81"/>
        <v>0</v>
      </c>
      <c r="AK49" s="190">
        <f t="shared" si="81"/>
        <v>0</v>
      </c>
      <c r="AL49" s="190">
        <f t="shared" si="81"/>
        <v>0</v>
      </c>
      <c r="AM49" s="190">
        <f t="shared" si="81"/>
        <v>0</v>
      </c>
      <c r="AN49" s="377">
        <v>1</v>
      </c>
      <c r="AO49" s="191">
        <v>4</v>
      </c>
      <c r="AP49" s="192"/>
      <c r="AQ49" s="192"/>
      <c r="AR49" s="191"/>
      <c r="AS49" s="192"/>
      <c r="AT49" s="191"/>
      <c r="AU49" s="192"/>
      <c r="AV49" s="191"/>
      <c r="AW49" s="192"/>
      <c r="AX49" s="432">
        <v>1</v>
      </c>
      <c r="AY49" s="430"/>
      <c r="AZ49" s="432"/>
      <c r="BA49" s="1">
        <f t="shared" si="38"/>
        <v>0</v>
      </c>
      <c r="BB49" s="1">
        <f t="shared" si="39"/>
        <v>0</v>
      </c>
      <c r="BC49" s="1">
        <f t="shared" si="40"/>
        <v>0</v>
      </c>
      <c r="BD49" s="1">
        <f t="shared" si="41"/>
        <v>0</v>
      </c>
      <c r="BE49" s="1">
        <f t="shared" si="42"/>
        <v>0</v>
      </c>
      <c r="BF49" s="1">
        <f t="shared" si="43"/>
        <v>0</v>
      </c>
      <c r="BG49" s="1">
        <f t="shared" si="44"/>
        <v>0</v>
      </c>
      <c r="BH49" s="1">
        <f t="shared" si="45"/>
        <v>0</v>
      </c>
      <c r="BJ49" s="29">
        <f t="shared" si="46"/>
        <v>0</v>
      </c>
      <c r="BK49" s="29">
        <f t="shared" si="47"/>
        <v>0</v>
      </c>
      <c r="BL49" s="29"/>
      <c r="BM49" s="1">
        <f t="shared" si="3"/>
        <v>0</v>
      </c>
      <c r="BN49" s="1">
        <f t="shared" si="31"/>
        <v>0</v>
      </c>
      <c r="BO49" s="1">
        <f t="shared" si="4"/>
        <v>0</v>
      </c>
      <c r="BP49" s="1">
        <f t="shared" si="19"/>
        <v>0</v>
      </c>
      <c r="BQ49" s="1">
        <f t="shared" si="5"/>
        <v>0</v>
      </c>
      <c r="BR49" s="1">
        <f t="shared" si="6"/>
        <v>0</v>
      </c>
      <c r="BS49" s="1">
        <f t="shared" si="7"/>
        <v>0</v>
      </c>
      <c r="BT49" s="1">
        <f t="shared" si="8"/>
        <v>0</v>
      </c>
      <c r="BU49" s="1">
        <f t="shared" si="9"/>
        <v>0</v>
      </c>
      <c r="BV49" s="1">
        <f t="shared" si="10"/>
        <v>0</v>
      </c>
      <c r="BW49" s="1">
        <f t="shared" si="11"/>
        <v>0</v>
      </c>
      <c r="BX49" s="1">
        <f t="shared" si="12"/>
        <v>0</v>
      </c>
      <c r="BY49" s="1">
        <f t="shared" si="13"/>
        <v>0</v>
      </c>
      <c r="BZ49" s="1">
        <f t="shared" si="14"/>
        <v>0</v>
      </c>
      <c r="CA49" s="1">
        <f t="shared" si="15"/>
        <v>0</v>
      </c>
      <c r="CB49" s="1">
        <f t="shared" si="16"/>
        <v>0</v>
      </c>
    </row>
    <row r="50" spans="1:80" s="1" customFormat="1" ht="73.5" customHeight="1">
      <c r="A50" s="29"/>
      <c r="B50" s="419"/>
      <c r="C50" s="29"/>
      <c r="D50" s="172" t="s">
        <v>281</v>
      </c>
      <c r="E50" s="372"/>
      <c r="F50" s="198" t="s">
        <v>81</v>
      </c>
      <c r="G50" s="200" t="s">
        <v>97</v>
      </c>
      <c r="H50" s="197">
        <v>2</v>
      </c>
      <c r="I50" s="207" t="s">
        <v>386</v>
      </c>
      <c r="J50" s="215">
        <v>121.79324169984004</v>
      </c>
      <c r="K50" s="112"/>
      <c r="L50" s="112"/>
      <c r="M50" s="112"/>
      <c r="N50" s="112"/>
      <c r="O50" s="112"/>
      <c r="P50" s="112"/>
      <c r="Q50" s="112"/>
      <c r="R50" s="112"/>
      <c r="S50" s="112"/>
      <c r="T50" s="188"/>
      <c r="U50" s="175">
        <f t="shared" si="48"/>
        <v>0</v>
      </c>
      <c r="V50" s="408" t="str">
        <f t="shared" si="35"/>
        <v>No</v>
      </c>
      <c r="W50" s="166" t="str">
        <f t="shared" si="36"/>
        <v>No</v>
      </c>
      <c r="Y50" s="574">
        <v>1</v>
      </c>
      <c r="Z50" s="973">
        <f t="shared" ref="Z50:Z56" si="82">Y50*K50+Y50*M50+Y50*N50+Y50*O50+Y50*P50+Y50*L50+Y50*Q50+Y50*R50+Y50*S50+Y50*T50</f>
        <v>0</v>
      </c>
      <c r="AB50" s="377">
        <v>2.1</v>
      </c>
      <c r="AC50" s="378">
        <f t="shared" si="50"/>
        <v>0</v>
      </c>
      <c r="AD50" s="190">
        <f>$H$50*K50</f>
        <v>0</v>
      </c>
      <c r="AE50" s="190">
        <f t="shared" ref="AE50:AM50" si="83">$H$50*L50</f>
        <v>0</v>
      </c>
      <c r="AF50" s="190">
        <f t="shared" si="83"/>
        <v>0</v>
      </c>
      <c r="AG50" s="190">
        <f t="shared" si="83"/>
        <v>0</v>
      </c>
      <c r="AH50" s="190">
        <f t="shared" si="83"/>
        <v>0</v>
      </c>
      <c r="AI50" s="190">
        <f t="shared" si="83"/>
        <v>0</v>
      </c>
      <c r="AJ50" s="190">
        <f t="shared" si="83"/>
        <v>0</v>
      </c>
      <c r="AK50" s="190">
        <f t="shared" si="83"/>
        <v>0</v>
      </c>
      <c r="AL50" s="190">
        <f t="shared" si="83"/>
        <v>0</v>
      </c>
      <c r="AM50" s="190">
        <f t="shared" si="83"/>
        <v>0</v>
      </c>
      <c r="AN50" s="377">
        <v>1</v>
      </c>
      <c r="AO50" s="191">
        <v>6</v>
      </c>
      <c r="AP50" s="192"/>
      <c r="AQ50" s="192"/>
      <c r="AR50" s="191"/>
      <c r="AS50" s="192"/>
      <c r="AT50" s="191"/>
      <c r="AU50" s="192"/>
      <c r="AV50" s="191"/>
      <c r="AW50" s="192"/>
      <c r="AX50" s="432">
        <v>1</v>
      </c>
      <c r="AY50" s="430"/>
      <c r="AZ50" s="432"/>
      <c r="BA50" s="1">
        <f t="shared" si="38"/>
        <v>0</v>
      </c>
      <c r="BB50" s="1">
        <f t="shared" si="39"/>
        <v>0</v>
      </c>
      <c r="BC50" s="1">
        <f t="shared" si="40"/>
        <v>0</v>
      </c>
      <c r="BD50" s="1">
        <f t="shared" si="41"/>
        <v>0</v>
      </c>
      <c r="BE50" s="1">
        <f t="shared" si="42"/>
        <v>0</v>
      </c>
      <c r="BF50" s="1">
        <f t="shared" si="43"/>
        <v>0</v>
      </c>
      <c r="BG50" s="1">
        <f t="shared" si="44"/>
        <v>0</v>
      </c>
      <c r="BH50" s="1">
        <f t="shared" si="45"/>
        <v>0</v>
      </c>
      <c r="BJ50" s="29">
        <f t="shared" si="46"/>
        <v>0</v>
      </c>
      <c r="BK50" s="29">
        <f t="shared" si="47"/>
        <v>0</v>
      </c>
      <c r="BL50" s="29"/>
      <c r="BM50" s="1">
        <f t="shared" si="3"/>
        <v>0</v>
      </c>
      <c r="BN50" s="1">
        <f t="shared" si="31"/>
        <v>0</v>
      </c>
      <c r="BO50" s="1">
        <f t="shared" si="4"/>
        <v>0</v>
      </c>
      <c r="BP50" s="1">
        <f t="shared" si="19"/>
        <v>0</v>
      </c>
      <c r="BQ50" s="1">
        <f t="shared" si="5"/>
        <v>0</v>
      </c>
      <c r="BR50" s="1">
        <f t="shared" si="6"/>
        <v>0</v>
      </c>
      <c r="BS50" s="1">
        <f t="shared" si="7"/>
        <v>0</v>
      </c>
      <c r="BT50" s="1">
        <f t="shared" si="8"/>
        <v>0</v>
      </c>
      <c r="BU50" s="1">
        <f t="shared" si="9"/>
        <v>0</v>
      </c>
      <c r="BV50" s="1">
        <f t="shared" si="10"/>
        <v>0</v>
      </c>
      <c r="BW50" s="1">
        <f t="shared" si="11"/>
        <v>0</v>
      </c>
      <c r="BX50" s="1">
        <f t="shared" si="12"/>
        <v>0</v>
      </c>
      <c r="BY50" s="1">
        <f t="shared" si="13"/>
        <v>0</v>
      </c>
      <c r="BZ50" s="1">
        <f t="shared" si="14"/>
        <v>0</v>
      </c>
      <c r="CA50" s="1">
        <f t="shared" si="15"/>
        <v>0</v>
      </c>
      <c r="CB50" s="1">
        <f t="shared" si="16"/>
        <v>0</v>
      </c>
    </row>
    <row r="51" spans="1:80" s="1" customFormat="1" ht="73.5" customHeight="1">
      <c r="A51" s="29"/>
      <c r="B51" s="419"/>
      <c r="C51" s="29"/>
      <c r="D51" s="121" t="s">
        <v>282</v>
      </c>
      <c r="E51" s="373"/>
      <c r="F51" s="203" t="s">
        <v>81</v>
      </c>
      <c r="G51" s="205" t="s">
        <v>95</v>
      </c>
      <c r="H51" s="202">
        <v>2</v>
      </c>
      <c r="I51" s="206" t="s">
        <v>386</v>
      </c>
      <c r="J51" s="214">
        <v>108.86082920320003</v>
      </c>
      <c r="K51" s="21"/>
      <c r="L51" s="19"/>
      <c r="M51" s="19"/>
      <c r="N51" s="19"/>
      <c r="O51" s="189"/>
      <c r="P51" s="21"/>
      <c r="Q51" s="19"/>
      <c r="R51" s="21"/>
      <c r="S51" s="19"/>
      <c r="T51" s="19"/>
      <c r="U51" s="72">
        <f t="shared" si="48"/>
        <v>0</v>
      </c>
      <c r="V51" s="65" t="str">
        <f t="shared" si="35"/>
        <v>No</v>
      </c>
      <c r="W51" s="257" t="str">
        <f t="shared" si="36"/>
        <v>No</v>
      </c>
      <c r="Y51" s="574">
        <v>1</v>
      </c>
      <c r="Z51" s="973">
        <f t="shared" si="82"/>
        <v>0</v>
      </c>
      <c r="AB51" s="377">
        <v>1.75</v>
      </c>
      <c r="AC51" s="378">
        <f t="shared" si="50"/>
        <v>0</v>
      </c>
      <c r="AD51" s="190">
        <f>$H$51*K51</f>
        <v>0</v>
      </c>
      <c r="AE51" s="190">
        <f t="shared" ref="AE51:AM51" si="84">$H$51*L51</f>
        <v>0</v>
      </c>
      <c r="AF51" s="190">
        <f t="shared" si="84"/>
        <v>0</v>
      </c>
      <c r="AG51" s="190">
        <f t="shared" si="84"/>
        <v>0</v>
      </c>
      <c r="AH51" s="190">
        <f t="shared" si="84"/>
        <v>0</v>
      </c>
      <c r="AI51" s="190">
        <f t="shared" si="84"/>
        <v>0</v>
      </c>
      <c r="AJ51" s="190">
        <f t="shared" si="84"/>
        <v>0</v>
      </c>
      <c r="AK51" s="190">
        <f t="shared" si="84"/>
        <v>0</v>
      </c>
      <c r="AL51" s="190">
        <f t="shared" si="84"/>
        <v>0</v>
      </c>
      <c r="AM51" s="190">
        <f t="shared" si="84"/>
        <v>0</v>
      </c>
      <c r="AN51" s="377">
        <v>1</v>
      </c>
      <c r="AO51" s="191">
        <v>6</v>
      </c>
      <c r="AP51" s="192"/>
      <c r="AQ51" s="192"/>
      <c r="AR51" s="191"/>
      <c r="AS51" s="192"/>
      <c r="AT51" s="191"/>
      <c r="AU51" s="192">
        <v>1</v>
      </c>
      <c r="AV51" s="191">
        <v>1</v>
      </c>
      <c r="AW51" s="192"/>
      <c r="AX51" s="432"/>
      <c r="AY51" s="430"/>
      <c r="AZ51" s="432"/>
      <c r="BA51" s="1">
        <f t="shared" si="38"/>
        <v>0</v>
      </c>
      <c r="BB51" s="1">
        <f t="shared" si="39"/>
        <v>0</v>
      </c>
      <c r="BC51" s="1">
        <f t="shared" si="40"/>
        <v>0</v>
      </c>
      <c r="BD51" s="1">
        <f t="shared" si="41"/>
        <v>0</v>
      </c>
      <c r="BE51" s="1">
        <f t="shared" si="42"/>
        <v>0</v>
      </c>
      <c r="BF51" s="1">
        <f t="shared" si="43"/>
        <v>0</v>
      </c>
      <c r="BG51" s="1">
        <f t="shared" si="44"/>
        <v>0</v>
      </c>
      <c r="BH51" s="1">
        <f t="shared" si="45"/>
        <v>0</v>
      </c>
      <c r="BJ51" s="29">
        <f t="shared" si="46"/>
        <v>0</v>
      </c>
      <c r="BK51" s="29">
        <f t="shared" si="47"/>
        <v>0</v>
      </c>
      <c r="BL51" s="29"/>
      <c r="BM51" s="1">
        <f t="shared" si="3"/>
        <v>0</v>
      </c>
      <c r="BN51" s="1">
        <f t="shared" si="31"/>
        <v>0</v>
      </c>
      <c r="BO51" s="1">
        <f t="shared" si="4"/>
        <v>0</v>
      </c>
      <c r="BP51" s="1">
        <f t="shared" si="19"/>
        <v>0</v>
      </c>
      <c r="BQ51" s="1">
        <f t="shared" si="5"/>
        <v>0</v>
      </c>
      <c r="BR51" s="1">
        <f t="shared" si="6"/>
        <v>0</v>
      </c>
      <c r="BS51" s="1">
        <f t="shared" si="7"/>
        <v>0</v>
      </c>
      <c r="BT51" s="1">
        <f t="shared" si="8"/>
        <v>0</v>
      </c>
      <c r="BU51" s="1">
        <f t="shared" si="9"/>
        <v>0</v>
      </c>
      <c r="BV51" s="1">
        <f t="shared" si="10"/>
        <v>0</v>
      </c>
      <c r="BW51" s="1">
        <f t="shared" si="11"/>
        <v>0</v>
      </c>
      <c r="BX51" s="1">
        <f t="shared" si="12"/>
        <v>0</v>
      </c>
      <c r="BY51" s="1">
        <f t="shared" si="13"/>
        <v>0</v>
      </c>
      <c r="BZ51" s="1">
        <f t="shared" si="14"/>
        <v>0</v>
      </c>
      <c r="CA51" s="1">
        <f t="shared" si="15"/>
        <v>0</v>
      </c>
      <c r="CB51" s="1">
        <f t="shared" si="16"/>
        <v>0</v>
      </c>
    </row>
    <row r="52" spans="1:80" s="1" customFormat="1" ht="73.5" customHeight="1">
      <c r="A52" s="29"/>
      <c r="B52" s="419"/>
      <c r="C52" s="29"/>
      <c r="D52" s="172" t="s">
        <v>283</v>
      </c>
      <c r="E52" s="372"/>
      <c r="F52" s="199" t="s">
        <v>81</v>
      </c>
      <c r="G52" s="200" t="s">
        <v>97</v>
      </c>
      <c r="H52" s="197">
        <v>4</v>
      </c>
      <c r="I52" s="207" t="s">
        <v>386</v>
      </c>
      <c r="J52" s="215">
        <v>127.32125413888005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75">
        <f t="shared" si="48"/>
        <v>0</v>
      </c>
      <c r="V52" s="408" t="str">
        <f t="shared" si="35"/>
        <v>No</v>
      </c>
      <c r="W52" s="166" t="str">
        <f t="shared" si="36"/>
        <v>No</v>
      </c>
      <c r="Y52" s="574">
        <v>1</v>
      </c>
      <c r="Z52" s="973">
        <f t="shared" si="82"/>
        <v>0</v>
      </c>
      <c r="AB52" s="377">
        <v>2.2000000000000002</v>
      </c>
      <c r="AC52" s="378">
        <f t="shared" si="50"/>
        <v>0</v>
      </c>
      <c r="AD52" s="190">
        <f>$H$52*K52</f>
        <v>0</v>
      </c>
      <c r="AE52" s="190">
        <f t="shared" ref="AE52:AM52" si="85">$H$52*L52</f>
        <v>0</v>
      </c>
      <c r="AF52" s="190">
        <f t="shared" si="85"/>
        <v>0</v>
      </c>
      <c r="AG52" s="190">
        <f t="shared" si="85"/>
        <v>0</v>
      </c>
      <c r="AH52" s="190">
        <f t="shared" si="85"/>
        <v>0</v>
      </c>
      <c r="AI52" s="190">
        <f t="shared" si="85"/>
        <v>0</v>
      </c>
      <c r="AJ52" s="190">
        <f t="shared" si="85"/>
        <v>0</v>
      </c>
      <c r="AK52" s="190">
        <f t="shared" si="85"/>
        <v>0</v>
      </c>
      <c r="AL52" s="190">
        <f t="shared" si="85"/>
        <v>0</v>
      </c>
      <c r="AM52" s="190">
        <f t="shared" si="85"/>
        <v>0</v>
      </c>
      <c r="AN52" s="377">
        <v>1</v>
      </c>
      <c r="AO52" s="191">
        <v>12</v>
      </c>
      <c r="AP52" s="192"/>
      <c r="AQ52" s="192"/>
      <c r="AR52" s="191"/>
      <c r="AS52" s="192"/>
      <c r="AT52" s="191"/>
      <c r="AU52" s="192">
        <v>1</v>
      </c>
      <c r="AV52" s="191">
        <v>3</v>
      </c>
      <c r="AW52" s="192"/>
      <c r="AX52" s="432"/>
      <c r="AY52" s="430"/>
      <c r="AZ52" s="432"/>
      <c r="BA52" s="1">
        <f t="shared" si="38"/>
        <v>0</v>
      </c>
      <c r="BB52" s="1">
        <f t="shared" si="39"/>
        <v>0</v>
      </c>
      <c r="BC52" s="1">
        <f t="shared" si="40"/>
        <v>0</v>
      </c>
      <c r="BD52" s="1">
        <f t="shared" si="41"/>
        <v>0</v>
      </c>
      <c r="BE52" s="1">
        <f t="shared" si="42"/>
        <v>0</v>
      </c>
      <c r="BF52" s="1">
        <f t="shared" si="43"/>
        <v>0</v>
      </c>
      <c r="BG52" s="1">
        <f t="shared" si="44"/>
        <v>0</v>
      </c>
      <c r="BH52" s="1">
        <f t="shared" si="45"/>
        <v>0</v>
      </c>
      <c r="BJ52" s="29">
        <f t="shared" si="46"/>
        <v>0</v>
      </c>
      <c r="BK52" s="29">
        <f t="shared" si="47"/>
        <v>0</v>
      </c>
      <c r="BL52" s="29"/>
      <c r="BM52" s="1">
        <f t="shared" si="3"/>
        <v>0</v>
      </c>
      <c r="BN52" s="1">
        <f t="shared" si="31"/>
        <v>0</v>
      </c>
      <c r="BO52" s="1">
        <f t="shared" si="4"/>
        <v>0</v>
      </c>
      <c r="BP52" s="1">
        <f t="shared" si="19"/>
        <v>0</v>
      </c>
      <c r="BQ52" s="1">
        <f t="shared" si="5"/>
        <v>0</v>
      </c>
      <c r="BR52" s="1">
        <f t="shared" si="6"/>
        <v>0</v>
      </c>
      <c r="BS52" s="1">
        <f t="shared" si="7"/>
        <v>0</v>
      </c>
      <c r="BT52" s="1">
        <f t="shared" si="8"/>
        <v>0</v>
      </c>
      <c r="BU52" s="1">
        <f t="shared" si="9"/>
        <v>0</v>
      </c>
      <c r="BV52" s="1">
        <f t="shared" si="10"/>
        <v>0</v>
      </c>
      <c r="BW52" s="1">
        <f t="shared" si="11"/>
        <v>0</v>
      </c>
      <c r="BX52" s="1">
        <f t="shared" si="12"/>
        <v>0</v>
      </c>
      <c r="BY52" s="1">
        <f t="shared" si="13"/>
        <v>0</v>
      </c>
      <c r="BZ52" s="1">
        <f t="shared" si="14"/>
        <v>0</v>
      </c>
      <c r="CA52" s="1">
        <f t="shared" si="15"/>
        <v>0</v>
      </c>
      <c r="CB52" s="1">
        <f t="shared" si="16"/>
        <v>0</v>
      </c>
    </row>
    <row r="53" spans="1:80" s="1" customFormat="1" ht="73.5" customHeight="1">
      <c r="A53" s="29"/>
      <c r="B53" s="419"/>
      <c r="C53" s="29"/>
      <c r="D53" s="121" t="s">
        <v>284</v>
      </c>
      <c r="E53" s="373"/>
      <c r="F53" s="203" t="s">
        <v>81</v>
      </c>
      <c r="G53" s="205" t="s">
        <v>97</v>
      </c>
      <c r="H53" s="202">
        <v>3</v>
      </c>
      <c r="I53" s="206" t="s">
        <v>386</v>
      </c>
      <c r="J53" s="214">
        <v>99.782786265599995</v>
      </c>
      <c r="K53" s="19"/>
      <c r="L53" s="19"/>
      <c r="M53" s="19"/>
      <c r="N53" s="19"/>
      <c r="O53" s="19"/>
      <c r="P53" s="19"/>
      <c r="Q53" s="19"/>
      <c r="R53" s="19"/>
      <c r="S53" s="19"/>
      <c r="T53" s="189"/>
      <c r="U53" s="72">
        <f t="shared" si="48"/>
        <v>0</v>
      </c>
      <c r="V53" s="65" t="str">
        <f t="shared" si="35"/>
        <v>No</v>
      </c>
      <c r="W53" s="257" t="str">
        <f t="shared" si="36"/>
        <v>No</v>
      </c>
      <c r="Y53" s="574">
        <v>1</v>
      </c>
      <c r="Z53" s="973">
        <f t="shared" si="82"/>
        <v>0</v>
      </c>
      <c r="AB53" s="377">
        <v>1.5</v>
      </c>
      <c r="AC53" s="378">
        <f t="shared" si="50"/>
        <v>0</v>
      </c>
      <c r="AD53" s="190">
        <f>$H$53*K53</f>
        <v>0</v>
      </c>
      <c r="AE53" s="190">
        <f t="shared" ref="AE53:AM53" si="86">$H$53*L53</f>
        <v>0</v>
      </c>
      <c r="AF53" s="190">
        <f t="shared" si="86"/>
        <v>0</v>
      </c>
      <c r="AG53" s="190">
        <f t="shared" si="86"/>
        <v>0</v>
      </c>
      <c r="AH53" s="190">
        <f t="shared" si="86"/>
        <v>0</v>
      </c>
      <c r="AI53" s="190">
        <f t="shared" si="86"/>
        <v>0</v>
      </c>
      <c r="AJ53" s="190">
        <f t="shared" si="86"/>
        <v>0</v>
      </c>
      <c r="AK53" s="190">
        <f t="shared" si="86"/>
        <v>0</v>
      </c>
      <c r="AL53" s="190">
        <f t="shared" si="86"/>
        <v>0</v>
      </c>
      <c r="AM53" s="190">
        <f t="shared" si="86"/>
        <v>0</v>
      </c>
      <c r="AN53" s="377">
        <v>1</v>
      </c>
      <c r="AO53" s="191">
        <v>9</v>
      </c>
      <c r="AP53" s="192"/>
      <c r="AQ53" s="192"/>
      <c r="AR53" s="191"/>
      <c r="AS53" s="192"/>
      <c r="AT53" s="191">
        <v>3</v>
      </c>
      <c r="AU53" s="192"/>
      <c r="AV53" s="191"/>
      <c r="AW53" s="192"/>
      <c r="AX53" s="432"/>
      <c r="AY53" s="430"/>
      <c r="AZ53" s="432"/>
      <c r="BA53" s="1">
        <f t="shared" si="38"/>
        <v>0</v>
      </c>
      <c r="BB53" s="1">
        <f t="shared" si="39"/>
        <v>0</v>
      </c>
      <c r="BC53" s="1">
        <f t="shared" si="40"/>
        <v>0</v>
      </c>
      <c r="BD53" s="1">
        <f t="shared" si="41"/>
        <v>0</v>
      </c>
      <c r="BE53" s="1">
        <f t="shared" si="42"/>
        <v>0</v>
      </c>
      <c r="BF53" s="1">
        <f t="shared" si="43"/>
        <v>0</v>
      </c>
      <c r="BG53" s="1">
        <f t="shared" si="44"/>
        <v>0</v>
      </c>
      <c r="BH53" s="1">
        <f t="shared" si="45"/>
        <v>0</v>
      </c>
      <c r="BJ53" s="29">
        <f t="shared" si="46"/>
        <v>0</v>
      </c>
      <c r="BK53" s="29">
        <f t="shared" si="47"/>
        <v>0</v>
      </c>
      <c r="BL53" s="29"/>
      <c r="BM53" s="1">
        <f t="shared" si="3"/>
        <v>0</v>
      </c>
      <c r="BN53" s="1">
        <f t="shared" si="31"/>
        <v>0</v>
      </c>
      <c r="BO53" s="1">
        <f t="shared" si="4"/>
        <v>0</v>
      </c>
      <c r="BP53" s="1">
        <f t="shared" si="19"/>
        <v>0</v>
      </c>
      <c r="BQ53" s="1">
        <f t="shared" si="5"/>
        <v>0</v>
      </c>
      <c r="BR53" s="1">
        <f t="shared" si="6"/>
        <v>0</v>
      </c>
      <c r="BS53" s="1">
        <f t="shared" si="7"/>
        <v>0</v>
      </c>
      <c r="BT53" s="1">
        <f t="shared" si="8"/>
        <v>0</v>
      </c>
      <c r="BU53" s="1">
        <f t="shared" si="9"/>
        <v>0</v>
      </c>
      <c r="BV53" s="1">
        <f t="shared" si="10"/>
        <v>0</v>
      </c>
      <c r="BW53" s="1">
        <f t="shared" si="11"/>
        <v>0</v>
      </c>
      <c r="BX53" s="1">
        <f t="shared" si="12"/>
        <v>0</v>
      </c>
      <c r="BY53" s="1">
        <f t="shared" si="13"/>
        <v>0</v>
      </c>
      <c r="BZ53" s="1">
        <f t="shared" si="14"/>
        <v>0</v>
      </c>
      <c r="CA53" s="1">
        <f t="shared" si="15"/>
        <v>0</v>
      </c>
      <c r="CB53" s="1">
        <f t="shared" si="16"/>
        <v>0</v>
      </c>
    </row>
    <row r="54" spans="1:80" s="1" customFormat="1" ht="73.5" customHeight="1">
      <c r="A54" s="29"/>
      <c r="B54" s="419"/>
      <c r="C54" s="29"/>
      <c r="D54" s="172" t="s">
        <v>285</v>
      </c>
      <c r="E54" s="372"/>
      <c r="F54" s="198" t="s">
        <v>31</v>
      </c>
      <c r="G54" s="200" t="s">
        <v>95</v>
      </c>
      <c r="H54" s="197">
        <v>4</v>
      </c>
      <c r="I54" s="207" t="s">
        <v>211</v>
      </c>
      <c r="J54" s="215">
        <v>73.055741251840004</v>
      </c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75">
        <f t="shared" si="48"/>
        <v>0</v>
      </c>
      <c r="V54" s="408" t="str">
        <f t="shared" si="35"/>
        <v>No</v>
      </c>
      <c r="W54" s="166" t="str">
        <f t="shared" si="36"/>
        <v>No</v>
      </c>
      <c r="Y54" s="574">
        <v>1</v>
      </c>
      <c r="Z54" s="973">
        <f t="shared" si="82"/>
        <v>0</v>
      </c>
      <c r="AB54" s="377">
        <v>0.85</v>
      </c>
      <c r="AC54" s="378">
        <f t="shared" si="50"/>
        <v>0</v>
      </c>
      <c r="AD54" s="190">
        <f>$H$54*K54</f>
        <v>0</v>
      </c>
      <c r="AE54" s="190">
        <f t="shared" ref="AE54:AM54" si="87">$H$54*L54</f>
        <v>0</v>
      </c>
      <c r="AF54" s="190">
        <f t="shared" si="87"/>
        <v>0</v>
      </c>
      <c r="AG54" s="190">
        <f t="shared" si="87"/>
        <v>0</v>
      </c>
      <c r="AH54" s="190">
        <f t="shared" si="87"/>
        <v>0</v>
      </c>
      <c r="AI54" s="190">
        <f t="shared" si="87"/>
        <v>0</v>
      </c>
      <c r="AJ54" s="190">
        <f t="shared" si="87"/>
        <v>0</v>
      </c>
      <c r="AK54" s="190">
        <f t="shared" si="87"/>
        <v>0</v>
      </c>
      <c r="AL54" s="190">
        <f t="shared" si="87"/>
        <v>0</v>
      </c>
      <c r="AM54" s="190">
        <f t="shared" si="87"/>
        <v>0</v>
      </c>
      <c r="AN54" s="377">
        <v>1</v>
      </c>
      <c r="AO54" s="191">
        <v>12</v>
      </c>
      <c r="AP54" s="192"/>
      <c r="AQ54" s="192"/>
      <c r="AR54" s="191"/>
      <c r="AS54" s="192"/>
      <c r="AT54" s="191"/>
      <c r="AU54" s="192"/>
      <c r="AV54" s="191"/>
      <c r="AW54" s="192"/>
      <c r="AX54" s="432"/>
      <c r="AY54" s="430"/>
      <c r="AZ54" s="432"/>
      <c r="BA54" s="1">
        <f t="shared" si="38"/>
        <v>0</v>
      </c>
      <c r="BB54" s="1">
        <f t="shared" si="39"/>
        <v>0</v>
      </c>
      <c r="BC54" s="1">
        <f t="shared" si="40"/>
        <v>0</v>
      </c>
      <c r="BD54" s="1">
        <f t="shared" si="41"/>
        <v>0</v>
      </c>
      <c r="BE54" s="1">
        <f t="shared" si="42"/>
        <v>0</v>
      </c>
      <c r="BF54" s="1">
        <f t="shared" si="43"/>
        <v>0</v>
      </c>
      <c r="BG54" s="1">
        <f t="shared" si="44"/>
        <v>0</v>
      </c>
      <c r="BH54" s="1">
        <f t="shared" si="45"/>
        <v>0</v>
      </c>
      <c r="BJ54" s="29">
        <f t="shared" si="46"/>
        <v>0</v>
      </c>
      <c r="BK54" s="29">
        <f t="shared" si="47"/>
        <v>0</v>
      </c>
      <c r="BL54" s="29"/>
      <c r="BM54" s="1">
        <f t="shared" si="3"/>
        <v>0</v>
      </c>
      <c r="BN54" s="1">
        <f t="shared" si="31"/>
        <v>0</v>
      </c>
      <c r="BO54" s="1">
        <f t="shared" si="4"/>
        <v>0</v>
      </c>
      <c r="BP54" s="1">
        <f t="shared" si="19"/>
        <v>0</v>
      </c>
      <c r="BQ54" s="1">
        <f t="shared" si="5"/>
        <v>0</v>
      </c>
      <c r="BR54" s="1">
        <f t="shared" si="6"/>
        <v>0</v>
      </c>
      <c r="BS54" s="1">
        <f t="shared" si="7"/>
        <v>0</v>
      </c>
      <c r="BT54" s="1">
        <f t="shared" si="8"/>
        <v>0</v>
      </c>
      <c r="BU54" s="1">
        <f t="shared" si="9"/>
        <v>0</v>
      </c>
      <c r="BV54" s="1">
        <f t="shared" si="10"/>
        <v>0</v>
      </c>
      <c r="BW54" s="1">
        <f t="shared" si="11"/>
        <v>0</v>
      </c>
      <c r="BX54" s="1">
        <f t="shared" si="12"/>
        <v>0</v>
      </c>
      <c r="BY54" s="1">
        <f t="shared" si="13"/>
        <v>0</v>
      </c>
      <c r="BZ54" s="1">
        <f t="shared" si="14"/>
        <v>0</v>
      </c>
      <c r="CA54" s="1">
        <f t="shared" si="15"/>
        <v>0</v>
      </c>
      <c r="CB54" s="1">
        <f t="shared" si="16"/>
        <v>0</v>
      </c>
    </row>
    <row r="55" spans="1:80" s="1" customFormat="1" ht="73.25" customHeight="1">
      <c r="A55" s="29"/>
      <c r="B55" s="419"/>
      <c r="C55" s="29"/>
      <c r="D55" s="121" t="s">
        <v>286</v>
      </c>
      <c r="E55" s="373"/>
      <c r="F55" s="204" t="s">
        <v>31</v>
      </c>
      <c r="G55" s="205" t="s">
        <v>97</v>
      </c>
      <c r="H55" s="202">
        <v>8</v>
      </c>
      <c r="I55" s="206" t="s">
        <v>386</v>
      </c>
      <c r="J55" s="214">
        <v>116.76771223936002</v>
      </c>
      <c r="K55" s="19"/>
      <c r="L55" s="19"/>
      <c r="M55" s="189"/>
      <c r="N55" s="189"/>
      <c r="O55" s="189"/>
      <c r="P55" s="189"/>
      <c r="Q55" s="189"/>
      <c r="R55" s="189"/>
      <c r="S55" s="189"/>
      <c r="T55" s="189"/>
      <c r="U55" s="72">
        <f t="shared" si="48"/>
        <v>0</v>
      </c>
      <c r="V55" s="65" t="str">
        <f t="shared" si="35"/>
        <v>No</v>
      </c>
      <c r="W55" s="257" t="str">
        <f t="shared" si="36"/>
        <v>No</v>
      </c>
      <c r="Y55" s="574">
        <v>1</v>
      </c>
      <c r="Z55" s="973">
        <f t="shared" si="82"/>
        <v>0</v>
      </c>
      <c r="AB55" s="377">
        <v>2.15</v>
      </c>
      <c r="AC55" s="378">
        <f t="shared" si="50"/>
        <v>0</v>
      </c>
      <c r="AD55" s="190">
        <f>$H$55*K55</f>
        <v>0</v>
      </c>
      <c r="AE55" s="190">
        <f t="shared" ref="AE55:AM55" si="88">$H$55*L55</f>
        <v>0</v>
      </c>
      <c r="AF55" s="190">
        <f t="shared" si="88"/>
        <v>0</v>
      </c>
      <c r="AG55" s="190">
        <f t="shared" si="88"/>
        <v>0</v>
      </c>
      <c r="AH55" s="190">
        <f t="shared" si="88"/>
        <v>0</v>
      </c>
      <c r="AI55" s="190">
        <f t="shared" si="88"/>
        <v>0</v>
      </c>
      <c r="AJ55" s="190">
        <f t="shared" si="88"/>
        <v>0</v>
      </c>
      <c r="AK55" s="190">
        <f t="shared" si="88"/>
        <v>0</v>
      </c>
      <c r="AL55" s="190">
        <f t="shared" si="88"/>
        <v>0</v>
      </c>
      <c r="AM55" s="190">
        <f t="shared" si="88"/>
        <v>0</v>
      </c>
      <c r="AN55" s="377">
        <v>1</v>
      </c>
      <c r="AO55" s="191">
        <v>12</v>
      </c>
      <c r="AP55" s="192"/>
      <c r="AQ55" s="192"/>
      <c r="AR55" s="191">
        <v>1</v>
      </c>
      <c r="AS55" s="192">
        <v>2</v>
      </c>
      <c r="AT55" s="191">
        <v>3</v>
      </c>
      <c r="AU55" s="192">
        <v>1</v>
      </c>
      <c r="AV55" s="191"/>
      <c r="AW55" s="192"/>
      <c r="AX55" s="432"/>
      <c r="AY55" s="430"/>
      <c r="AZ55" s="432"/>
      <c r="BA55" s="1">
        <f t="shared" si="38"/>
        <v>0</v>
      </c>
      <c r="BB55" s="1">
        <f t="shared" si="39"/>
        <v>0</v>
      </c>
      <c r="BC55" s="1">
        <f t="shared" si="40"/>
        <v>0</v>
      </c>
      <c r="BD55" s="1">
        <f t="shared" si="41"/>
        <v>0</v>
      </c>
      <c r="BE55" s="1">
        <f t="shared" si="42"/>
        <v>0</v>
      </c>
      <c r="BF55" s="1">
        <f t="shared" si="43"/>
        <v>0</v>
      </c>
      <c r="BG55" s="1">
        <f t="shared" si="44"/>
        <v>0</v>
      </c>
      <c r="BH55" s="1">
        <f t="shared" si="45"/>
        <v>0</v>
      </c>
      <c r="BJ55" s="29">
        <f t="shared" si="46"/>
        <v>0</v>
      </c>
      <c r="BK55" s="29">
        <f t="shared" si="47"/>
        <v>0</v>
      </c>
      <c r="BL55" s="29"/>
      <c r="BM55" s="1">
        <f t="shared" si="3"/>
        <v>0</v>
      </c>
      <c r="BN55" s="1">
        <f t="shared" si="31"/>
        <v>0</v>
      </c>
      <c r="BO55" s="1">
        <f t="shared" si="4"/>
        <v>0</v>
      </c>
      <c r="BP55" s="1">
        <f t="shared" si="19"/>
        <v>0</v>
      </c>
      <c r="BQ55" s="1">
        <f t="shared" si="5"/>
        <v>0</v>
      </c>
      <c r="BR55" s="1">
        <f t="shared" si="6"/>
        <v>0</v>
      </c>
      <c r="BS55" s="1">
        <f t="shared" si="7"/>
        <v>0</v>
      </c>
      <c r="BT55" s="1">
        <f t="shared" si="8"/>
        <v>0</v>
      </c>
      <c r="BU55" s="1">
        <f t="shared" si="9"/>
        <v>0</v>
      </c>
      <c r="BV55" s="1">
        <f t="shared" si="10"/>
        <v>0</v>
      </c>
      <c r="BW55" s="1">
        <f t="shared" si="11"/>
        <v>0</v>
      </c>
      <c r="BX55" s="1">
        <f t="shared" si="12"/>
        <v>0</v>
      </c>
      <c r="BY55" s="1">
        <f t="shared" si="13"/>
        <v>0</v>
      </c>
      <c r="BZ55" s="1">
        <f t="shared" si="14"/>
        <v>0</v>
      </c>
      <c r="CA55" s="1">
        <f t="shared" si="15"/>
        <v>0</v>
      </c>
      <c r="CB55" s="1">
        <f t="shared" si="16"/>
        <v>0</v>
      </c>
    </row>
    <row r="56" spans="1:80" s="1" customFormat="1" ht="73.5" customHeight="1">
      <c r="A56" s="29"/>
      <c r="B56" s="419"/>
      <c r="C56" s="29"/>
      <c r="D56" s="172" t="s">
        <v>287</v>
      </c>
      <c r="E56" s="372"/>
      <c r="F56" s="199" t="s">
        <v>31</v>
      </c>
      <c r="G56" s="200" t="s">
        <v>95</v>
      </c>
      <c r="H56" s="197">
        <v>8</v>
      </c>
      <c r="I56" s="207" t="s">
        <v>211</v>
      </c>
      <c r="J56" s="215">
        <v>69.201371692799995</v>
      </c>
      <c r="K56" s="112"/>
      <c r="L56" s="112"/>
      <c r="M56" s="112"/>
      <c r="N56" s="112"/>
      <c r="O56" s="112"/>
      <c r="P56" s="112"/>
      <c r="Q56" s="112"/>
      <c r="R56" s="112"/>
      <c r="S56" s="188"/>
      <c r="T56" s="188"/>
      <c r="U56" s="175">
        <f t="shared" si="48"/>
        <v>0</v>
      </c>
      <c r="V56" s="408" t="str">
        <f t="shared" si="35"/>
        <v>No</v>
      </c>
      <c r="W56" s="166" t="str">
        <f t="shared" si="36"/>
        <v>No</v>
      </c>
      <c r="Y56" s="574">
        <v>1</v>
      </c>
      <c r="Z56" s="973">
        <f t="shared" si="82"/>
        <v>0</v>
      </c>
      <c r="AB56" s="377">
        <v>0.75</v>
      </c>
      <c r="AC56" s="378">
        <f t="shared" si="50"/>
        <v>0</v>
      </c>
      <c r="AD56" s="190">
        <f>$H$56*K56</f>
        <v>0</v>
      </c>
      <c r="AE56" s="190">
        <f t="shared" ref="AE56:AM56" si="89">$H$56*L56</f>
        <v>0</v>
      </c>
      <c r="AF56" s="190">
        <f t="shared" si="89"/>
        <v>0</v>
      </c>
      <c r="AG56" s="190">
        <f t="shared" si="89"/>
        <v>0</v>
      </c>
      <c r="AH56" s="190">
        <f t="shared" si="89"/>
        <v>0</v>
      </c>
      <c r="AI56" s="190">
        <f t="shared" si="89"/>
        <v>0</v>
      </c>
      <c r="AJ56" s="190">
        <f t="shared" si="89"/>
        <v>0</v>
      </c>
      <c r="AK56" s="190">
        <f t="shared" si="89"/>
        <v>0</v>
      </c>
      <c r="AL56" s="190">
        <f t="shared" si="89"/>
        <v>0</v>
      </c>
      <c r="AM56" s="190">
        <f t="shared" si="89"/>
        <v>0</v>
      </c>
      <c r="AN56" s="377">
        <v>1</v>
      </c>
      <c r="AO56" s="191">
        <v>24</v>
      </c>
      <c r="AP56" s="192"/>
      <c r="AQ56" s="192"/>
      <c r="AR56" s="191"/>
      <c r="AS56" s="192"/>
      <c r="AT56" s="191"/>
      <c r="AU56" s="192"/>
      <c r="AV56" s="191"/>
      <c r="AW56" s="192"/>
      <c r="AX56" s="432"/>
      <c r="AY56" s="430"/>
      <c r="AZ56" s="432"/>
      <c r="BA56" s="1">
        <f t="shared" si="38"/>
        <v>0</v>
      </c>
      <c r="BB56" s="1">
        <f t="shared" si="39"/>
        <v>0</v>
      </c>
      <c r="BC56" s="1">
        <f t="shared" si="40"/>
        <v>0</v>
      </c>
      <c r="BD56" s="1">
        <f t="shared" si="41"/>
        <v>0</v>
      </c>
      <c r="BE56" s="1">
        <f t="shared" si="42"/>
        <v>0</v>
      </c>
      <c r="BF56" s="1">
        <f t="shared" si="43"/>
        <v>0</v>
      </c>
      <c r="BG56" s="1">
        <f t="shared" si="44"/>
        <v>0</v>
      </c>
      <c r="BH56" s="1">
        <f t="shared" si="45"/>
        <v>0</v>
      </c>
      <c r="BJ56" s="29">
        <f t="shared" si="46"/>
        <v>0</v>
      </c>
      <c r="BK56" s="29">
        <f t="shared" si="47"/>
        <v>0</v>
      </c>
      <c r="BL56" s="29"/>
      <c r="BM56" s="1">
        <f t="shared" si="3"/>
        <v>0</v>
      </c>
      <c r="BN56" s="1">
        <f t="shared" si="31"/>
        <v>0</v>
      </c>
      <c r="BO56" s="1">
        <f t="shared" si="4"/>
        <v>0</v>
      </c>
      <c r="BP56" s="1">
        <f t="shared" si="19"/>
        <v>0</v>
      </c>
      <c r="BQ56" s="1">
        <f t="shared" si="5"/>
        <v>0</v>
      </c>
      <c r="BR56" s="1">
        <f t="shared" si="6"/>
        <v>0</v>
      </c>
      <c r="BS56" s="1">
        <f t="shared" si="7"/>
        <v>0</v>
      </c>
      <c r="BT56" s="1">
        <f t="shared" si="8"/>
        <v>0</v>
      </c>
      <c r="BU56" s="1">
        <f t="shared" si="9"/>
        <v>0</v>
      </c>
      <c r="BV56" s="1">
        <f t="shared" si="10"/>
        <v>0</v>
      </c>
      <c r="BW56" s="1">
        <f t="shared" si="11"/>
        <v>0</v>
      </c>
      <c r="BX56" s="1">
        <f t="shared" si="12"/>
        <v>0</v>
      </c>
      <c r="BY56" s="1">
        <f t="shared" si="13"/>
        <v>0</v>
      </c>
      <c r="BZ56" s="1">
        <f t="shared" si="14"/>
        <v>0</v>
      </c>
      <c r="CA56" s="1">
        <f t="shared" si="15"/>
        <v>0</v>
      </c>
      <c r="CB56" s="1">
        <f t="shared" si="16"/>
        <v>0</v>
      </c>
    </row>
    <row r="57" spans="1:80" s="1" customFormat="1" ht="73.25" customHeight="1">
      <c r="A57" s="29"/>
      <c r="B57" s="420"/>
      <c r="C57" s="140"/>
      <c r="D57" s="145" t="s">
        <v>288</v>
      </c>
      <c r="E57" s="409"/>
      <c r="F57" s="428" t="s">
        <v>218</v>
      </c>
      <c r="G57" s="410" t="s">
        <v>223</v>
      </c>
      <c r="H57" s="411">
        <v>10</v>
      </c>
      <c r="I57" s="412" t="s">
        <v>211</v>
      </c>
      <c r="J57" s="413">
        <v>67.938263015680008</v>
      </c>
      <c r="K57" s="414"/>
      <c r="L57" s="414"/>
      <c r="M57" s="415"/>
      <c r="N57" s="415"/>
      <c r="O57" s="415"/>
      <c r="P57" s="415"/>
      <c r="Q57" s="415"/>
      <c r="R57" s="415"/>
      <c r="S57" s="415"/>
      <c r="T57" s="415"/>
      <c r="U57" s="416">
        <f>J57*K57+J57*M57+J57*N57+J57*O57+J57*P57+J57*Q57+J57*R57+J57*S57+J57*T57+J57*L57</f>
        <v>0</v>
      </c>
      <c r="V57" s="417" t="str">
        <f t="shared" si="35"/>
        <v>No</v>
      </c>
      <c r="W57" s="418" t="str">
        <f t="shared" si="36"/>
        <v>No</v>
      </c>
      <c r="Y57" s="574">
        <v>1</v>
      </c>
      <c r="Z57" s="973">
        <f>Y57*K57+Y57*M57+Y57*N57+Y57*O57+Y57*P57+Y57*L57+Y57*Q57+Y57*R57+Y57*S57+Y57*T57</f>
        <v>0</v>
      </c>
      <c r="AB57" s="377">
        <v>0.45</v>
      </c>
      <c r="AC57" s="378">
        <f>SUM(K57:T57)*AB57</f>
        <v>0</v>
      </c>
      <c r="AD57" s="190">
        <f>$H$57*K57</f>
        <v>0</v>
      </c>
      <c r="AE57" s="190">
        <f t="shared" ref="AE57:AM57" si="90">$H$57*L57</f>
        <v>0</v>
      </c>
      <c r="AF57" s="190">
        <f t="shared" si="90"/>
        <v>0</v>
      </c>
      <c r="AG57" s="190">
        <f t="shared" si="90"/>
        <v>0</v>
      </c>
      <c r="AH57" s="190">
        <f t="shared" si="90"/>
        <v>0</v>
      </c>
      <c r="AI57" s="190">
        <f t="shared" si="90"/>
        <v>0</v>
      </c>
      <c r="AJ57" s="190">
        <f t="shared" si="90"/>
        <v>0</v>
      </c>
      <c r="AK57" s="190">
        <f t="shared" si="90"/>
        <v>0</v>
      </c>
      <c r="AL57" s="190">
        <f t="shared" si="90"/>
        <v>0</v>
      </c>
      <c r="AM57" s="190">
        <f t="shared" si="90"/>
        <v>0</v>
      </c>
      <c r="AN57" s="377">
        <v>1</v>
      </c>
      <c r="AO57" s="191">
        <v>21</v>
      </c>
      <c r="AP57" s="192"/>
      <c r="AQ57" s="192"/>
      <c r="AR57" s="191"/>
      <c r="AS57" s="192"/>
      <c r="AT57" s="191"/>
      <c r="AU57" s="192"/>
      <c r="AV57" s="191"/>
      <c r="AW57" s="192"/>
      <c r="AX57" s="432"/>
      <c r="AY57" s="430"/>
      <c r="AZ57" s="432"/>
      <c r="BA57" s="1">
        <f t="shared" si="38"/>
        <v>0</v>
      </c>
      <c r="BB57" s="1">
        <f t="shared" si="39"/>
        <v>0</v>
      </c>
      <c r="BC57" s="1">
        <f t="shared" si="40"/>
        <v>0</v>
      </c>
      <c r="BD57" s="1">
        <f t="shared" si="41"/>
        <v>0</v>
      </c>
      <c r="BE57" s="1">
        <f t="shared" si="42"/>
        <v>0</v>
      </c>
      <c r="BF57" s="1">
        <f t="shared" si="43"/>
        <v>0</v>
      </c>
      <c r="BG57" s="1">
        <f t="shared" si="44"/>
        <v>0</v>
      </c>
      <c r="BH57" s="1">
        <f t="shared" si="45"/>
        <v>0</v>
      </c>
      <c r="BJ57" s="29">
        <f t="shared" si="46"/>
        <v>0</v>
      </c>
      <c r="BK57" s="29">
        <f t="shared" si="47"/>
        <v>0</v>
      </c>
      <c r="BL57" s="29"/>
      <c r="BM57" s="1">
        <f t="shared" si="3"/>
        <v>0</v>
      </c>
      <c r="BN57" s="1">
        <f t="shared" si="31"/>
        <v>0</v>
      </c>
      <c r="BO57" s="1">
        <f t="shared" si="4"/>
        <v>0</v>
      </c>
      <c r="BP57" s="1">
        <f t="shared" si="19"/>
        <v>0</v>
      </c>
      <c r="BQ57" s="1">
        <f t="shared" si="5"/>
        <v>0</v>
      </c>
      <c r="BR57" s="1">
        <f t="shared" si="6"/>
        <v>0</v>
      </c>
      <c r="BS57" s="1">
        <f t="shared" si="7"/>
        <v>0</v>
      </c>
      <c r="BT57" s="1">
        <f t="shared" si="8"/>
        <v>0</v>
      </c>
      <c r="BU57" s="1">
        <f t="shared" si="9"/>
        <v>0</v>
      </c>
      <c r="BV57" s="1">
        <f t="shared" si="10"/>
        <v>0</v>
      </c>
      <c r="BW57" s="1">
        <f t="shared" si="11"/>
        <v>0</v>
      </c>
      <c r="BX57" s="1">
        <f t="shared" si="12"/>
        <v>0</v>
      </c>
      <c r="BY57" s="1">
        <f t="shared" si="13"/>
        <v>0</v>
      </c>
      <c r="BZ57" s="1">
        <f t="shared" si="14"/>
        <v>0</v>
      </c>
      <c r="CA57" s="1">
        <f t="shared" si="15"/>
        <v>0</v>
      </c>
      <c r="CB57" s="1">
        <f t="shared" si="16"/>
        <v>0</v>
      </c>
    </row>
    <row r="61" spans="1:80" ht="19">
      <c r="AA61" s="124"/>
    </row>
  </sheetData>
  <sheetProtection algorithmName="SHA-512" hashValue="5X3AChY/BFmqn/N9yP0RJMX+AMGmxLqVFkOIH4tupKS/NrXvy1fnzAKrup56q1DAycmTpqdeu1sOWrsAOBZv4g==" saltValue="hsRVfpwKsMjqBGj9Hw30gw==" spinCount="100000" sheet="1" autoFilter="0"/>
  <autoFilter ref="V9:W57" xr:uid="{4453E903-DD04-416B-B71A-C7A78F063AD8}"/>
  <mergeCells count="9">
    <mergeCell ref="C2:C6"/>
    <mergeCell ref="K6:N6"/>
    <mergeCell ref="O6:T6"/>
    <mergeCell ref="U2:V2"/>
    <mergeCell ref="K1:L1"/>
    <mergeCell ref="K2:L2"/>
    <mergeCell ref="K3:L3"/>
    <mergeCell ref="CC3:CC6"/>
    <mergeCell ref="BB17:BL17"/>
  </mergeCells>
  <phoneticPr fontId="13" type="noConversion"/>
  <conditionalFormatting sqref="K12:K13">
    <cfRule type="notContainsBlanks" dxfId="67" priority="29">
      <formula>LEN(TRIM(K12))&gt;0</formula>
    </cfRule>
  </conditionalFormatting>
  <conditionalFormatting sqref="K15:K16">
    <cfRule type="notContainsBlanks" dxfId="66" priority="9">
      <formula>LEN(TRIM(K15))&gt;0</formula>
    </cfRule>
  </conditionalFormatting>
  <conditionalFormatting sqref="K18:K57">
    <cfRule type="notContainsBlanks" dxfId="65" priority="60">
      <formula>LEN(TRIM(K18))&gt;0</formula>
    </cfRule>
  </conditionalFormatting>
  <conditionalFormatting sqref="L12:L13">
    <cfRule type="notContainsBlanks" dxfId="64" priority="30">
      <formula>LEN(TRIM(L12))&gt;0</formula>
    </cfRule>
  </conditionalFormatting>
  <conditionalFormatting sqref="L15:L16">
    <cfRule type="notContainsBlanks" dxfId="63" priority="10">
      <formula>LEN(TRIM(L15))&gt;0</formula>
    </cfRule>
  </conditionalFormatting>
  <conditionalFormatting sqref="L18:L57">
    <cfRule type="notContainsBlanks" dxfId="62" priority="33">
      <formula>LEN(TRIM(L18))&gt;0</formula>
    </cfRule>
  </conditionalFormatting>
  <conditionalFormatting sqref="M12:M13">
    <cfRule type="notContainsBlanks" dxfId="61" priority="21">
      <formula>LEN(TRIM(M12))&gt;0</formula>
    </cfRule>
  </conditionalFormatting>
  <conditionalFormatting sqref="M15:M16">
    <cfRule type="notContainsBlanks" dxfId="60" priority="1">
      <formula>LEN(TRIM(M15))&gt;0</formula>
    </cfRule>
  </conditionalFormatting>
  <conditionalFormatting sqref="M18:M57">
    <cfRule type="notContainsBlanks" dxfId="59" priority="67">
      <formula>LEN(TRIM(M18))&gt;0</formula>
    </cfRule>
  </conditionalFormatting>
  <conditionalFormatting sqref="N12:N13">
    <cfRule type="notContainsBlanks" dxfId="58" priority="22">
      <formula>LEN(TRIM(N12))&gt;0</formula>
    </cfRule>
  </conditionalFormatting>
  <conditionalFormatting sqref="N15:N16">
    <cfRule type="notContainsBlanks" dxfId="57" priority="2">
      <formula>LEN(TRIM(N15))&gt;0</formula>
    </cfRule>
  </conditionalFormatting>
  <conditionalFormatting sqref="N18:N57">
    <cfRule type="notContainsBlanks" dxfId="56" priority="68">
      <formula>LEN(TRIM(N18))&gt;0</formula>
    </cfRule>
  </conditionalFormatting>
  <conditionalFormatting sqref="O12:O13">
    <cfRule type="notContainsBlanks" dxfId="55" priority="23">
      <formula>LEN(TRIM(O12))&gt;0</formula>
    </cfRule>
  </conditionalFormatting>
  <conditionalFormatting sqref="O15:O16">
    <cfRule type="notContainsBlanks" dxfId="54" priority="3">
      <formula>LEN(TRIM(O15))&gt;0</formula>
    </cfRule>
  </conditionalFormatting>
  <conditionalFormatting sqref="O18:O57">
    <cfRule type="notContainsBlanks" dxfId="53" priority="69">
      <formula>LEN(TRIM(O18))&gt;0</formula>
    </cfRule>
  </conditionalFormatting>
  <conditionalFormatting sqref="P12:P13">
    <cfRule type="notContainsBlanks" dxfId="52" priority="24">
      <formula>LEN(TRIM(P12))&gt;0</formula>
    </cfRule>
  </conditionalFormatting>
  <conditionalFormatting sqref="P15:P16">
    <cfRule type="notContainsBlanks" dxfId="51" priority="4">
      <formula>LEN(TRIM(P15))&gt;0</formula>
    </cfRule>
  </conditionalFormatting>
  <conditionalFormatting sqref="P18:P57">
    <cfRule type="notContainsBlanks" dxfId="50" priority="70">
      <formula>LEN(TRIM(P18))&gt;0</formula>
    </cfRule>
  </conditionalFormatting>
  <conditionalFormatting sqref="Q12:Q13">
    <cfRule type="notContainsBlanks" dxfId="49" priority="25">
      <formula>LEN(TRIM(Q12))&gt;0</formula>
    </cfRule>
  </conditionalFormatting>
  <conditionalFormatting sqref="Q15:Q16">
    <cfRule type="notContainsBlanks" dxfId="48" priority="5">
      <formula>LEN(TRIM(Q15))&gt;0</formula>
    </cfRule>
  </conditionalFormatting>
  <conditionalFormatting sqref="Q18:Q57">
    <cfRule type="notContainsBlanks" dxfId="47" priority="66">
      <formula>LEN(TRIM(Q18))&gt;0</formula>
    </cfRule>
  </conditionalFormatting>
  <conditionalFormatting sqref="R12:R13">
    <cfRule type="notContainsBlanks" dxfId="46" priority="28">
      <formula>LEN(TRIM(R12))&gt;0</formula>
    </cfRule>
  </conditionalFormatting>
  <conditionalFormatting sqref="R15:R16">
    <cfRule type="notContainsBlanks" dxfId="45" priority="8">
      <formula>LEN(TRIM(R15))&gt;0</formula>
    </cfRule>
  </conditionalFormatting>
  <conditionalFormatting sqref="R18:R57">
    <cfRule type="notContainsBlanks" dxfId="44" priority="65">
      <formula>LEN(TRIM(R18))&gt;0</formula>
    </cfRule>
  </conditionalFormatting>
  <conditionalFormatting sqref="S12:S13">
    <cfRule type="notContainsBlanks" dxfId="43" priority="27">
      <formula>LEN(TRIM(S12))&gt;0</formula>
    </cfRule>
  </conditionalFormatting>
  <conditionalFormatting sqref="S15:S16">
    <cfRule type="notContainsBlanks" dxfId="42" priority="7">
      <formula>LEN(TRIM(S15))&gt;0</formula>
    </cfRule>
  </conditionalFormatting>
  <conditionalFormatting sqref="S18:S57">
    <cfRule type="notContainsBlanks" dxfId="41" priority="61">
      <formula>LEN(TRIM(S18))&gt;0</formula>
    </cfRule>
  </conditionalFormatting>
  <conditionalFormatting sqref="T12:T13">
    <cfRule type="notContainsBlanks" dxfId="40" priority="26">
      <formula>LEN(TRIM(T12))&gt;0</formula>
    </cfRule>
  </conditionalFormatting>
  <conditionalFormatting sqref="T15:T16">
    <cfRule type="notContainsBlanks" dxfId="39" priority="6">
      <formula>LEN(TRIM(T15))&gt;0</formula>
    </cfRule>
  </conditionalFormatting>
  <conditionalFormatting sqref="T18:T57">
    <cfRule type="notContainsBlanks" dxfId="38" priority="64">
      <formula>LEN(TRIM(T18))&gt;0</formula>
    </cfRule>
  </conditionalFormatting>
  <pageMargins left="0.75000000000000011" right="0.75000000000000011" top="1" bottom="1" header="0.5" footer="0.5"/>
  <pageSetup paperSize="9" fitToWidth="2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840A-4CEC-41E6-9FF7-306CA7D4A962}">
  <sheetPr codeName="Sheet6">
    <tabColor theme="0" tint="-4.9989318521683403E-2"/>
    <pageSetUpPr fitToPage="1"/>
  </sheetPr>
  <dimension ref="A1:T54"/>
  <sheetViews>
    <sheetView zoomScaleNormal="100" workbookViewId="0">
      <selection activeCell="O54" sqref="A1:O54"/>
    </sheetView>
  </sheetViews>
  <sheetFormatPr baseColWidth="10" defaultColWidth="12.1640625" defaultRowHeight="23.25" customHeight="1"/>
  <cols>
    <col min="1" max="1" width="4.5" style="2" customWidth="1"/>
    <col min="2" max="2" width="9" style="2" customWidth="1"/>
    <col min="3" max="8" width="6.6640625" style="2" customWidth="1"/>
    <col min="9" max="9" width="7.6640625" style="2" customWidth="1"/>
    <col min="10" max="12" width="6.6640625" style="2" customWidth="1"/>
    <col min="13" max="13" width="7.5" style="2" customWidth="1"/>
    <col min="14" max="14" width="8" style="2" bestFit="1" customWidth="1"/>
    <col min="15" max="15" width="6.5" style="2" customWidth="1"/>
    <col min="16" max="16384" width="12.1640625" style="2"/>
  </cols>
  <sheetData>
    <row r="1" spans="1:20" ht="26.5" customHeight="1">
      <c r="B1" s="5"/>
      <c r="C1" s="5"/>
      <c r="F1" s="59" t="s">
        <v>176</v>
      </c>
      <c r="G1" s="101">
        <f>M5</f>
        <v>0</v>
      </c>
      <c r="H1" s="28" t="s">
        <v>3</v>
      </c>
      <c r="I1" s="148">
        <f>SUM('READY PU'!AC12:AC57)</f>
        <v>0</v>
      </c>
      <c r="J1" s="147"/>
      <c r="K1" s="147"/>
      <c r="L1" s="147"/>
      <c r="M1" s="147"/>
    </row>
    <row r="2" spans="1:20" ht="22.25" customHeight="1">
      <c r="E2" s="60"/>
      <c r="F2" s="59"/>
      <c r="G2" s="99"/>
      <c r="H2" s="6"/>
      <c r="I2" s="6"/>
      <c r="J2" s="6"/>
      <c r="K2" s="6"/>
      <c r="L2" s="6"/>
    </row>
    <row r="3" spans="1:20" ht="25.25" customHeight="1">
      <c r="B3" s="122" t="s">
        <v>14</v>
      </c>
      <c r="C3" s="3"/>
      <c r="F3" s="75"/>
      <c r="G3" s="74"/>
      <c r="I3" s="75" t="s">
        <v>49</v>
      </c>
    </row>
    <row r="4" spans="1:20" ht="39.5" customHeight="1">
      <c r="B4" s="1029">
        <f>'PRODUCTION LIST READY GRP'!C4</f>
        <v>0</v>
      </c>
      <c r="C4" s="1030"/>
      <c r="D4" s="1030"/>
      <c r="E4" s="1030"/>
      <c r="F4" s="1030"/>
      <c r="G4" s="1031"/>
      <c r="H4" s="90"/>
      <c r="I4" s="1026">
        <f>'PRODUCTION LIST READY GRP'!P4</f>
        <v>0</v>
      </c>
      <c r="J4" s="1027"/>
      <c r="K4" s="1027"/>
      <c r="L4" s="1027"/>
      <c r="M4" s="1028"/>
    </row>
    <row r="5" spans="1:20" ht="21.5" customHeight="1">
      <c r="B5" s="897"/>
      <c r="C5" s="897"/>
      <c r="D5" s="897"/>
      <c r="E5" s="897"/>
      <c r="F5" s="897"/>
      <c r="G5" s="897"/>
      <c r="H5" s="90"/>
      <c r="I5" s="90"/>
      <c r="J5" s="90"/>
      <c r="K5" s="90"/>
      <c r="L5" s="90"/>
      <c r="M5" s="102">
        <f>SUM(M9:M54)</f>
        <v>0</v>
      </c>
      <c r="N5" s="102">
        <f>SUM(N9:N54)</f>
        <v>0</v>
      </c>
      <c r="O5" s="102">
        <f>SUM(O9:O54)</f>
        <v>0</v>
      </c>
    </row>
    <row r="6" spans="1:20" ht="48.75" customHeight="1">
      <c r="A6" s="898" t="s">
        <v>56</v>
      </c>
      <c r="B6" s="899" t="s">
        <v>15</v>
      </c>
      <c r="C6" s="15" t="str">
        <f>'READY PU'!K9</f>
        <v>BLACK              RAL 9005</v>
      </c>
      <c r="D6" s="15" t="str">
        <f>'READY PU'!L9</f>
        <v>WHITE</v>
      </c>
      <c r="E6" s="15" t="str">
        <f>'READY PU'!M9</f>
        <v xml:space="preserve">RED                
RAL 3000 </v>
      </c>
      <c r="F6" s="15" t="str">
        <f>'READY PU'!N9</f>
        <v xml:space="preserve">YELLOW       
RAL 1018 </v>
      </c>
      <c r="G6" s="15" t="str">
        <f>'READY PU'!O9</f>
        <v>BLUE             
RAL 5015</v>
      </c>
      <c r="H6" s="15" t="str">
        <f>'READY PU'!P9</f>
        <v>BRIGHT
GREEN          
RAL 6018</v>
      </c>
      <c r="I6" s="15" t="str">
        <f>'READY PU'!Q9</f>
        <v>PINK             
RAL 4003</v>
      </c>
      <c r="J6" s="15" t="str">
        <f>'READY PU'!R9</f>
        <v>PURPLE   nS4050-R60B/M</v>
      </c>
      <c r="K6" s="15" t="str">
        <f>'READY PU'!S9</f>
        <v>MINT   
RAL 6027</v>
      </c>
      <c r="L6" s="911" t="str">
        <f>'READY PU'!T9</f>
        <v>BROWN
RAL 8003</v>
      </c>
      <c r="M6" s="813" t="s">
        <v>87</v>
      </c>
      <c r="N6" s="900" t="s">
        <v>23</v>
      </c>
      <c r="O6" s="900" t="s">
        <v>90</v>
      </c>
      <c r="Q6" s="28"/>
      <c r="R6" s="1032"/>
      <c r="S6" s="1032"/>
      <c r="T6" s="1032"/>
    </row>
    <row r="7" spans="1:20" ht="20" customHeight="1" thickBot="1">
      <c r="A7" s="907"/>
      <c r="B7" s="908" t="s">
        <v>391</v>
      </c>
      <c r="C7" s="909">
        <f>'READY PU'!K8</f>
        <v>0</v>
      </c>
      <c r="D7" s="909">
        <f>'READY PU'!L8</f>
        <v>0</v>
      </c>
      <c r="E7" s="909">
        <f>'READY PU'!M8</f>
        <v>0</v>
      </c>
      <c r="F7" s="909">
        <f>'READY PU'!N8</f>
        <v>0</v>
      </c>
      <c r="G7" s="909">
        <f>'READY PU'!O8</f>
        <v>0</v>
      </c>
      <c r="H7" s="909">
        <f>'READY PU'!P8</f>
        <v>0</v>
      </c>
      <c r="I7" s="909">
        <f>'READY PU'!Q8</f>
        <v>0</v>
      </c>
      <c r="J7" s="909">
        <f>'READY PU'!R8</f>
        <v>0</v>
      </c>
      <c r="K7" s="909">
        <f>'READY PU'!S8</f>
        <v>0</v>
      </c>
      <c r="L7" s="912">
        <f>'READY PU'!T8</f>
        <v>0</v>
      </c>
      <c r="M7" s="914"/>
      <c r="N7" s="910"/>
      <c r="O7" s="910"/>
      <c r="Q7" s="28"/>
      <c r="R7" s="890"/>
      <c r="S7" s="890"/>
      <c r="T7" s="890"/>
    </row>
    <row r="8" spans="1:20" ht="24" customHeight="1">
      <c r="A8" s="905" t="s">
        <v>306</v>
      </c>
      <c r="B8" s="905"/>
      <c r="C8" s="905"/>
      <c r="D8" s="905"/>
      <c r="E8" s="905"/>
      <c r="F8" s="905"/>
      <c r="G8" s="905"/>
      <c r="H8" s="905"/>
      <c r="I8" s="905"/>
      <c r="J8" s="905"/>
      <c r="K8" s="905"/>
      <c r="L8" s="913"/>
      <c r="M8" s="915"/>
      <c r="N8" s="906"/>
      <c r="O8" s="906"/>
      <c r="Q8" s="6"/>
      <c r="R8" s="6"/>
      <c r="S8" s="6"/>
      <c r="T8" s="6"/>
    </row>
    <row r="9" spans="1:20" ht="22.5" customHeight="1">
      <c r="A9" s="893">
        <f>'READY PU'!E18</f>
        <v>0</v>
      </c>
      <c r="B9" s="901" t="str">
        <f>'READY PU'!D18</f>
        <v>RE-1PU</v>
      </c>
      <c r="C9" s="4" t="str">
        <f>IF('READY PU'!K18=0,"",'READY PU'!K18)</f>
        <v/>
      </c>
      <c r="D9" s="4" t="str">
        <f>IF('READY PU'!L18=0,"",'READY PU'!L18)</f>
        <v/>
      </c>
      <c r="E9" s="4" t="str">
        <f>IF('READY PU'!M18=0,"",'READY PU'!M18)</f>
        <v/>
      </c>
      <c r="F9" s="4" t="str">
        <f>IF('READY PU'!N18=0,"",'READY PU'!N18)</f>
        <v/>
      </c>
      <c r="G9" s="4" t="str">
        <f>IF('READY PU'!O18=0,"",'READY PU'!O18)</f>
        <v/>
      </c>
      <c r="H9" s="4" t="str">
        <f>IF('READY PU'!P18=0,"",'READY PU'!P18)</f>
        <v/>
      </c>
      <c r="I9" s="4" t="str">
        <f>IF('READY PU'!Q18=0,"",'READY PU'!Q18)</f>
        <v/>
      </c>
      <c r="J9" s="4" t="str">
        <f>IF('READY PU'!R18=0,"",'READY PU'!R18)</f>
        <v/>
      </c>
      <c r="K9" s="4" t="str">
        <f>IF('READY PU'!S18=0,"",'READY PU'!S18)</f>
        <v/>
      </c>
      <c r="L9" s="768" t="str">
        <f>IF('READY PU'!T18=0,"",'READY PU'!T18)</f>
        <v/>
      </c>
      <c r="M9" s="916">
        <f>SUM(C9:L9)</f>
        <v>0</v>
      </c>
      <c r="N9" s="904">
        <f>M9*'READY PU'!H18</f>
        <v>0</v>
      </c>
      <c r="O9" s="13">
        <f>M9*'READY PU'!AN18</f>
        <v>0</v>
      </c>
      <c r="R9" s="75"/>
      <c r="S9" s="100"/>
      <c r="T9" s="100"/>
    </row>
    <row r="10" spans="1:20" ht="22.5" customHeight="1">
      <c r="A10" s="893">
        <f>'READY PU'!E19</f>
        <v>0</v>
      </c>
      <c r="B10" s="901" t="str">
        <f>'READY PU'!D19</f>
        <v>RE-2PU</v>
      </c>
      <c r="C10" s="4" t="str">
        <f>IF('READY PU'!K19=0,"",'READY PU'!K19)</f>
        <v/>
      </c>
      <c r="D10" s="4" t="str">
        <f>IF('READY PU'!L19=0,"",'READY PU'!L19)</f>
        <v/>
      </c>
      <c r="E10" s="4" t="str">
        <f>IF('READY PU'!M19=0,"",'READY PU'!M19)</f>
        <v/>
      </c>
      <c r="F10" s="4" t="str">
        <f>IF('READY PU'!N19=0,"",'READY PU'!N19)</f>
        <v/>
      </c>
      <c r="G10" s="4" t="str">
        <f>IF('READY PU'!O19=0,"",'READY PU'!O19)</f>
        <v/>
      </c>
      <c r="H10" s="4" t="str">
        <f>IF('READY PU'!P19=0,"",'READY PU'!P19)</f>
        <v/>
      </c>
      <c r="I10" s="4" t="str">
        <f>IF('READY PU'!Q19=0,"",'READY PU'!Q19)</f>
        <v/>
      </c>
      <c r="J10" s="4" t="str">
        <f>IF('READY PU'!R19=0,"",'READY PU'!R19)</f>
        <v/>
      </c>
      <c r="K10" s="4" t="str">
        <f>IF('READY PU'!S19=0,"",'READY PU'!S19)</f>
        <v/>
      </c>
      <c r="L10" s="768" t="str">
        <f>IF('READY PU'!T19=0,"",'READY PU'!T19)</f>
        <v/>
      </c>
      <c r="M10" s="916">
        <f>SUM(C10:L10)</f>
        <v>0</v>
      </c>
      <c r="N10" s="904">
        <f>M10*'READY PU'!H19</f>
        <v>0</v>
      </c>
      <c r="O10" s="13">
        <f>M10*'READY PU'!AN19</f>
        <v>0</v>
      </c>
      <c r="Q10" s="90"/>
      <c r="R10" s="1025"/>
      <c r="S10" s="1025"/>
      <c r="T10" s="1025"/>
    </row>
    <row r="11" spans="1:20" ht="22.5" customHeight="1">
      <c r="A11" s="893">
        <f>'READY PU'!E20</f>
        <v>0</v>
      </c>
      <c r="B11" s="901" t="str">
        <f>'READY PU'!D20</f>
        <v>RE-3PU</v>
      </c>
      <c r="C11" s="4" t="str">
        <f>IF('READY PU'!K20=0,"",'READY PU'!K20)</f>
        <v/>
      </c>
      <c r="D11" s="4" t="str">
        <f>IF('READY PU'!L20=0,"",'READY PU'!L20)</f>
        <v/>
      </c>
      <c r="E11" s="4" t="str">
        <f>IF('READY PU'!M20=0,"",'READY PU'!M20)</f>
        <v/>
      </c>
      <c r="F11" s="4" t="str">
        <f>IF('READY PU'!N20=0,"",'READY PU'!N20)</f>
        <v/>
      </c>
      <c r="G11" s="4" t="str">
        <f>IF('READY PU'!O20=0,"",'READY PU'!O20)</f>
        <v/>
      </c>
      <c r="H11" s="4" t="str">
        <f>IF('READY PU'!P20=0,"",'READY PU'!P20)</f>
        <v/>
      </c>
      <c r="I11" s="4" t="str">
        <f>IF('READY PU'!Q20=0,"",'READY PU'!Q20)</f>
        <v/>
      </c>
      <c r="J11" s="4" t="str">
        <f>IF('READY PU'!R20=0,"",'READY PU'!R20)</f>
        <v/>
      </c>
      <c r="K11" s="4" t="str">
        <f>IF('READY PU'!S20=0,"",'READY PU'!S20)</f>
        <v/>
      </c>
      <c r="L11" s="768" t="str">
        <f>IF('READY PU'!T20=0,"",'READY PU'!T20)</f>
        <v/>
      </c>
      <c r="M11" s="916">
        <f t="shared" ref="M11:M48" si="0">SUM(C11:L11)</f>
        <v>0</v>
      </c>
      <c r="N11" s="904">
        <f>M11*'READY PU'!H20</f>
        <v>0</v>
      </c>
      <c r="O11" s="13">
        <f>M11*'READY PU'!AN20</f>
        <v>0</v>
      </c>
    </row>
    <row r="12" spans="1:20" ht="22.5" customHeight="1">
      <c r="A12" s="893">
        <f>'READY PU'!E21</f>
        <v>0</v>
      </c>
      <c r="B12" s="901" t="str">
        <f>'READY PU'!D21</f>
        <v>RE-4PU</v>
      </c>
      <c r="C12" s="4" t="str">
        <f>IF('READY PU'!K21=0,"",'READY PU'!K21)</f>
        <v/>
      </c>
      <c r="D12" s="4" t="str">
        <f>IF('READY PU'!L21=0,"",'READY PU'!L21)</f>
        <v/>
      </c>
      <c r="E12" s="4" t="str">
        <f>IF('READY PU'!M21=0,"",'READY PU'!M21)</f>
        <v/>
      </c>
      <c r="F12" s="4" t="str">
        <f>IF('READY PU'!N21=0,"",'READY PU'!N21)</f>
        <v/>
      </c>
      <c r="G12" s="4" t="str">
        <f>IF('READY PU'!O21=0,"",'READY PU'!O21)</f>
        <v/>
      </c>
      <c r="H12" s="4" t="str">
        <f>IF('READY PU'!P21=0,"",'READY PU'!P21)</f>
        <v/>
      </c>
      <c r="I12" s="4" t="str">
        <f>IF('READY PU'!Q21=0,"",'READY PU'!Q21)</f>
        <v/>
      </c>
      <c r="J12" s="4" t="str">
        <f>IF('READY PU'!R21=0,"",'READY PU'!R21)</f>
        <v/>
      </c>
      <c r="K12" s="4" t="str">
        <f>IF('READY PU'!S21=0,"",'READY PU'!S21)</f>
        <v/>
      </c>
      <c r="L12" s="768" t="str">
        <f>IF('READY PU'!T21=0,"",'READY PU'!T21)</f>
        <v/>
      </c>
      <c r="M12" s="916">
        <f t="shared" si="0"/>
        <v>0</v>
      </c>
      <c r="N12" s="904">
        <f>M12*'READY PU'!H21</f>
        <v>0</v>
      </c>
      <c r="O12" s="13">
        <f>M12*'READY PU'!AN21</f>
        <v>0</v>
      </c>
    </row>
    <row r="13" spans="1:20" ht="22.5" customHeight="1">
      <c r="A13" s="893">
        <f>'READY PU'!E22</f>
        <v>0</v>
      </c>
      <c r="B13" s="901" t="str">
        <f>'READY PU'!D22</f>
        <v>RE-5PU</v>
      </c>
      <c r="C13" s="4" t="str">
        <f>IF('READY PU'!K22=0,"",'READY PU'!K22)</f>
        <v/>
      </c>
      <c r="D13" s="4" t="str">
        <f>IF('READY PU'!L22=0,"",'READY PU'!L22)</f>
        <v/>
      </c>
      <c r="E13" s="4" t="str">
        <f>IF('READY PU'!M22=0,"",'READY PU'!M22)</f>
        <v/>
      </c>
      <c r="F13" s="4" t="str">
        <f>IF('READY PU'!N22=0,"",'READY PU'!N22)</f>
        <v/>
      </c>
      <c r="G13" s="4" t="str">
        <f>IF('READY PU'!O22=0,"",'READY PU'!O22)</f>
        <v/>
      </c>
      <c r="H13" s="4" t="str">
        <f>IF('READY PU'!P22=0,"",'READY PU'!P22)</f>
        <v/>
      </c>
      <c r="I13" s="4" t="str">
        <f>IF('READY PU'!Q22=0,"",'READY PU'!Q22)</f>
        <v/>
      </c>
      <c r="J13" s="4" t="str">
        <f>IF('READY PU'!R22=0,"",'READY PU'!R22)</f>
        <v/>
      </c>
      <c r="K13" s="4" t="str">
        <f>IF('READY PU'!S22=0,"",'READY PU'!S22)</f>
        <v/>
      </c>
      <c r="L13" s="768" t="str">
        <f>IF('READY PU'!T22=0,"",'READY PU'!T22)</f>
        <v/>
      </c>
      <c r="M13" s="916">
        <f t="shared" si="0"/>
        <v>0</v>
      </c>
      <c r="N13" s="904">
        <f>M13*'READY PU'!H22</f>
        <v>0</v>
      </c>
      <c r="O13" s="13">
        <f>M13*'READY PU'!AN22</f>
        <v>0</v>
      </c>
    </row>
    <row r="14" spans="1:20" ht="22.5" customHeight="1">
      <c r="A14" s="893">
        <f>'READY PU'!E23</f>
        <v>0</v>
      </c>
      <c r="B14" s="901" t="str">
        <f>'READY PU'!D23</f>
        <v>RE-6PU</v>
      </c>
      <c r="C14" s="4" t="str">
        <f>IF('READY PU'!K23=0,"",'READY PU'!K23)</f>
        <v/>
      </c>
      <c r="D14" s="4" t="str">
        <f>IF('READY PU'!L23=0,"",'READY PU'!L23)</f>
        <v/>
      </c>
      <c r="E14" s="4" t="str">
        <f>IF('READY PU'!M23=0,"",'READY PU'!M23)</f>
        <v/>
      </c>
      <c r="F14" s="4" t="str">
        <f>IF('READY PU'!N23=0,"",'READY PU'!N23)</f>
        <v/>
      </c>
      <c r="G14" s="4" t="str">
        <f>IF('READY PU'!O23=0,"",'READY PU'!O23)</f>
        <v/>
      </c>
      <c r="H14" s="4" t="str">
        <f>IF('READY PU'!P23=0,"",'READY PU'!P23)</f>
        <v/>
      </c>
      <c r="I14" s="4" t="str">
        <f>IF('READY PU'!Q23=0,"",'READY PU'!Q23)</f>
        <v/>
      </c>
      <c r="J14" s="4" t="str">
        <f>IF('READY PU'!R23=0,"",'READY PU'!R23)</f>
        <v/>
      </c>
      <c r="K14" s="4" t="str">
        <f>IF('READY PU'!S23=0,"",'READY PU'!S23)</f>
        <v/>
      </c>
      <c r="L14" s="768" t="str">
        <f>IF('READY PU'!T23=0,"",'READY PU'!T23)</f>
        <v/>
      </c>
      <c r="M14" s="916">
        <f t="shared" si="0"/>
        <v>0</v>
      </c>
      <c r="N14" s="904">
        <f>M14*'READY PU'!H23</f>
        <v>0</v>
      </c>
      <c r="O14" s="13">
        <f>M14*'READY PU'!AN23</f>
        <v>0</v>
      </c>
    </row>
    <row r="15" spans="1:20" ht="22.5" customHeight="1">
      <c r="A15" s="893">
        <f>'READY PU'!E24</f>
        <v>0</v>
      </c>
      <c r="B15" s="901" t="str">
        <f>'READY PU'!D24</f>
        <v>RE-7PU</v>
      </c>
      <c r="C15" s="4" t="str">
        <f>IF('READY PU'!K24=0,"",'READY PU'!K24)</f>
        <v/>
      </c>
      <c r="D15" s="4" t="str">
        <f>IF('READY PU'!L24=0,"",'READY PU'!L24)</f>
        <v/>
      </c>
      <c r="E15" s="4" t="str">
        <f>IF('READY PU'!M24=0,"",'READY PU'!M24)</f>
        <v/>
      </c>
      <c r="F15" s="4" t="str">
        <f>IF('READY PU'!N24=0,"",'READY PU'!N24)</f>
        <v/>
      </c>
      <c r="G15" s="4" t="str">
        <f>IF('READY PU'!O24=0,"",'READY PU'!O24)</f>
        <v/>
      </c>
      <c r="H15" s="4" t="str">
        <f>IF('READY PU'!P24=0,"",'READY PU'!P24)</f>
        <v/>
      </c>
      <c r="I15" s="4" t="str">
        <f>IF('READY PU'!Q24=0,"",'READY PU'!Q24)</f>
        <v/>
      </c>
      <c r="J15" s="4" t="str">
        <f>IF('READY PU'!R24=0,"",'READY PU'!R24)</f>
        <v/>
      </c>
      <c r="K15" s="4" t="str">
        <f>IF('READY PU'!S24=0,"",'READY PU'!S24)</f>
        <v/>
      </c>
      <c r="L15" s="768" t="str">
        <f>IF('READY PU'!T24=0,"",'READY PU'!T24)</f>
        <v/>
      </c>
      <c r="M15" s="916">
        <f t="shared" si="0"/>
        <v>0</v>
      </c>
      <c r="N15" s="904">
        <f>M15*'READY PU'!H24</f>
        <v>0</v>
      </c>
      <c r="O15" s="13">
        <f>M15*'READY PU'!AN24</f>
        <v>0</v>
      </c>
    </row>
    <row r="16" spans="1:20" ht="23.25" customHeight="1">
      <c r="A16" s="893">
        <f>'READY PU'!E25</f>
        <v>0</v>
      </c>
      <c r="B16" s="901" t="str">
        <f>'READY PU'!D25</f>
        <v>RE-8PU</v>
      </c>
      <c r="C16" s="4" t="str">
        <f>IF('READY PU'!K25=0,"",'READY PU'!K25)</f>
        <v/>
      </c>
      <c r="D16" s="4" t="str">
        <f>IF('READY PU'!L25=0,"",'READY PU'!L25)</f>
        <v/>
      </c>
      <c r="E16" s="4" t="str">
        <f>IF('READY PU'!M25=0,"",'READY PU'!M25)</f>
        <v/>
      </c>
      <c r="F16" s="4" t="str">
        <f>IF('READY PU'!N25=0,"",'READY PU'!N25)</f>
        <v/>
      </c>
      <c r="G16" s="4" t="str">
        <f>IF('READY PU'!O25=0,"",'READY PU'!O25)</f>
        <v/>
      </c>
      <c r="H16" s="4" t="str">
        <f>IF('READY PU'!P25=0,"",'READY PU'!P25)</f>
        <v/>
      </c>
      <c r="I16" s="4" t="str">
        <f>IF('READY PU'!Q25=0,"",'READY PU'!Q25)</f>
        <v/>
      </c>
      <c r="J16" s="4" t="str">
        <f>IF('READY PU'!R25=0,"",'READY PU'!R25)</f>
        <v/>
      </c>
      <c r="K16" s="4" t="str">
        <f>IF('READY PU'!S25=0,"",'READY PU'!S25)</f>
        <v/>
      </c>
      <c r="L16" s="768" t="str">
        <f>IF('READY PU'!T25=0,"",'READY PU'!T25)</f>
        <v/>
      </c>
      <c r="M16" s="916">
        <f t="shared" si="0"/>
        <v>0</v>
      </c>
      <c r="N16" s="904">
        <f>M16*'READY PU'!H25</f>
        <v>0</v>
      </c>
      <c r="O16" s="13">
        <f>M16*'READY PU'!AN25</f>
        <v>0</v>
      </c>
    </row>
    <row r="17" spans="1:15" ht="23.25" customHeight="1">
      <c r="A17" s="893">
        <f>'READY PU'!E26</f>
        <v>0</v>
      </c>
      <c r="B17" s="901" t="str">
        <f>'READY PU'!D26</f>
        <v>RE-9PU</v>
      </c>
      <c r="C17" s="4" t="str">
        <f>IF('READY PU'!K26=0,"",'READY PU'!K26)</f>
        <v/>
      </c>
      <c r="D17" s="4" t="str">
        <f>IF('READY PU'!L26=0,"",'READY PU'!L26)</f>
        <v/>
      </c>
      <c r="E17" s="4" t="str">
        <f>IF('READY PU'!M26=0,"",'READY PU'!M26)</f>
        <v/>
      </c>
      <c r="F17" s="4" t="str">
        <f>IF('READY PU'!N26=0,"",'READY PU'!N26)</f>
        <v/>
      </c>
      <c r="G17" s="4" t="str">
        <f>IF('READY PU'!O26=0,"",'READY PU'!O26)</f>
        <v/>
      </c>
      <c r="H17" s="4" t="str">
        <f>IF('READY PU'!P26=0,"",'READY PU'!P26)</f>
        <v/>
      </c>
      <c r="I17" s="4" t="str">
        <f>IF('READY PU'!Q26=0,"",'READY PU'!Q26)</f>
        <v/>
      </c>
      <c r="J17" s="4" t="str">
        <f>IF('READY PU'!R26=0,"",'READY PU'!R26)</f>
        <v/>
      </c>
      <c r="K17" s="4" t="str">
        <f>IF('READY PU'!S26=0,"",'READY PU'!S26)</f>
        <v/>
      </c>
      <c r="L17" s="768" t="str">
        <f>IF('READY PU'!T26=0,"",'READY PU'!T26)</f>
        <v/>
      </c>
      <c r="M17" s="916">
        <f t="shared" si="0"/>
        <v>0</v>
      </c>
      <c r="N17" s="904">
        <f>M17*'READY PU'!H26</f>
        <v>0</v>
      </c>
      <c r="O17" s="13">
        <f>M17*'READY PU'!AN26</f>
        <v>0</v>
      </c>
    </row>
    <row r="18" spans="1:15" ht="23.25" customHeight="1">
      <c r="A18" s="893">
        <f>'READY PU'!E27</f>
        <v>0</v>
      </c>
      <c r="B18" s="901" t="str">
        <f>'READY PU'!D27</f>
        <v>RE-10PU</v>
      </c>
      <c r="C18" s="4" t="str">
        <f>IF('READY PU'!K27=0,"",'READY PU'!K27)</f>
        <v/>
      </c>
      <c r="D18" s="4" t="str">
        <f>IF('READY PU'!L27=0,"",'READY PU'!L27)</f>
        <v/>
      </c>
      <c r="E18" s="4" t="str">
        <f>IF('READY PU'!M27=0,"",'READY PU'!M27)</f>
        <v/>
      </c>
      <c r="F18" s="4" t="str">
        <f>IF('READY PU'!N27=0,"",'READY PU'!N27)</f>
        <v/>
      </c>
      <c r="G18" s="4" t="str">
        <f>IF('READY PU'!O27=0,"",'READY PU'!O27)</f>
        <v/>
      </c>
      <c r="H18" s="4" t="str">
        <f>IF('READY PU'!P27=0,"",'READY PU'!P27)</f>
        <v/>
      </c>
      <c r="I18" s="4" t="str">
        <f>IF('READY PU'!Q27=0,"",'READY PU'!Q27)</f>
        <v/>
      </c>
      <c r="J18" s="4" t="str">
        <f>IF('READY PU'!R27=0,"",'READY PU'!R27)</f>
        <v/>
      </c>
      <c r="K18" s="4" t="str">
        <f>IF('READY PU'!S27=0,"",'READY PU'!S27)</f>
        <v/>
      </c>
      <c r="L18" s="768" t="str">
        <f>IF('READY PU'!T27=0,"",'READY PU'!T27)</f>
        <v/>
      </c>
      <c r="M18" s="916">
        <f t="shared" si="0"/>
        <v>0</v>
      </c>
      <c r="N18" s="904">
        <f>M18*'READY PU'!H27</f>
        <v>0</v>
      </c>
      <c r="O18" s="13">
        <f>M18*'READY PU'!AN27</f>
        <v>0</v>
      </c>
    </row>
    <row r="19" spans="1:15" ht="23.25" customHeight="1">
      <c r="A19" s="893">
        <f>'READY PU'!E28</f>
        <v>0</v>
      </c>
      <c r="B19" s="901" t="str">
        <f>'READY PU'!D28</f>
        <v>RE-11PU</v>
      </c>
      <c r="C19" s="4" t="str">
        <f>IF('READY PU'!K28=0,"",'READY PU'!K28)</f>
        <v/>
      </c>
      <c r="D19" s="4" t="str">
        <f>IF('READY PU'!L28=0,"",'READY PU'!L28)</f>
        <v/>
      </c>
      <c r="E19" s="4" t="str">
        <f>IF('READY PU'!M28=0,"",'READY PU'!M28)</f>
        <v/>
      </c>
      <c r="F19" s="4" t="str">
        <f>IF('READY PU'!N28=0,"",'READY PU'!N28)</f>
        <v/>
      </c>
      <c r="G19" s="4" t="str">
        <f>IF('READY PU'!O28=0,"",'READY PU'!O28)</f>
        <v/>
      </c>
      <c r="H19" s="4" t="str">
        <f>IF('READY PU'!P28=0,"",'READY PU'!P28)</f>
        <v/>
      </c>
      <c r="I19" s="4" t="str">
        <f>IF('READY PU'!Q28=0,"",'READY PU'!Q28)</f>
        <v/>
      </c>
      <c r="J19" s="4" t="str">
        <f>IF('READY PU'!R28=0,"",'READY PU'!R28)</f>
        <v/>
      </c>
      <c r="K19" s="4" t="str">
        <f>IF('READY PU'!S28=0,"",'READY PU'!S28)</f>
        <v/>
      </c>
      <c r="L19" s="768" t="str">
        <f>IF('READY PU'!T28=0,"",'READY PU'!T28)</f>
        <v/>
      </c>
      <c r="M19" s="916">
        <f t="shared" si="0"/>
        <v>0</v>
      </c>
      <c r="N19" s="904">
        <f>M19*'READY PU'!H28</f>
        <v>0</v>
      </c>
      <c r="O19" s="13">
        <f>M19*'READY PU'!AN28</f>
        <v>0</v>
      </c>
    </row>
    <row r="20" spans="1:15" ht="23.25" customHeight="1">
      <c r="A20" s="893">
        <f>'READY PU'!E29</f>
        <v>0</v>
      </c>
      <c r="B20" s="901" t="str">
        <f>'READY PU'!D29</f>
        <v>RE-12PU</v>
      </c>
      <c r="C20" s="4" t="str">
        <f>IF('READY PU'!K29=0,"",'READY PU'!K29)</f>
        <v/>
      </c>
      <c r="D20" s="4" t="str">
        <f>IF('READY PU'!L29=0,"",'READY PU'!L29)</f>
        <v/>
      </c>
      <c r="E20" s="4" t="str">
        <f>IF('READY PU'!M29=0,"",'READY PU'!M29)</f>
        <v/>
      </c>
      <c r="F20" s="4" t="str">
        <f>IF('READY PU'!N29=0,"",'READY PU'!N29)</f>
        <v/>
      </c>
      <c r="G20" s="4" t="str">
        <f>IF('READY PU'!O29=0,"",'READY PU'!O29)</f>
        <v/>
      </c>
      <c r="H20" s="4" t="str">
        <f>IF('READY PU'!P29=0,"",'READY PU'!P29)</f>
        <v/>
      </c>
      <c r="I20" s="4" t="str">
        <f>IF('READY PU'!Q29=0,"",'READY PU'!Q29)</f>
        <v/>
      </c>
      <c r="J20" s="4" t="str">
        <f>IF('READY PU'!R29=0,"",'READY PU'!R29)</f>
        <v/>
      </c>
      <c r="K20" s="4" t="str">
        <f>IF('READY PU'!S29=0,"",'READY PU'!S29)</f>
        <v/>
      </c>
      <c r="L20" s="768" t="str">
        <f>IF('READY PU'!T29=0,"",'READY PU'!T29)</f>
        <v/>
      </c>
      <c r="M20" s="916">
        <f t="shared" si="0"/>
        <v>0</v>
      </c>
      <c r="N20" s="904">
        <f>M20*'READY PU'!H29</f>
        <v>0</v>
      </c>
      <c r="O20" s="13">
        <f>M20*'READY PU'!AN29</f>
        <v>0</v>
      </c>
    </row>
    <row r="21" spans="1:15" ht="23.25" customHeight="1">
      <c r="A21" s="893">
        <f>'READY PU'!E30</f>
        <v>0</v>
      </c>
      <c r="B21" s="901" t="str">
        <f>'READY PU'!D30</f>
        <v>RE-13PU</v>
      </c>
      <c r="C21" s="4" t="str">
        <f>IF('READY PU'!K30=0,"",'READY PU'!K30)</f>
        <v/>
      </c>
      <c r="D21" s="4" t="str">
        <f>IF('READY PU'!L30=0,"",'READY PU'!L30)</f>
        <v/>
      </c>
      <c r="E21" s="4" t="str">
        <f>IF('READY PU'!M30=0,"",'READY PU'!M30)</f>
        <v/>
      </c>
      <c r="F21" s="4" t="str">
        <f>IF('READY PU'!N30=0,"",'READY PU'!N30)</f>
        <v/>
      </c>
      <c r="G21" s="4" t="str">
        <f>IF('READY PU'!O30=0,"",'READY PU'!O30)</f>
        <v/>
      </c>
      <c r="H21" s="4" t="str">
        <f>IF('READY PU'!P30=0,"",'READY PU'!P30)</f>
        <v/>
      </c>
      <c r="I21" s="4" t="str">
        <f>IF('READY PU'!Q30=0,"",'READY PU'!Q30)</f>
        <v/>
      </c>
      <c r="J21" s="4" t="str">
        <f>IF('READY PU'!R30=0,"",'READY PU'!R30)</f>
        <v/>
      </c>
      <c r="K21" s="4" t="str">
        <f>IF('READY PU'!S30=0,"",'READY PU'!S30)</f>
        <v/>
      </c>
      <c r="L21" s="768" t="str">
        <f>IF('READY PU'!T30=0,"",'READY PU'!T30)</f>
        <v/>
      </c>
      <c r="M21" s="916">
        <f t="shared" si="0"/>
        <v>0</v>
      </c>
      <c r="N21" s="904">
        <f>M21*'READY PU'!H30</f>
        <v>0</v>
      </c>
      <c r="O21" s="13">
        <f>M21*'READY PU'!AN30</f>
        <v>0</v>
      </c>
    </row>
    <row r="22" spans="1:15" ht="23.25" customHeight="1">
      <c r="A22" s="893">
        <f>'READY PU'!E31</f>
        <v>0</v>
      </c>
      <c r="B22" s="901" t="str">
        <f>'READY PU'!D31</f>
        <v>RE-14PU</v>
      </c>
      <c r="C22" s="4" t="str">
        <f>IF('READY PU'!K31=0,"",'READY PU'!K31)</f>
        <v/>
      </c>
      <c r="D22" s="4" t="str">
        <f>IF('READY PU'!L31=0,"",'READY PU'!L31)</f>
        <v/>
      </c>
      <c r="E22" s="4" t="str">
        <f>IF('READY PU'!M31=0,"",'READY PU'!M31)</f>
        <v/>
      </c>
      <c r="F22" s="4" t="str">
        <f>IF('READY PU'!N31=0,"",'READY PU'!N31)</f>
        <v/>
      </c>
      <c r="G22" s="4" t="str">
        <f>IF('READY PU'!O31=0,"",'READY PU'!O31)</f>
        <v/>
      </c>
      <c r="H22" s="4" t="str">
        <f>IF('READY PU'!P31=0,"",'READY PU'!P31)</f>
        <v/>
      </c>
      <c r="I22" s="4" t="str">
        <f>IF('READY PU'!Q31=0,"",'READY PU'!Q31)</f>
        <v/>
      </c>
      <c r="J22" s="4" t="str">
        <f>IF('READY PU'!R31=0,"",'READY PU'!R31)</f>
        <v/>
      </c>
      <c r="K22" s="4" t="str">
        <f>IF('READY PU'!S31=0,"",'READY PU'!S31)</f>
        <v/>
      </c>
      <c r="L22" s="768" t="str">
        <f>IF('READY PU'!T31=0,"",'READY PU'!T31)</f>
        <v/>
      </c>
      <c r="M22" s="916">
        <f t="shared" si="0"/>
        <v>0</v>
      </c>
      <c r="N22" s="904">
        <f>M22*'READY PU'!H31</f>
        <v>0</v>
      </c>
      <c r="O22" s="13">
        <f>M22*'READY PU'!AN31</f>
        <v>0</v>
      </c>
    </row>
    <row r="23" spans="1:15" ht="23.25" customHeight="1">
      <c r="A23" s="893">
        <f>'READY PU'!E32</f>
        <v>0</v>
      </c>
      <c r="B23" s="901" t="str">
        <f>'READY PU'!D32</f>
        <v>RE-15PU</v>
      </c>
      <c r="C23" s="4" t="str">
        <f>IF('READY PU'!K32=0,"",'READY PU'!K32)</f>
        <v/>
      </c>
      <c r="D23" s="4" t="str">
        <f>IF('READY PU'!L32=0,"",'READY PU'!L32)</f>
        <v/>
      </c>
      <c r="E23" s="4" t="str">
        <f>IF('READY PU'!M32=0,"",'READY PU'!M32)</f>
        <v/>
      </c>
      <c r="F23" s="4" t="str">
        <f>IF('READY PU'!N32=0,"",'READY PU'!N32)</f>
        <v/>
      </c>
      <c r="G23" s="4" t="str">
        <f>IF('READY PU'!O32=0,"",'READY PU'!O32)</f>
        <v/>
      </c>
      <c r="H23" s="4" t="str">
        <f>IF('READY PU'!P32=0,"",'READY PU'!P32)</f>
        <v/>
      </c>
      <c r="I23" s="4" t="str">
        <f>IF('READY PU'!Q32=0,"",'READY PU'!Q32)</f>
        <v/>
      </c>
      <c r="J23" s="4" t="str">
        <f>IF('READY PU'!R32=0,"",'READY PU'!R32)</f>
        <v/>
      </c>
      <c r="K23" s="4" t="str">
        <f>IF('READY PU'!S32=0,"",'READY PU'!S32)</f>
        <v/>
      </c>
      <c r="L23" s="768" t="str">
        <f>IF('READY PU'!T32=0,"",'READY PU'!T32)</f>
        <v/>
      </c>
      <c r="M23" s="916">
        <f t="shared" si="0"/>
        <v>0</v>
      </c>
      <c r="N23" s="904">
        <f>M23*'READY PU'!H32</f>
        <v>0</v>
      </c>
      <c r="O23" s="13">
        <f>M23*'READY PU'!AN32</f>
        <v>0</v>
      </c>
    </row>
    <row r="24" spans="1:15" ht="23.25" customHeight="1">
      <c r="A24" s="893">
        <f>'READY PU'!E33</f>
        <v>0</v>
      </c>
      <c r="B24" s="901" t="str">
        <f>'READY PU'!D33</f>
        <v>RE-16PU</v>
      </c>
      <c r="C24" s="4" t="str">
        <f>IF('READY PU'!K33=0,"",'READY PU'!K33)</f>
        <v/>
      </c>
      <c r="D24" s="4" t="str">
        <f>IF('READY PU'!L33=0,"",'READY PU'!L33)</f>
        <v/>
      </c>
      <c r="E24" s="4" t="str">
        <f>IF('READY PU'!M33=0,"",'READY PU'!M33)</f>
        <v/>
      </c>
      <c r="F24" s="4" t="str">
        <f>IF('READY PU'!N33=0,"",'READY PU'!N33)</f>
        <v/>
      </c>
      <c r="G24" s="4" t="str">
        <f>IF('READY PU'!O33=0,"",'READY PU'!O33)</f>
        <v/>
      </c>
      <c r="H24" s="4" t="str">
        <f>IF('READY PU'!P33=0,"",'READY PU'!P33)</f>
        <v/>
      </c>
      <c r="I24" s="4" t="str">
        <f>IF('READY PU'!Q33=0,"",'READY PU'!Q33)</f>
        <v/>
      </c>
      <c r="J24" s="4" t="str">
        <f>IF('READY PU'!R33=0,"",'READY PU'!R33)</f>
        <v/>
      </c>
      <c r="K24" s="4" t="str">
        <f>IF('READY PU'!S33=0,"",'READY PU'!S33)</f>
        <v/>
      </c>
      <c r="L24" s="768" t="str">
        <f>IF('READY PU'!T33=0,"",'READY PU'!T33)</f>
        <v/>
      </c>
      <c r="M24" s="916">
        <f t="shared" si="0"/>
        <v>0</v>
      </c>
      <c r="N24" s="904">
        <f>M24*'READY PU'!H33</f>
        <v>0</v>
      </c>
      <c r="O24" s="13">
        <f>M24*'READY PU'!AN33</f>
        <v>0</v>
      </c>
    </row>
    <row r="25" spans="1:15" ht="23.25" customHeight="1">
      <c r="A25" s="893">
        <f>'READY PU'!E34</f>
        <v>0</v>
      </c>
      <c r="B25" s="901" t="str">
        <f>'READY PU'!D34</f>
        <v>RE-17PU</v>
      </c>
      <c r="C25" s="4" t="str">
        <f>IF('READY PU'!K34=0,"",'READY PU'!K34)</f>
        <v/>
      </c>
      <c r="D25" s="4" t="str">
        <f>IF('READY PU'!L34=0,"",'READY PU'!L34)</f>
        <v/>
      </c>
      <c r="E25" s="4" t="str">
        <f>IF('READY PU'!M34=0,"",'READY PU'!M34)</f>
        <v/>
      </c>
      <c r="F25" s="4" t="str">
        <f>IF('READY PU'!N34=0,"",'READY PU'!N34)</f>
        <v/>
      </c>
      <c r="G25" s="4" t="str">
        <f>IF('READY PU'!O34=0,"",'READY PU'!O34)</f>
        <v/>
      </c>
      <c r="H25" s="4" t="str">
        <f>IF('READY PU'!P34=0,"",'READY PU'!P34)</f>
        <v/>
      </c>
      <c r="I25" s="4" t="str">
        <f>IF('READY PU'!Q34=0,"",'READY PU'!Q34)</f>
        <v/>
      </c>
      <c r="J25" s="4" t="str">
        <f>IF('READY PU'!R34=0,"",'READY PU'!R34)</f>
        <v/>
      </c>
      <c r="K25" s="4" t="str">
        <f>IF('READY PU'!S34=0,"",'READY PU'!S34)</f>
        <v/>
      </c>
      <c r="L25" s="768" t="str">
        <f>IF('READY PU'!T34=0,"",'READY PU'!T34)</f>
        <v/>
      </c>
      <c r="M25" s="916">
        <f t="shared" si="0"/>
        <v>0</v>
      </c>
      <c r="N25" s="904">
        <f>M25*'READY PU'!H34</f>
        <v>0</v>
      </c>
      <c r="O25" s="13">
        <f>M25*'READY PU'!AN34</f>
        <v>0</v>
      </c>
    </row>
    <row r="26" spans="1:15" ht="23.25" customHeight="1">
      <c r="A26" s="893">
        <f>'READY PU'!E35</f>
        <v>0</v>
      </c>
      <c r="B26" s="901" t="str">
        <f>'READY PU'!D35</f>
        <v>RE-18PU</v>
      </c>
      <c r="C26" s="4" t="str">
        <f>IF('READY PU'!K35=0,"",'READY PU'!K35)</f>
        <v/>
      </c>
      <c r="D26" s="4" t="str">
        <f>IF('READY PU'!L35=0,"",'READY PU'!L35)</f>
        <v/>
      </c>
      <c r="E26" s="4" t="str">
        <f>IF('READY PU'!M35=0,"",'READY PU'!M35)</f>
        <v/>
      </c>
      <c r="F26" s="4" t="str">
        <f>IF('READY PU'!N35=0,"",'READY PU'!N35)</f>
        <v/>
      </c>
      <c r="G26" s="4" t="str">
        <f>IF('READY PU'!O35=0,"",'READY PU'!O35)</f>
        <v/>
      </c>
      <c r="H26" s="4" t="str">
        <f>IF('READY PU'!P35=0,"",'READY PU'!P35)</f>
        <v/>
      </c>
      <c r="I26" s="4" t="str">
        <f>IF('READY PU'!Q35=0,"",'READY PU'!Q35)</f>
        <v/>
      </c>
      <c r="J26" s="4" t="str">
        <f>IF('READY PU'!R35=0,"",'READY PU'!R35)</f>
        <v/>
      </c>
      <c r="K26" s="4" t="str">
        <f>IF('READY PU'!S35=0,"",'READY PU'!S35)</f>
        <v/>
      </c>
      <c r="L26" s="768" t="str">
        <f>IF('READY PU'!T35=0,"",'READY PU'!T35)</f>
        <v/>
      </c>
      <c r="M26" s="916">
        <f t="shared" si="0"/>
        <v>0</v>
      </c>
      <c r="N26" s="904">
        <f>M26*'READY PU'!H35</f>
        <v>0</v>
      </c>
      <c r="O26" s="13">
        <f>M26*'READY PU'!AN35</f>
        <v>0</v>
      </c>
    </row>
    <row r="27" spans="1:15" ht="23.25" customHeight="1">
      <c r="A27" s="893">
        <f>'READY PU'!E36</f>
        <v>0</v>
      </c>
      <c r="B27" s="901" t="str">
        <f>'READY PU'!D36</f>
        <v>RE-19PU</v>
      </c>
      <c r="C27" s="4" t="str">
        <f>IF('READY PU'!K36=0,"",'READY PU'!K36)</f>
        <v/>
      </c>
      <c r="D27" s="4" t="str">
        <f>IF('READY PU'!L36=0,"",'READY PU'!L36)</f>
        <v/>
      </c>
      <c r="E27" s="4" t="str">
        <f>IF('READY PU'!M36=0,"",'READY PU'!M36)</f>
        <v/>
      </c>
      <c r="F27" s="4" t="str">
        <f>IF('READY PU'!N36=0,"",'READY PU'!N36)</f>
        <v/>
      </c>
      <c r="G27" s="4" t="str">
        <f>IF('READY PU'!O36=0,"",'READY PU'!O36)</f>
        <v/>
      </c>
      <c r="H27" s="4" t="str">
        <f>IF('READY PU'!P36=0,"",'READY PU'!P36)</f>
        <v/>
      </c>
      <c r="I27" s="4" t="str">
        <f>IF('READY PU'!Q36=0,"",'READY PU'!Q36)</f>
        <v/>
      </c>
      <c r="J27" s="4" t="str">
        <f>IF('READY PU'!R36=0,"",'READY PU'!R36)</f>
        <v/>
      </c>
      <c r="K27" s="4" t="str">
        <f>IF('READY PU'!S36=0,"",'READY PU'!S36)</f>
        <v/>
      </c>
      <c r="L27" s="768" t="str">
        <f>IF('READY PU'!T36=0,"",'READY PU'!T36)</f>
        <v/>
      </c>
      <c r="M27" s="916">
        <f t="shared" si="0"/>
        <v>0</v>
      </c>
      <c r="N27" s="904">
        <f>M27*'READY PU'!H36</f>
        <v>0</v>
      </c>
      <c r="O27" s="13">
        <f>M27*'READY PU'!AN36</f>
        <v>0</v>
      </c>
    </row>
    <row r="28" spans="1:15" ht="23.25" customHeight="1">
      <c r="A28" s="893">
        <f>'READY PU'!E37</f>
        <v>0</v>
      </c>
      <c r="B28" s="901" t="str">
        <f>'READY PU'!D37</f>
        <v>RE-20PU</v>
      </c>
      <c r="C28" s="4" t="str">
        <f>IF('READY PU'!K37=0,"",'READY PU'!K37)</f>
        <v/>
      </c>
      <c r="D28" s="4" t="str">
        <f>IF('READY PU'!L37=0,"",'READY PU'!L37)</f>
        <v/>
      </c>
      <c r="E28" s="4" t="str">
        <f>IF('READY PU'!M37=0,"",'READY PU'!M37)</f>
        <v/>
      </c>
      <c r="F28" s="4" t="str">
        <f>IF('READY PU'!N37=0,"",'READY PU'!N37)</f>
        <v/>
      </c>
      <c r="G28" s="4" t="str">
        <f>IF('READY PU'!O37=0,"",'READY PU'!O37)</f>
        <v/>
      </c>
      <c r="H28" s="4" t="str">
        <f>IF('READY PU'!P37=0,"",'READY PU'!P37)</f>
        <v/>
      </c>
      <c r="I28" s="4" t="str">
        <f>IF('READY PU'!Q37=0,"",'READY PU'!Q37)</f>
        <v/>
      </c>
      <c r="J28" s="4" t="str">
        <f>IF('READY PU'!R37=0,"",'READY PU'!R37)</f>
        <v/>
      </c>
      <c r="K28" s="4" t="str">
        <f>IF('READY PU'!S37=0,"",'READY PU'!S37)</f>
        <v/>
      </c>
      <c r="L28" s="768" t="str">
        <f>IF('READY PU'!T37=0,"",'READY PU'!T37)</f>
        <v/>
      </c>
      <c r="M28" s="916">
        <f t="shared" si="0"/>
        <v>0</v>
      </c>
      <c r="N28" s="904">
        <f>M28*'READY PU'!H37</f>
        <v>0</v>
      </c>
      <c r="O28" s="13">
        <f>M28*'READY PU'!AN37</f>
        <v>0</v>
      </c>
    </row>
    <row r="29" spans="1:15" ht="23.25" customHeight="1">
      <c r="A29" s="893">
        <f>'READY PU'!E38</f>
        <v>0</v>
      </c>
      <c r="B29" s="901" t="str">
        <f>'READY PU'!D38</f>
        <v>RE-21PU</v>
      </c>
      <c r="C29" s="4" t="str">
        <f>IF('READY PU'!K38=0,"",'READY PU'!K38)</f>
        <v/>
      </c>
      <c r="D29" s="4" t="str">
        <f>IF('READY PU'!L38=0,"",'READY PU'!L38)</f>
        <v/>
      </c>
      <c r="E29" s="4" t="str">
        <f>IF('READY PU'!M38=0,"",'READY PU'!M38)</f>
        <v/>
      </c>
      <c r="F29" s="4" t="str">
        <f>IF('READY PU'!N38=0,"",'READY PU'!N38)</f>
        <v/>
      </c>
      <c r="G29" s="4" t="str">
        <f>IF('READY PU'!O38=0,"",'READY PU'!O38)</f>
        <v/>
      </c>
      <c r="H29" s="4" t="str">
        <f>IF('READY PU'!P38=0,"",'READY PU'!P38)</f>
        <v/>
      </c>
      <c r="I29" s="4" t="str">
        <f>IF('READY PU'!Q38=0,"",'READY PU'!Q38)</f>
        <v/>
      </c>
      <c r="J29" s="4" t="str">
        <f>IF('READY PU'!R38=0,"",'READY PU'!R38)</f>
        <v/>
      </c>
      <c r="K29" s="4" t="str">
        <f>IF('READY PU'!S38=0,"",'READY PU'!S38)</f>
        <v/>
      </c>
      <c r="L29" s="768" t="str">
        <f>IF('READY PU'!T38=0,"",'READY PU'!T38)</f>
        <v/>
      </c>
      <c r="M29" s="916">
        <f t="shared" si="0"/>
        <v>0</v>
      </c>
      <c r="N29" s="904">
        <f>M29*'READY PU'!H38</f>
        <v>0</v>
      </c>
      <c r="O29" s="13">
        <f>M29*'READY PU'!AN38</f>
        <v>0</v>
      </c>
    </row>
    <row r="30" spans="1:15" ht="24" customHeight="1">
      <c r="A30" s="893">
        <f>'READY PU'!E39</f>
        <v>0</v>
      </c>
      <c r="B30" s="901" t="str">
        <f>'READY PU'!D39</f>
        <v>RE-22PU</v>
      </c>
      <c r="C30" s="4" t="str">
        <f>IF('READY PU'!K39=0,"",'READY PU'!K39)</f>
        <v/>
      </c>
      <c r="D30" s="4" t="str">
        <f>IF('READY PU'!L39=0,"",'READY PU'!L39)</f>
        <v/>
      </c>
      <c r="E30" s="4" t="str">
        <f>IF('READY PU'!M39=0,"",'READY PU'!M39)</f>
        <v/>
      </c>
      <c r="F30" s="4" t="str">
        <f>IF('READY PU'!N39=0,"",'READY PU'!N39)</f>
        <v/>
      </c>
      <c r="G30" s="4" t="str">
        <f>IF('READY PU'!O39=0,"",'READY PU'!O39)</f>
        <v/>
      </c>
      <c r="H30" s="4" t="str">
        <f>IF('READY PU'!P39=0,"",'READY PU'!P39)</f>
        <v/>
      </c>
      <c r="I30" s="4" t="str">
        <f>IF('READY PU'!Q39=0,"",'READY PU'!Q39)</f>
        <v/>
      </c>
      <c r="J30" s="4" t="str">
        <f>IF('READY PU'!R39=0,"",'READY PU'!R39)</f>
        <v/>
      </c>
      <c r="K30" s="4" t="str">
        <f>IF('READY PU'!S39=0,"",'READY PU'!S39)</f>
        <v/>
      </c>
      <c r="L30" s="768" t="str">
        <f>IF('READY PU'!T39=0,"",'READY PU'!T39)</f>
        <v/>
      </c>
      <c r="M30" s="916">
        <f t="shared" si="0"/>
        <v>0</v>
      </c>
      <c r="N30" s="904">
        <f>M30*'READY PU'!H39</f>
        <v>0</v>
      </c>
      <c r="O30" s="13">
        <f>M30*'READY PU'!AN39</f>
        <v>0</v>
      </c>
    </row>
    <row r="31" spans="1:15" ht="23.25" customHeight="1">
      <c r="A31" s="893">
        <f>'READY PU'!E40</f>
        <v>0</v>
      </c>
      <c r="B31" s="901" t="str">
        <f>'READY PU'!D40</f>
        <v>RE-23PU</v>
      </c>
      <c r="C31" s="4" t="str">
        <f>IF('READY PU'!K40=0,"",'READY PU'!K40)</f>
        <v/>
      </c>
      <c r="D31" s="4" t="str">
        <f>IF('READY PU'!L40=0,"",'READY PU'!L40)</f>
        <v/>
      </c>
      <c r="E31" s="4" t="str">
        <f>IF('READY PU'!M40=0,"",'READY PU'!M40)</f>
        <v/>
      </c>
      <c r="F31" s="4" t="str">
        <f>IF('READY PU'!N40=0,"",'READY PU'!N40)</f>
        <v/>
      </c>
      <c r="G31" s="4" t="str">
        <f>IF('READY PU'!O40=0,"",'READY PU'!O40)</f>
        <v/>
      </c>
      <c r="H31" s="4" t="str">
        <f>IF('READY PU'!P40=0,"",'READY PU'!P40)</f>
        <v/>
      </c>
      <c r="I31" s="4" t="str">
        <f>IF('READY PU'!Q40=0,"",'READY PU'!Q40)</f>
        <v/>
      </c>
      <c r="J31" s="4" t="str">
        <f>IF('READY PU'!R40=0,"",'READY PU'!R40)</f>
        <v/>
      </c>
      <c r="K31" s="4" t="str">
        <f>IF('READY PU'!S40=0,"",'READY PU'!S40)</f>
        <v/>
      </c>
      <c r="L31" s="768" t="str">
        <f>IF('READY PU'!T40=0,"",'READY PU'!T40)</f>
        <v/>
      </c>
      <c r="M31" s="916">
        <f t="shared" si="0"/>
        <v>0</v>
      </c>
      <c r="N31" s="904">
        <f>M31*'READY PU'!H40</f>
        <v>0</v>
      </c>
      <c r="O31" s="13">
        <f>M31*'READY PU'!AN40</f>
        <v>0</v>
      </c>
    </row>
    <row r="32" spans="1:15" ht="23.25" customHeight="1">
      <c r="A32" s="893">
        <f>'READY PU'!E41</f>
        <v>0</v>
      </c>
      <c r="B32" s="901" t="str">
        <f>'READY PU'!D41</f>
        <v>RE-24PU</v>
      </c>
      <c r="C32" s="4" t="str">
        <f>IF('READY PU'!K41=0,"",'READY PU'!K41)</f>
        <v/>
      </c>
      <c r="D32" s="4" t="str">
        <f>IF('READY PU'!L41=0,"",'READY PU'!L41)</f>
        <v/>
      </c>
      <c r="E32" s="4" t="str">
        <f>IF('READY PU'!M41=0,"",'READY PU'!M41)</f>
        <v/>
      </c>
      <c r="F32" s="4" t="str">
        <f>IF('READY PU'!N41=0,"",'READY PU'!N41)</f>
        <v/>
      </c>
      <c r="G32" s="4" t="str">
        <f>IF('READY PU'!O41=0,"",'READY PU'!O41)</f>
        <v/>
      </c>
      <c r="H32" s="4" t="str">
        <f>IF('READY PU'!P41=0,"",'READY PU'!P41)</f>
        <v/>
      </c>
      <c r="I32" s="4" t="str">
        <f>IF('READY PU'!Q41=0,"",'READY PU'!Q41)</f>
        <v/>
      </c>
      <c r="J32" s="4" t="str">
        <f>IF('READY PU'!R41=0,"",'READY PU'!R41)</f>
        <v/>
      </c>
      <c r="K32" s="4" t="str">
        <f>IF('READY PU'!S41=0,"",'READY PU'!S41)</f>
        <v/>
      </c>
      <c r="L32" s="768" t="str">
        <f>IF('READY PU'!T41=0,"",'READY PU'!T41)</f>
        <v/>
      </c>
      <c r="M32" s="916">
        <f t="shared" si="0"/>
        <v>0</v>
      </c>
      <c r="N32" s="904">
        <f>M32*'READY PU'!H41</f>
        <v>0</v>
      </c>
      <c r="O32" s="13">
        <f>M32*'READY PU'!AN41</f>
        <v>0</v>
      </c>
    </row>
    <row r="33" spans="1:15" ht="23.25" customHeight="1">
      <c r="A33" s="893">
        <f>'READY PU'!E42</f>
        <v>0</v>
      </c>
      <c r="B33" s="901" t="str">
        <f>'READY PU'!D42</f>
        <v>RE-25PU</v>
      </c>
      <c r="C33" s="4" t="str">
        <f>IF('READY PU'!K42=0,"",'READY PU'!K42)</f>
        <v/>
      </c>
      <c r="D33" s="4" t="str">
        <f>IF('READY PU'!L42=0,"",'READY PU'!L42)</f>
        <v/>
      </c>
      <c r="E33" s="4" t="str">
        <f>IF('READY PU'!M42=0,"",'READY PU'!M42)</f>
        <v/>
      </c>
      <c r="F33" s="4" t="str">
        <f>IF('READY PU'!N42=0,"",'READY PU'!N42)</f>
        <v/>
      </c>
      <c r="G33" s="4" t="str">
        <f>IF('READY PU'!O42=0,"",'READY PU'!O42)</f>
        <v/>
      </c>
      <c r="H33" s="4" t="str">
        <f>IF('READY PU'!P42=0,"",'READY PU'!P42)</f>
        <v/>
      </c>
      <c r="I33" s="4" t="str">
        <f>IF('READY PU'!Q42=0,"",'READY PU'!Q42)</f>
        <v/>
      </c>
      <c r="J33" s="4" t="str">
        <f>IF('READY PU'!R42=0,"",'READY PU'!R42)</f>
        <v/>
      </c>
      <c r="K33" s="4" t="str">
        <f>IF('READY PU'!S42=0,"",'READY PU'!S42)</f>
        <v/>
      </c>
      <c r="L33" s="768" t="str">
        <f>IF('READY PU'!T42=0,"",'READY PU'!T42)</f>
        <v/>
      </c>
      <c r="M33" s="916">
        <f t="shared" si="0"/>
        <v>0</v>
      </c>
      <c r="N33" s="904">
        <f>M33*'READY PU'!H42</f>
        <v>0</v>
      </c>
      <c r="O33" s="13">
        <f>M33*'READY PU'!AN42</f>
        <v>0</v>
      </c>
    </row>
    <row r="34" spans="1:15" ht="23.25" customHeight="1">
      <c r="A34" s="893">
        <f>'READY PU'!E43</f>
        <v>0</v>
      </c>
      <c r="B34" s="901" t="str">
        <f>'READY PU'!D43</f>
        <v>RE-26PU</v>
      </c>
      <c r="C34" s="4" t="str">
        <f>IF('READY PU'!K43=0,"",'READY PU'!K43)</f>
        <v/>
      </c>
      <c r="D34" s="4" t="str">
        <f>IF('READY PU'!L43=0,"",'READY PU'!L43)</f>
        <v/>
      </c>
      <c r="E34" s="4" t="str">
        <f>IF('READY PU'!M43=0,"",'READY PU'!M43)</f>
        <v/>
      </c>
      <c r="F34" s="4" t="str">
        <f>IF('READY PU'!N43=0,"",'READY PU'!N43)</f>
        <v/>
      </c>
      <c r="G34" s="4" t="str">
        <f>IF('READY PU'!O43=0,"",'READY PU'!O43)</f>
        <v/>
      </c>
      <c r="H34" s="4" t="str">
        <f>IF('READY PU'!P43=0,"",'READY PU'!P43)</f>
        <v/>
      </c>
      <c r="I34" s="4" t="str">
        <f>IF('READY PU'!Q43=0,"",'READY PU'!Q43)</f>
        <v/>
      </c>
      <c r="J34" s="4" t="str">
        <f>IF('READY PU'!R43=0,"",'READY PU'!R43)</f>
        <v/>
      </c>
      <c r="K34" s="4" t="str">
        <f>IF('READY PU'!S43=0,"",'READY PU'!S43)</f>
        <v/>
      </c>
      <c r="L34" s="768" t="str">
        <f>IF('READY PU'!T43=0,"",'READY PU'!T43)</f>
        <v/>
      </c>
      <c r="M34" s="916">
        <f t="shared" si="0"/>
        <v>0</v>
      </c>
      <c r="N34" s="904">
        <f>M34*'READY PU'!H43</f>
        <v>0</v>
      </c>
      <c r="O34" s="13">
        <f>M34*'READY PU'!AN43</f>
        <v>0</v>
      </c>
    </row>
    <row r="35" spans="1:15" ht="23.25" customHeight="1">
      <c r="A35" s="893">
        <f>'READY PU'!E44</f>
        <v>0</v>
      </c>
      <c r="B35" s="901" t="str">
        <f>'READY PU'!D44</f>
        <v>RE-27PU</v>
      </c>
      <c r="C35" s="4" t="str">
        <f>IF('READY PU'!K44=0,"",'READY PU'!K44)</f>
        <v/>
      </c>
      <c r="D35" s="4" t="str">
        <f>IF('READY PU'!L44=0,"",'READY PU'!L44)</f>
        <v/>
      </c>
      <c r="E35" s="4" t="str">
        <f>IF('READY PU'!M44=0,"",'READY PU'!M44)</f>
        <v/>
      </c>
      <c r="F35" s="4" t="str">
        <f>IF('READY PU'!N44=0,"",'READY PU'!N44)</f>
        <v/>
      </c>
      <c r="G35" s="4" t="str">
        <f>IF('READY PU'!O44=0,"",'READY PU'!O44)</f>
        <v/>
      </c>
      <c r="H35" s="4" t="str">
        <f>IF('READY PU'!P44=0,"",'READY PU'!P44)</f>
        <v/>
      </c>
      <c r="I35" s="4" t="str">
        <f>IF('READY PU'!Q44=0,"",'READY PU'!Q44)</f>
        <v/>
      </c>
      <c r="J35" s="4" t="str">
        <f>IF('READY PU'!R44=0,"",'READY PU'!R44)</f>
        <v/>
      </c>
      <c r="K35" s="4" t="str">
        <f>IF('READY PU'!S44=0,"",'READY PU'!S44)</f>
        <v/>
      </c>
      <c r="L35" s="768" t="str">
        <f>IF('READY PU'!T44=0,"",'READY PU'!T44)</f>
        <v/>
      </c>
      <c r="M35" s="916">
        <f t="shared" si="0"/>
        <v>0</v>
      </c>
      <c r="N35" s="904">
        <f>M35*'READY PU'!H44</f>
        <v>0</v>
      </c>
      <c r="O35" s="13">
        <f>M35*'READY PU'!AN44</f>
        <v>0</v>
      </c>
    </row>
    <row r="36" spans="1:15" ht="23.25" customHeight="1">
      <c r="A36" s="893">
        <f>'READY PU'!E45</f>
        <v>0</v>
      </c>
      <c r="B36" s="901" t="str">
        <f>'READY PU'!D45</f>
        <v>RE-28PU</v>
      </c>
      <c r="C36" s="4" t="str">
        <f>IF('READY PU'!K45=0,"",'READY PU'!K45)</f>
        <v/>
      </c>
      <c r="D36" s="4" t="str">
        <f>IF('READY PU'!L45=0,"",'READY PU'!L45)</f>
        <v/>
      </c>
      <c r="E36" s="4" t="str">
        <f>IF('READY PU'!M45=0,"",'READY PU'!M45)</f>
        <v/>
      </c>
      <c r="F36" s="4" t="str">
        <f>IF('READY PU'!N45=0,"",'READY PU'!N45)</f>
        <v/>
      </c>
      <c r="G36" s="4" t="str">
        <f>IF('READY PU'!O45=0,"",'READY PU'!O45)</f>
        <v/>
      </c>
      <c r="H36" s="4" t="str">
        <f>IF('READY PU'!P45=0,"",'READY PU'!P45)</f>
        <v/>
      </c>
      <c r="I36" s="4" t="str">
        <f>IF('READY PU'!Q45=0,"",'READY PU'!Q45)</f>
        <v/>
      </c>
      <c r="J36" s="4" t="str">
        <f>IF('READY PU'!R45=0,"",'READY PU'!R45)</f>
        <v/>
      </c>
      <c r="K36" s="4" t="str">
        <f>IF('READY PU'!S45=0,"",'READY PU'!S45)</f>
        <v/>
      </c>
      <c r="L36" s="768" t="str">
        <f>IF('READY PU'!T45=0,"",'READY PU'!T45)</f>
        <v/>
      </c>
      <c r="M36" s="916">
        <f t="shared" si="0"/>
        <v>0</v>
      </c>
      <c r="N36" s="904">
        <f>M36*'READY PU'!H45</f>
        <v>0</v>
      </c>
      <c r="O36" s="13">
        <f>M36*'READY PU'!AN45</f>
        <v>0</v>
      </c>
    </row>
    <row r="37" spans="1:15" ht="23.25" customHeight="1">
      <c r="A37" s="893">
        <f>'READY PU'!E46</f>
        <v>0</v>
      </c>
      <c r="B37" s="901" t="str">
        <f>'READY PU'!D46</f>
        <v>RE-29PU</v>
      </c>
      <c r="C37" s="4" t="str">
        <f>IF('READY PU'!K46=0,"",'READY PU'!K46)</f>
        <v/>
      </c>
      <c r="D37" s="4" t="str">
        <f>IF('READY PU'!L46=0,"",'READY PU'!L46)</f>
        <v/>
      </c>
      <c r="E37" s="4" t="str">
        <f>IF('READY PU'!M46=0,"",'READY PU'!M46)</f>
        <v/>
      </c>
      <c r="F37" s="4" t="str">
        <f>IF('READY PU'!N46=0,"",'READY PU'!N46)</f>
        <v/>
      </c>
      <c r="G37" s="4" t="str">
        <f>IF('READY PU'!O46=0,"",'READY PU'!O46)</f>
        <v/>
      </c>
      <c r="H37" s="4" t="str">
        <f>IF('READY PU'!P46=0,"",'READY PU'!P46)</f>
        <v/>
      </c>
      <c r="I37" s="4" t="str">
        <f>IF('READY PU'!Q46=0,"",'READY PU'!Q46)</f>
        <v/>
      </c>
      <c r="J37" s="4" t="str">
        <f>IF('READY PU'!R46=0,"",'READY PU'!R46)</f>
        <v/>
      </c>
      <c r="K37" s="4" t="str">
        <f>IF('READY PU'!S46=0,"",'READY PU'!S46)</f>
        <v/>
      </c>
      <c r="L37" s="768" t="str">
        <f>IF('READY PU'!T46=0,"",'READY PU'!T46)</f>
        <v/>
      </c>
      <c r="M37" s="916">
        <f t="shared" si="0"/>
        <v>0</v>
      </c>
      <c r="N37" s="904">
        <f>M37*'READY PU'!H46</f>
        <v>0</v>
      </c>
      <c r="O37" s="13">
        <f>M37*'READY PU'!AN46</f>
        <v>0</v>
      </c>
    </row>
    <row r="38" spans="1:15" ht="23.25" customHeight="1">
      <c r="A38" s="893">
        <f>'READY PU'!E47</f>
        <v>0</v>
      </c>
      <c r="B38" s="901" t="str">
        <f>'READY PU'!D47</f>
        <v>RE-30PU</v>
      </c>
      <c r="C38" s="4" t="str">
        <f>IF('READY PU'!K47=0,"",'READY PU'!K47)</f>
        <v/>
      </c>
      <c r="D38" s="4" t="str">
        <f>IF('READY PU'!L47=0,"",'READY PU'!L47)</f>
        <v/>
      </c>
      <c r="E38" s="4" t="str">
        <f>IF('READY PU'!M47=0,"",'READY PU'!M47)</f>
        <v/>
      </c>
      <c r="F38" s="4" t="str">
        <f>IF('READY PU'!N47=0,"",'READY PU'!N47)</f>
        <v/>
      </c>
      <c r="G38" s="4" t="str">
        <f>IF('READY PU'!O47=0,"",'READY PU'!O47)</f>
        <v/>
      </c>
      <c r="H38" s="4" t="str">
        <f>IF('READY PU'!P47=0,"",'READY PU'!P47)</f>
        <v/>
      </c>
      <c r="I38" s="4" t="str">
        <f>IF('READY PU'!Q47=0,"",'READY PU'!Q47)</f>
        <v/>
      </c>
      <c r="J38" s="4" t="str">
        <f>IF('READY PU'!R47=0,"",'READY PU'!R47)</f>
        <v/>
      </c>
      <c r="K38" s="4" t="str">
        <f>IF('READY PU'!S47=0,"",'READY PU'!S47)</f>
        <v/>
      </c>
      <c r="L38" s="768" t="str">
        <f>IF('READY PU'!T47=0,"",'READY PU'!T47)</f>
        <v/>
      </c>
      <c r="M38" s="916">
        <f t="shared" si="0"/>
        <v>0</v>
      </c>
      <c r="N38" s="904">
        <f>M38*'READY PU'!H47</f>
        <v>0</v>
      </c>
      <c r="O38" s="13">
        <f>M38*'READY PU'!AN47</f>
        <v>0</v>
      </c>
    </row>
    <row r="39" spans="1:15" ht="23.25" customHeight="1">
      <c r="A39" s="893">
        <f>'READY PU'!E48</f>
        <v>0</v>
      </c>
      <c r="B39" s="901" t="str">
        <f>'READY PU'!D48</f>
        <v>RE-31PU</v>
      </c>
      <c r="C39" s="4" t="str">
        <f>IF('READY PU'!K48=0,"",'READY PU'!K48)</f>
        <v/>
      </c>
      <c r="D39" s="4" t="str">
        <f>IF('READY PU'!L48=0,"",'READY PU'!L48)</f>
        <v/>
      </c>
      <c r="E39" s="4" t="str">
        <f>IF('READY PU'!M48=0,"",'READY PU'!M48)</f>
        <v/>
      </c>
      <c r="F39" s="4" t="str">
        <f>IF('READY PU'!N48=0,"",'READY PU'!N48)</f>
        <v/>
      </c>
      <c r="G39" s="4" t="str">
        <f>IF('READY PU'!O48=0,"",'READY PU'!O48)</f>
        <v/>
      </c>
      <c r="H39" s="4" t="str">
        <f>IF('READY PU'!P48=0,"",'READY PU'!P48)</f>
        <v/>
      </c>
      <c r="I39" s="4" t="str">
        <f>IF('READY PU'!Q48=0,"",'READY PU'!Q48)</f>
        <v/>
      </c>
      <c r="J39" s="4" t="str">
        <f>IF('READY PU'!R48=0,"",'READY PU'!R48)</f>
        <v/>
      </c>
      <c r="K39" s="4" t="str">
        <f>IF('READY PU'!S48=0,"",'READY PU'!S48)</f>
        <v/>
      </c>
      <c r="L39" s="768" t="str">
        <f>IF('READY PU'!T48=0,"",'READY PU'!T48)</f>
        <v/>
      </c>
      <c r="M39" s="916">
        <f t="shared" si="0"/>
        <v>0</v>
      </c>
      <c r="N39" s="904">
        <f>M39*'READY PU'!H48</f>
        <v>0</v>
      </c>
      <c r="O39" s="13">
        <f>M39*'READY PU'!AN48</f>
        <v>0</v>
      </c>
    </row>
    <row r="40" spans="1:15" ht="23.25" customHeight="1">
      <c r="A40" s="893">
        <f>'READY PU'!E49</f>
        <v>0</v>
      </c>
      <c r="B40" s="901" t="str">
        <f>'READY PU'!D49</f>
        <v>RE-32PU</v>
      </c>
      <c r="C40" s="4" t="str">
        <f>IF('READY PU'!K49=0,"",'READY PU'!K49)</f>
        <v/>
      </c>
      <c r="D40" s="4" t="str">
        <f>IF('READY PU'!L49=0,"",'READY PU'!L49)</f>
        <v/>
      </c>
      <c r="E40" s="4" t="str">
        <f>IF('READY PU'!M49=0,"",'READY PU'!M49)</f>
        <v/>
      </c>
      <c r="F40" s="4" t="str">
        <f>IF('READY PU'!N49=0,"",'READY PU'!N49)</f>
        <v/>
      </c>
      <c r="G40" s="4" t="str">
        <f>IF('READY PU'!O49=0,"",'READY PU'!O49)</f>
        <v/>
      </c>
      <c r="H40" s="4" t="str">
        <f>IF('READY PU'!P49=0,"",'READY PU'!P49)</f>
        <v/>
      </c>
      <c r="I40" s="4" t="str">
        <f>IF('READY PU'!Q49=0,"",'READY PU'!Q49)</f>
        <v/>
      </c>
      <c r="J40" s="4" t="str">
        <f>IF('READY PU'!R49=0,"",'READY PU'!R49)</f>
        <v/>
      </c>
      <c r="K40" s="4" t="str">
        <f>IF('READY PU'!S49=0,"",'READY PU'!S49)</f>
        <v/>
      </c>
      <c r="L40" s="768" t="str">
        <f>IF('READY PU'!T49=0,"",'READY PU'!T49)</f>
        <v/>
      </c>
      <c r="M40" s="916">
        <f t="shared" si="0"/>
        <v>0</v>
      </c>
      <c r="N40" s="904">
        <f>M40*'READY PU'!H49</f>
        <v>0</v>
      </c>
      <c r="O40" s="13">
        <f>M40*'READY PU'!AN49</f>
        <v>0</v>
      </c>
    </row>
    <row r="41" spans="1:15" ht="23.25" customHeight="1">
      <c r="A41" s="893">
        <f>'READY PU'!E50</f>
        <v>0</v>
      </c>
      <c r="B41" s="901" t="str">
        <f>'READY PU'!D50</f>
        <v>RE-33PU</v>
      </c>
      <c r="C41" s="4" t="str">
        <f>IF('READY PU'!K50=0,"",'READY PU'!K50)</f>
        <v/>
      </c>
      <c r="D41" s="4" t="str">
        <f>IF('READY PU'!L50=0,"",'READY PU'!L50)</f>
        <v/>
      </c>
      <c r="E41" s="4" t="str">
        <f>IF('READY PU'!M50=0,"",'READY PU'!M50)</f>
        <v/>
      </c>
      <c r="F41" s="4" t="str">
        <f>IF('READY PU'!N50=0,"",'READY PU'!N50)</f>
        <v/>
      </c>
      <c r="G41" s="4" t="str">
        <f>IF('READY PU'!O50=0,"",'READY PU'!O50)</f>
        <v/>
      </c>
      <c r="H41" s="4" t="str">
        <f>IF('READY PU'!P50=0,"",'READY PU'!P50)</f>
        <v/>
      </c>
      <c r="I41" s="4" t="str">
        <f>IF('READY PU'!Q50=0,"",'READY PU'!Q50)</f>
        <v/>
      </c>
      <c r="J41" s="4" t="str">
        <f>IF('READY PU'!R50=0,"",'READY PU'!R50)</f>
        <v/>
      </c>
      <c r="K41" s="4" t="str">
        <f>IF('READY PU'!S50=0,"",'READY PU'!S50)</f>
        <v/>
      </c>
      <c r="L41" s="768" t="str">
        <f>IF('READY PU'!T50=0,"",'READY PU'!T50)</f>
        <v/>
      </c>
      <c r="M41" s="916">
        <f t="shared" si="0"/>
        <v>0</v>
      </c>
      <c r="N41" s="904">
        <f>M41*'READY PU'!H50</f>
        <v>0</v>
      </c>
      <c r="O41" s="13">
        <f>M41*'READY PU'!AN50</f>
        <v>0</v>
      </c>
    </row>
    <row r="42" spans="1:15" ht="23.25" customHeight="1">
      <c r="A42" s="893">
        <f>'READY PU'!E51</f>
        <v>0</v>
      </c>
      <c r="B42" s="901" t="str">
        <f>'READY PU'!D51</f>
        <v>RE-34PU</v>
      </c>
      <c r="C42" s="4" t="str">
        <f>IF('READY PU'!K51=0,"",'READY PU'!K51)</f>
        <v/>
      </c>
      <c r="D42" s="4" t="str">
        <f>IF('READY PU'!L51=0,"",'READY PU'!L51)</f>
        <v/>
      </c>
      <c r="E42" s="4" t="str">
        <f>IF('READY PU'!M51=0,"",'READY PU'!M51)</f>
        <v/>
      </c>
      <c r="F42" s="4" t="str">
        <f>IF('READY PU'!N51=0,"",'READY PU'!N51)</f>
        <v/>
      </c>
      <c r="G42" s="4" t="str">
        <f>IF('READY PU'!O51=0,"",'READY PU'!O51)</f>
        <v/>
      </c>
      <c r="H42" s="4" t="str">
        <f>IF('READY PU'!P51=0,"",'READY PU'!P51)</f>
        <v/>
      </c>
      <c r="I42" s="4" t="str">
        <f>IF('READY PU'!Q51=0,"",'READY PU'!Q51)</f>
        <v/>
      </c>
      <c r="J42" s="4" t="str">
        <f>IF('READY PU'!R51=0,"",'READY PU'!R51)</f>
        <v/>
      </c>
      <c r="K42" s="4" t="str">
        <f>IF('READY PU'!S51=0,"",'READY PU'!S51)</f>
        <v/>
      </c>
      <c r="L42" s="768" t="str">
        <f>IF('READY PU'!T51=0,"",'READY PU'!T51)</f>
        <v/>
      </c>
      <c r="M42" s="916">
        <f t="shared" si="0"/>
        <v>0</v>
      </c>
      <c r="N42" s="904">
        <f>M42*'READY PU'!H51</f>
        <v>0</v>
      </c>
      <c r="O42" s="13">
        <f>M42*'READY PU'!AN51</f>
        <v>0</v>
      </c>
    </row>
    <row r="43" spans="1:15" ht="23.25" customHeight="1">
      <c r="A43" s="893">
        <f>'READY PU'!E52</f>
        <v>0</v>
      </c>
      <c r="B43" s="901" t="str">
        <f>'READY PU'!D52</f>
        <v>RE-35PU</v>
      </c>
      <c r="C43" s="4" t="str">
        <f>IF('READY PU'!K52=0,"",'READY PU'!K52)</f>
        <v/>
      </c>
      <c r="D43" s="4" t="str">
        <f>IF('READY PU'!L52=0,"",'READY PU'!L52)</f>
        <v/>
      </c>
      <c r="E43" s="4" t="str">
        <f>IF('READY PU'!M52=0,"",'READY PU'!M52)</f>
        <v/>
      </c>
      <c r="F43" s="4" t="str">
        <f>IF('READY PU'!N52=0,"",'READY PU'!N52)</f>
        <v/>
      </c>
      <c r="G43" s="4" t="str">
        <f>IF('READY PU'!O52=0,"",'READY PU'!O52)</f>
        <v/>
      </c>
      <c r="H43" s="4" t="str">
        <f>IF('READY PU'!P52=0,"",'READY PU'!P52)</f>
        <v/>
      </c>
      <c r="I43" s="4" t="str">
        <f>IF('READY PU'!Q52=0,"",'READY PU'!Q52)</f>
        <v/>
      </c>
      <c r="J43" s="4" t="str">
        <f>IF('READY PU'!R52=0,"",'READY PU'!R52)</f>
        <v/>
      </c>
      <c r="K43" s="4" t="str">
        <f>IF('READY PU'!S52=0,"",'READY PU'!S52)</f>
        <v/>
      </c>
      <c r="L43" s="768" t="str">
        <f>IF('READY PU'!T52=0,"",'READY PU'!T52)</f>
        <v/>
      </c>
      <c r="M43" s="916">
        <f t="shared" si="0"/>
        <v>0</v>
      </c>
      <c r="N43" s="904">
        <f>M43*'READY PU'!H52</f>
        <v>0</v>
      </c>
      <c r="O43" s="13">
        <f>M43*'READY PU'!AN52</f>
        <v>0</v>
      </c>
    </row>
    <row r="44" spans="1:15" ht="23.25" customHeight="1">
      <c r="A44" s="893">
        <f>'READY PU'!E53</f>
        <v>0</v>
      </c>
      <c r="B44" s="901" t="str">
        <f>'READY PU'!D53</f>
        <v>RE-36PU</v>
      </c>
      <c r="C44" s="4" t="str">
        <f>IF('READY PU'!K53=0,"",'READY PU'!K53)</f>
        <v/>
      </c>
      <c r="D44" s="4" t="str">
        <f>IF('READY PU'!L53=0,"",'READY PU'!L53)</f>
        <v/>
      </c>
      <c r="E44" s="4" t="str">
        <f>IF('READY PU'!M53=0,"",'READY PU'!M53)</f>
        <v/>
      </c>
      <c r="F44" s="4" t="str">
        <f>IF('READY PU'!N53=0,"",'READY PU'!N53)</f>
        <v/>
      </c>
      <c r="G44" s="4" t="str">
        <f>IF('READY PU'!O53=0,"",'READY PU'!O53)</f>
        <v/>
      </c>
      <c r="H44" s="4" t="str">
        <f>IF('READY PU'!P53=0,"",'READY PU'!P53)</f>
        <v/>
      </c>
      <c r="I44" s="4" t="str">
        <f>IF('READY PU'!Q53=0,"",'READY PU'!Q53)</f>
        <v/>
      </c>
      <c r="J44" s="4" t="str">
        <f>IF('READY PU'!R53=0,"",'READY PU'!R53)</f>
        <v/>
      </c>
      <c r="K44" s="4" t="str">
        <f>IF('READY PU'!S53=0,"",'READY PU'!S53)</f>
        <v/>
      </c>
      <c r="L44" s="768" t="str">
        <f>IF('READY PU'!T53=0,"",'READY PU'!T53)</f>
        <v/>
      </c>
      <c r="M44" s="916">
        <f t="shared" si="0"/>
        <v>0</v>
      </c>
      <c r="N44" s="904">
        <f>M44*'READY PU'!H53</f>
        <v>0</v>
      </c>
      <c r="O44" s="13">
        <f>M44*'READY PU'!AN53</f>
        <v>0</v>
      </c>
    </row>
    <row r="45" spans="1:15" ht="23.25" customHeight="1">
      <c r="A45" s="893">
        <f>'READY PU'!E54</f>
        <v>0</v>
      </c>
      <c r="B45" s="901" t="str">
        <f>'READY PU'!D54</f>
        <v>RE-37PU</v>
      </c>
      <c r="C45" s="4" t="str">
        <f>IF('READY PU'!K54=0,"",'READY PU'!K54)</f>
        <v/>
      </c>
      <c r="D45" s="4" t="str">
        <f>IF('READY PU'!L54=0,"",'READY PU'!L54)</f>
        <v/>
      </c>
      <c r="E45" s="4" t="str">
        <f>IF('READY PU'!M54=0,"",'READY PU'!M54)</f>
        <v/>
      </c>
      <c r="F45" s="4" t="str">
        <f>IF('READY PU'!N54=0,"",'READY PU'!N54)</f>
        <v/>
      </c>
      <c r="G45" s="4" t="str">
        <f>IF('READY PU'!O54=0,"",'READY PU'!O54)</f>
        <v/>
      </c>
      <c r="H45" s="4" t="str">
        <f>IF('READY PU'!P54=0,"",'READY PU'!P54)</f>
        <v/>
      </c>
      <c r="I45" s="4" t="str">
        <f>IF('READY PU'!Q54=0,"",'READY PU'!Q54)</f>
        <v/>
      </c>
      <c r="J45" s="4" t="str">
        <f>IF('READY PU'!R54=0,"",'READY PU'!R54)</f>
        <v/>
      </c>
      <c r="K45" s="4" t="str">
        <f>IF('READY PU'!S54=0,"",'READY PU'!S54)</f>
        <v/>
      </c>
      <c r="L45" s="768" t="str">
        <f>IF('READY PU'!T54=0,"",'READY PU'!T54)</f>
        <v/>
      </c>
      <c r="M45" s="916">
        <f t="shared" si="0"/>
        <v>0</v>
      </c>
      <c r="N45" s="904">
        <f>M45*'READY PU'!H54</f>
        <v>0</v>
      </c>
      <c r="O45" s="13">
        <f>M45*'READY PU'!AN54</f>
        <v>0</v>
      </c>
    </row>
    <row r="46" spans="1:15" ht="23.25" customHeight="1">
      <c r="A46" s="893">
        <f>'READY PU'!E55</f>
        <v>0</v>
      </c>
      <c r="B46" s="901" t="str">
        <f>'READY PU'!D55</f>
        <v>RE-38PU</v>
      </c>
      <c r="C46" s="4" t="str">
        <f>IF('READY PU'!K55=0,"",'READY PU'!K55)</f>
        <v/>
      </c>
      <c r="D46" s="4" t="str">
        <f>IF('READY PU'!L55=0,"",'READY PU'!L55)</f>
        <v/>
      </c>
      <c r="E46" s="4" t="str">
        <f>IF('READY PU'!M55=0,"",'READY PU'!M55)</f>
        <v/>
      </c>
      <c r="F46" s="4" t="str">
        <f>IF('READY PU'!N55=0,"",'READY PU'!N55)</f>
        <v/>
      </c>
      <c r="G46" s="4" t="str">
        <f>IF('READY PU'!O55=0,"",'READY PU'!O55)</f>
        <v/>
      </c>
      <c r="H46" s="4" t="str">
        <f>IF('READY PU'!P55=0,"",'READY PU'!P55)</f>
        <v/>
      </c>
      <c r="I46" s="4" t="str">
        <f>IF('READY PU'!Q55=0,"",'READY PU'!Q55)</f>
        <v/>
      </c>
      <c r="J46" s="4" t="str">
        <f>IF('READY PU'!R55=0,"",'READY PU'!R55)</f>
        <v/>
      </c>
      <c r="K46" s="4" t="str">
        <f>IF('READY PU'!S55=0,"",'READY PU'!S55)</f>
        <v/>
      </c>
      <c r="L46" s="768" t="str">
        <f>IF('READY PU'!T55=0,"",'READY PU'!T55)</f>
        <v/>
      </c>
      <c r="M46" s="916">
        <f t="shared" si="0"/>
        <v>0</v>
      </c>
      <c r="N46" s="904">
        <f>M46*'READY PU'!H55</f>
        <v>0</v>
      </c>
      <c r="O46" s="13">
        <f>M46*'READY PU'!AN55</f>
        <v>0</v>
      </c>
    </row>
    <row r="47" spans="1:15" ht="23.25" customHeight="1">
      <c r="A47" s="893">
        <f>'READY PU'!E56</f>
        <v>0</v>
      </c>
      <c r="B47" s="901" t="str">
        <f>'READY PU'!D56</f>
        <v>RE-39PU</v>
      </c>
      <c r="C47" s="4" t="str">
        <f>IF('READY PU'!K56=0,"",'READY PU'!K56)</f>
        <v/>
      </c>
      <c r="D47" s="4" t="str">
        <f>IF('READY PU'!L56=0,"",'READY PU'!L56)</f>
        <v/>
      </c>
      <c r="E47" s="4" t="str">
        <f>IF('READY PU'!M56=0,"",'READY PU'!M56)</f>
        <v/>
      </c>
      <c r="F47" s="4" t="str">
        <f>IF('READY PU'!N56=0,"",'READY PU'!N56)</f>
        <v/>
      </c>
      <c r="G47" s="4" t="str">
        <f>IF('READY PU'!O56=0,"",'READY PU'!O56)</f>
        <v/>
      </c>
      <c r="H47" s="4" t="str">
        <f>IF('READY PU'!P56=0,"",'READY PU'!P56)</f>
        <v/>
      </c>
      <c r="I47" s="4" t="str">
        <f>IF('READY PU'!Q56=0,"",'READY PU'!Q56)</f>
        <v/>
      </c>
      <c r="J47" s="4" t="str">
        <f>IF('READY PU'!R56=0,"",'READY PU'!R56)</f>
        <v/>
      </c>
      <c r="K47" s="4" t="str">
        <f>IF('READY PU'!S56=0,"",'READY PU'!S56)</f>
        <v/>
      </c>
      <c r="L47" s="768" t="str">
        <f>IF('READY PU'!T56=0,"",'READY PU'!T56)</f>
        <v/>
      </c>
      <c r="M47" s="916">
        <f t="shared" si="0"/>
        <v>0</v>
      </c>
      <c r="N47" s="904">
        <f>M47*'READY PU'!H56</f>
        <v>0</v>
      </c>
      <c r="O47" s="13">
        <f>M47*'READY PU'!AN56</f>
        <v>0</v>
      </c>
    </row>
    <row r="48" spans="1:15" ht="23.25" customHeight="1">
      <c r="A48" s="893">
        <f>'READY PU'!E57</f>
        <v>0</v>
      </c>
      <c r="B48" s="901" t="str">
        <f>'READY PU'!D57</f>
        <v>RE-40PU</v>
      </c>
      <c r="C48" s="4" t="str">
        <f>IF('READY PU'!K57=0,"",'READY PU'!K57)</f>
        <v/>
      </c>
      <c r="D48" s="4" t="str">
        <f>IF('READY PU'!L57=0,"",'READY PU'!L57)</f>
        <v/>
      </c>
      <c r="E48" s="4" t="str">
        <f>IF('READY PU'!M57=0,"",'READY PU'!M57)</f>
        <v/>
      </c>
      <c r="F48" s="4" t="str">
        <f>IF('READY PU'!N57=0,"",'READY PU'!N57)</f>
        <v/>
      </c>
      <c r="G48" s="4" t="str">
        <f>IF('READY PU'!O57=0,"",'READY PU'!O57)</f>
        <v/>
      </c>
      <c r="H48" s="4" t="str">
        <f>IF('READY PU'!P57=0,"",'READY PU'!P57)</f>
        <v/>
      </c>
      <c r="I48" s="4" t="str">
        <f>IF('READY PU'!Q57=0,"",'READY PU'!Q57)</f>
        <v/>
      </c>
      <c r="J48" s="4" t="str">
        <f>IF('READY PU'!R57=0,"",'READY PU'!R57)</f>
        <v/>
      </c>
      <c r="K48" s="4" t="str">
        <f>IF('READY PU'!S57=0,"",'READY PU'!S57)</f>
        <v/>
      </c>
      <c r="L48" s="768" t="str">
        <f>IF('READY PU'!T57=0,"",'READY PU'!T57)</f>
        <v/>
      </c>
      <c r="M48" s="916">
        <f t="shared" si="0"/>
        <v>0</v>
      </c>
      <c r="N48" s="904">
        <f>M48*'READY PU'!H57</f>
        <v>0</v>
      </c>
      <c r="O48" s="13">
        <f>M48*'READY PU'!AN57</f>
        <v>0</v>
      </c>
    </row>
    <row r="49" spans="1:15" ht="23.25" customHeight="1">
      <c r="A49" s="902" t="s">
        <v>324</v>
      </c>
      <c r="B49" s="903"/>
      <c r="C49" s="4" t="str">
        <f>IF('READY PU'!K58=0,"",'READY PU'!K58)</f>
        <v/>
      </c>
      <c r="D49" s="893"/>
      <c r="E49" s="893"/>
      <c r="F49" s="893"/>
      <c r="G49" s="893"/>
      <c r="H49" s="893"/>
      <c r="I49" s="893"/>
      <c r="J49" s="893"/>
      <c r="K49" s="893"/>
      <c r="L49" s="888"/>
      <c r="M49" s="916"/>
      <c r="N49" s="904"/>
      <c r="O49" s="13"/>
    </row>
    <row r="50" spans="1:15" ht="23.25" customHeight="1">
      <c r="A50" s="1024" t="str">
        <f>'READY PU'!D15</f>
        <v>REDUCTOR-30PU</v>
      </c>
      <c r="B50" s="1024"/>
      <c r="C50" s="4" t="str">
        <f>IF('READY PU'!K15=0,"",'READY PU'!K15)</f>
        <v/>
      </c>
      <c r="D50" s="4" t="str">
        <f>IF('READY PU'!L15=0,"",'READY PU'!L15)</f>
        <v/>
      </c>
      <c r="E50" s="4" t="str">
        <f>IF('READY PU'!M15=0,"",'READY PU'!M15)</f>
        <v/>
      </c>
      <c r="F50" s="4" t="str">
        <f>IF('READY PU'!N15=0,"",'READY PU'!N15)</f>
        <v/>
      </c>
      <c r="G50" s="4" t="str">
        <f>IF('READY PU'!O15=0,"",'READY PU'!O15)</f>
        <v/>
      </c>
      <c r="H50" s="4" t="str">
        <f>IF('READY PU'!P15=0,"",'READY PU'!P15)</f>
        <v/>
      </c>
      <c r="I50" s="4" t="str">
        <f>IF('READY PU'!Q15=0,"",'READY PU'!Q15)</f>
        <v/>
      </c>
      <c r="J50" s="4" t="str">
        <f>IF('READY PU'!R15=0,"",'READY PU'!R15)</f>
        <v/>
      </c>
      <c r="K50" s="4" t="str">
        <f>IF('READY PU'!S15=0,"",'READY PU'!S15)</f>
        <v/>
      </c>
      <c r="L50" s="768" t="str">
        <f>IF('READY PU'!T15=0,"",'READY PU'!T15)</f>
        <v/>
      </c>
      <c r="M50" s="916">
        <f t="shared" ref="M50:M51" si="1">SUM(C50:L50)</f>
        <v>0</v>
      </c>
      <c r="N50" s="904">
        <f>'READY PU'!H15*SUM('PRODUCTION LIST READY PU'!C50:L50)</f>
        <v>0</v>
      </c>
      <c r="O50" s="904">
        <f>SUM(C50:L50)</f>
        <v>0</v>
      </c>
    </row>
    <row r="51" spans="1:15" ht="23.25" customHeight="1">
      <c r="A51" s="1024" t="str">
        <f>'READY PU'!D16</f>
        <v>REDUCTOR-100PU</v>
      </c>
      <c r="B51" s="1024"/>
      <c r="C51" s="4" t="str">
        <f>IF('READY PU'!K16=0,"",'READY PU'!K16)</f>
        <v/>
      </c>
      <c r="D51" s="4" t="str">
        <f>IF('READY PU'!L16=0,"",'READY PU'!L16)</f>
        <v/>
      </c>
      <c r="E51" s="4" t="str">
        <f>IF('READY PU'!M16=0,"",'READY PU'!M16)</f>
        <v/>
      </c>
      <c r="F51" s="4" t="str">
        <f>IF('READY PU'!N16=0,"",'READY PU'!N16)</f>
        <v/>
      </c>
      <c r="G51" s="4" t="str">
        <f>IF('READY PU'!O16=0,"",'READY PU'!O16)</f>
        <v/>
      </c>
      <c r="H51" s="4" t="str">
        <f>IF('READY PU'!P16=0,"",'READY PU'!P16)</f>
        <v/>
      </c>
      <c r="I51" s="4" t="str">
        <f>IF('READY PU'!Q16=0,"",'READY PU'!Q16)</f>
        <v/>
      </c>
      <c r="J51" s="4" t="str">
        <f>IF('READY PU'!R16=0,"",'READY PU'!R16)</f>
        <v/>
      </c>
      <c r="K51" s="4" t="str">
        <f>IF('READY PU'!S16=0,"",'READY PU'!S16)</f>
        <v/>
      </c>
      <c r="L51" s="768" t="str">
        <f>IF('READY PU'!T16=0,"",'READY PU'!T16)</f>
        <v/>
      </c>
      <c r="M51" s="916">
        <f t="shared" si="1"/>
        <v>0</v>
      </c>
      <c r="N51" s="904">
        <f>'READY PU'!H16*SUM('PRODUCTION LIST READY PU'!C51:L51)</f>
        <v>0</v>
      </c>
      <c r="O51" s="904">
        <f>SUM(C51:L51)</f>
        <v>0</v>
      </c>
    </row>
    <row r="52" spans="1:15" ht="23.25" customHeight="1">
      <c r="A52" s="902" t="s">
        <v>338</v>
      </c>
      <c r="B52" s="902"/>
      <c r="C52" s="902"/>
      <c r="D52" s="902"/>
      <c r="E52" s="902"/>
      <c r="F52" s="893"/>
      <c r="G52" s="893"/>
      <c r="H52" s="893"/>
      <c r="I52" s="893"/>
      <c r="J52" s="893"/>
      <c r="K52" s="893"/>
      <c r="L52" s="888"/>
      <c r="M52" s="917"/>
      <c r="N52" s="13"/>
      <c r="O52" s="13"/>
    </row>
    <row r="53" spans="1:15" ht="23.25" customHeight="1">
      <c r="A53" s="1024" t="str">
        <f>'READY PU'!D12</f>
        <v>DCJ-PU</v>
      </c>
      <c r="B53" s="1024"/>
      <c r="C53" s="4" t="str">
        <f>IF('READY PU'!K12=0,"",'READY PU'!K12)</f>
        <v/>
      </c>
      <c r="D53" s="4" t="str">
        <f>IF('READY PU'!L12=0,"",'READY PU'!L12)</f>
        <v/>
      </c>
      <c r="E53" s="4" t="str">
        <f>IF('READY PU'!M12=0,"",'READY PU'!M12)</f>
        <v/>
      </c>
      <c r="F53" s="4" t="str">
        <f>IF('READY PU'!N12=0,"",'READY PU'!N12)</f>
        <v/>
      </c>
      <c r="G53" s="4" t="str">
        <f>IF('READY PU'!O12=0,"",'READY PU'!O12)</f>
        <v/>
      </c>
      <c r="H53" s="4" t="str">
        <f>IF('READY PU'!P12=0,"",'READY PU'!P12)</f>
        <v/>
      </c>
      <c r="I53" s="4" t="str">
        <f>IF('READY PU'!Q12=0,"",'READY PU'!Q12)</f>
        <v/>
      </c>
      <c r="J53" s="4" t="str">
        <f>IF('READY PU'!R12=0,"",'READY PU'!R12)</f>
        <v/>
      </c>
      <c r="K53" s="4" t="str">
        <f>IF('READY PU'!S12=0,"",'READY PU'!S12)</f>
        <v/>
      </c>
      <c r="L53" s="768" t="str">
        <f>IF('READY PU'!T12=0,"",'READY PU'!T12)</f>
        <v/>
      </c>
      <c r="M53" s="916">
        <f t="shared" ref="M53:M54" si="2">SUM(C53:L53)</f>
        <v>0</v>
      </c>
      <c r="N53" s="904">
        <f>'READY PU'!H12*SUM('PRODUCTION LIST READY PU'!C53:L53)</f>
        <v>0</v>
      </c>
      <c r="O53" s="904">
        <f>SUM(C53:L53)</f>
        <v>0</v>
      </c>
    </row>
    <row r="54" spans="1:15" ht="23.25" customHeight="1">
      <c r="A54" s="1024" t="str">
        <f>'READY PU'!D13</f>
        <v>DCF-PU</v>
      </c>
      <c r="B54" s="1024"/>
      <c r="C54" s="4" t="str">
        <f>IF('READY PU'!K13=0,"",'READY PU'!K13)</f>
        <v/>
      </c>
      <c r="D54" s="4" t="str">
        <f>IF('READY PU'!L13=0,"",'READY PU'!L13)</f>
        <v/>
      </c>
      <c r="E54" s="4" t="str">
        <f>IF('READY PU'!M13=0,"",'READY PU'!M13)</f>
        <v/>
      </c>
      <c r="F54" s="4" t="str">
        <f>IF('READY PU'!N13=0,"",'READY PU'!N13)</f>
        <v/>
      </c>
      <c r="G54" s="4" t="str">
        <f>IF('READY PU'!O13=0,"",'READY PU'!O13)</f>
        <v/>
      </c>
      <c r="H54" s="4" t="str">
        <f>IF('READY PU'!P13=0,"",'READY PU'!P13)</f>
        <v/>
      </c>
      <c r="I54" s="4" t="str">
        <f>IF('READY PU'!Q13=0,"",'READY PU'!Q13)</f>
        <v/>
      </c>
      <c r="J54" s="4" t="str">
        <f>IF('READY PU'!R13=0,"",'READY PU'!R13)</f>
        <v/>
      </c>
      <c r="K54" s="4" t="str">
        <f>IF('READY PU'!S13=0,"",'READY PU'!S13)</f>
        <v/>
      </c>
      <c r="L54" s="768" t="str">
        <f>IF('READY PU'!T13=0,"",'READY PU'!T13)</f>
        <v/>
      </c>
      <c r="M54" s="916">
        <f t="shared" si="2"/>
        <v>0</v>
      </c>
      <c r="N54" s="904">
        <f>'READY PU'!H13*SUM('PRODUCTION LIST READY PU'!C54:L54)</f>
        <v>0</v>
      </c>
      <c r="O54" s="904">
        <f>SUM(C54:L54)</f>
        <v>0</v>
      </c>
    </row>
  </sheetData>
  <sheetProtection selectLockedCells="1" selectUnlockedCells="1"/>
  <autoFilter ref="M6:M54" xr:uid="{3C0E840A-4CEC-41E6-9FF7-306CA7D4A962}"/>
  <mergeCells count="8">
    <mergeCell ref="A53:B53"/>
    <mergeCell ref="A54:B54"/>
    <mergeCell ref="R10:T10"/>
    <mergeCell ref="I4:M4"/>
    <mergeCell ref="B4:G4"/>
    <mergeCell ref="R6:T6"/>
    <mergeCell ref="A51:B51"/>
    <mergeCell ref="A50:B50"/>
  </mergeCells>
  <pageMargins left="0.25" right="0.25" top="0.75" bottom="0.75" header="0.3" footer="0.3"/>
  <pageSetup paperSize="9" fitToHeight="0" orientation="landscape" horizontalDpi="4294967292" verticalDpi="4294967292" r:id="rId1"/>
  <headerFooter differentFirst="1" alignWithMargins="0">
    <oddFooter>Stran &amp;P od &amp;N</oddFooter>
    <firstFooter>Stran &amp;P od &amp;N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5E51-962C-46D2-A8B9-318B0ABA96CF}">
  <sheetPr codeName="Sheet7">
    <tabColor theme="0" tint="-4.9989318521683403E-2"/>
  </sheetPr>
  <dimension ref="A1:S54"/>
  <sheetViews>
    <sheetView showGridLines="0" zoomScale="110" zoomScaleNormal="110" workbookViewId="0">
      <selection activeCell="M4" sqref="M4"/>
    </sheetView>
  </sheetViews>
  <sheetFormatPr baseColWidth="10" defaultColWidth="12" defaultRowHeight="23.25" customHeight="1"/>
  <cols>
    <col min="1" max="1" width="10.6640625" style="16" bestFit="1" customWidth="1"/>
    <col min="2" max="2" width="5.1640625" style="16" customWidth="1"/>
    <col min="3" max="12" width="5.83203125" style="2" customWidth="1"/>
    <col min="13" max="13" width="7.1640625" style="16" customWidth="1"/>
    <col min="14" max="14" width="7.6640625" style="2" customWidth="1"/>
    <col min="15" max="15" width="4.6640625" style="2" customWidth="1"/>
    <col min="16" max="16384" width="12" style="2"/>
  </cols>
  <sheetData>
    <row r="1" spans="1:19" ht="23.25" customHeight="1">
      <c r="A1" s="1015"/>
      <c r="B1" s="1015"/>
      <c r="C1" s="1015"/>
      <c r="D1" s="1015"/>
      <c r="E1" s="1015"/>
      <c r="F1" s="1015"/>
      <c r="G1" s="78"/>
    </row>
    <row r="2" spans="1:19" ht="23.25" customHeight="1">
      <c r="A2" s="100"/>
      <c r="B2" s="100"/>
      <c r="C2" s="100"/>
      <c r="D2" s="100"/>
      <c r="E2" s="100"/>
      <c r="F2" s="100"/>
      <c r="G2" s="78"/>
      <c r="H2" s="78"/>
      <c r="I2" s="153" t="s">
        <v>385</v>
      </c>
    </row>
    <row r="3" spans="1:19" ht="33" customHeight="1">
      <c r="A3" s="1014">
        <f>'PRODUCTION LIST READY PE'!B4</f>
        <v>0</v>
      </c>
      <c r="B3" s="1014"/>
      <c r="C3" s="1014"/>
      <c r="D3" s="1014"/>
      <c r="E3" s="1014"/>
      <c r="F3" s="1014"/>
      <c r="G3" s="1014"/>
      <c r="H3" s="25"/>
      <c r="I3" s="1033">
        <f>'PRODUCTION LIST READY PE'!M4</f>
        <v>0</v>
      </c>
      <c r="J3" s="1033"/>
      <c r="M3" s="575">
        <f>SUM(M5:M50)</f>
        <v>0</v>
      </c>
      <c r="N3" s="425"/>
      <c r="P3" s="78"/>
      <c r="Q3" s="61"/>
      <c r="R3" s="61"/>
      <c r="S3" s="61"/>
    </row>
    <row r="4" spans="1:19" s="16" customFormat="1" ht="45" customHeight="1">
      <c r="A4" s="151" t="s">
        <v>42</v>
      </c>
      <c r="B4" s="919" t="s">
        <v>390</v>
      </c>
      <c r="C4" s="918" t="str">
        <f>'PRODUCTION LIST READY PU'!C6</f>
        <v>BLACK              RAL 9005</v>
      </c>
      <c r="D4" s="918" t="str">
        <f>'PRODUCTION LIST READY PU'!D6</f>
        <v>WHITE</v>
      </c>
      <c r="E4" s="918" t="str">
        <f>'PRODUCTION LIST READY PU'!E6</f>
        <v xml:space="preserve">RED                
RAL 3000 </v>
      </c>
      <c r="F4" s="918" t="str">
        <f>'PRODUCTION LIST READY PU'!F6</f>
        <v xml:space="preserve">YELLOW       
RAL 1018 </v>
      </c>
      <c r="G4" s="918" t="str">
        <f>'PRODUCTION LIST READY PU'!G6</f>
        <v>BLUE             
RAL 5015</v>
      </c>
      <c r="H4" s="918" t="str">
        <f>'PRODUCTION LIST READY PU'!H6</f>
        <v>BRIGHT
GREEN          
RAL 6018</v>
      </c>
      <c r="I4" s="918" t="str">
        <f>'PRODUCTION LIST READY PU'!I6</f>
        <v>PINK             
RAL 4003</v>
      </c>
      <c r="J4" s="918" t="str">
        <f>'PRODUCTION LIST READY PU'!J6</f>
        <v>PURPLE   nS4050-R60B/M</v>
      </c>
      <c r="K4" s="918" t="str">
        <f>'PRODUCTION LIST READY PU'!K6</f>
        <v>MINT   
RAL 6027</v>
      </c>
      <c r="L4" s="918" t="str">
        <f>'PRODUCTION LIST READY PU'!L6</f>
        <v>BROWN
RAL 8003</v>
      </c>
      <c r="M4" s="891" t="s">
        <v>9</v>
      </c>
      <c r="N4" s="426"/>
    </row>
    <row r="5" spans="1:19" s="16" customFormat="1" ht="23.25" customHeight="1">
      <c r="A5" s="14" t="str">
        <f>'PRODUCTION LIST READY PU'!B9</f>
        <v>RE-1PU</v>
      </c>
      <c r="B5" s="448">
        <f>'READY PU'!H18</f>
        <v>10</v>
      </c>
      <c r="C5" s="152" t="str">
        <f>'PRODUCTION LIST READY PU'!C9</f>
        <v/>
      </c>
      <c r="D5" s="152" t="str">
        <f>'PRODUCTION LIST READY PU'!D9</f>
        <v/>
      </c>
      <c r="E5" s="152" t="str">
        <f>'PRODUCTION LIST READY PU'!E9</f>
        <v/>
      </c>
      <c r="F5" s="152" t="str">
        <f>'PRODUCTION LIST READY PU'!F9</f>
        <v/>
      </c>
      <c r="G5" s="152" t="str">
        <f>'PRODUCTION LIST READY PU'!G9</f>
        <v/>
      </c>
      <c r="H5" s="152" t="str">
        <f>'PRODUCTION LIST READY PU'!H9</f>
        <v/>
      </c>
      <c r="I5" s="152" t="str">
        <f>'PRODUCTION LIST READY PU'!I9</f>
        <v/>
      </c>
      <c r="J5" s="152" t="str">
        <f>'PRODUCTION LIST READY PU'!J9</f>
        <v/>
      </c>
      <c r="K5" s="152" t="str">
        <f>'PRODUCTION LIST READY PU'!K9</f>
        <v/>
      </c>
      <c r="L5" s="152" t="str">
        <f>'PRODUCTION LIST READY PU'!L9</f>
        <v/>
      </c>
      <c r="M5" s="154">
        <f>SUM(C5:L5)</f>
        <v>0</v>
      </c>
      <c r="N5" s="422"/>
    </row>
    <row r="6" spans="1:19" s="16" customFormat="1" ht="23.25" customHeight="1">
      <c r="A6" s="14" t="str">
        <f>'PRODUCTION LIST READY PU'!B10</f>
        <v>RE-2PU</v>
      </c>
      <c r="B6" s="448">
        <f>'READY PU'!H19</f>
        <v>12</v>
      </c>
      <c r="C6" s="152" t="str">
        <f>'PRODUCTION LIST READY PU'!C10</f>
        <v/>
      </c>
      <c r="D6" s="152" t="str">
        <f>'PRODUCTION LIST READY PU'!D10</f>
        <v/>
      </c>
      <c r="E6" s="152" t="str">
        <f>'PRODUCTION LIST READY PU'!E10</f>
        <v/>
      </c>
      <c r="F6" s="152" t="str">
        <f>'PRODUCTION LIST READY PU'!F10</f>
        <v/>
      </c>
      <c r="G6" s="152" t="str">
        <f>'PRODUCTION LIST READY PU'!G10</f>
        <v/>
      </c>
      <c r="H6" s="152" t="str">
        <f>'PRODUCTION LIST READY PU'!H10</f>
        <v/>
      </c>
      <c r="I6" s="152" t="str">
        <f>'PRODUCTION LIST READY PU'!I10</f>
        <v/>
      </c>
      <c r="J6" s="152" t="str">
        <f>'PRODUCTION LIST READY PU'!J10</f>
        <v/>
      </c>
      <c r="K6" s="152" t="str">
        <f>'PRODUCTION LIST READY PU'!K10</f>
        <v/>
      </c>
      <c r="L6" s="152" t="str">
        <f>'PRODUCTION LIST READY PU'!L10</f>
        <v/>
      </c>
      <c r="M6" s="154">
        <f t="shared" ref="M6:M44" si="0">SUM(C6:L6)</f>
        <v>0</v>
      </c>
      <c r="N6" s="422"/>
    </row>
    <row r="7" spans="1:19" s="16" customFormat="1" ht="23.25" customHeight="1">
      <c r="A7" s="14" t="str">
        <f>'PRODUCTION LIST READY PU'!B11</f>
        <v>RE-3PU</v>
      </c>
      <c r="B7" s="448">
        <f>'READY PU'!H20</f>
        <v>10</v>
      </c>
      <c r="C7" s="152" t="str">
        <f>'PRODUCTION LIST READY PU'!C11</f>
        <v/>
      </c>
      <c r="D7" s="152" t="str">
        <f>'PRODUCTION LIST READY PU'!D11</f>
        <v/>
      </c>
      <c r="E7" s="152" t="str">
        <f>'PRODUCTION LIST READY PU'!E11</f>
        <v/>
      </c>
      <c r="F7" s="152" t="str">
        <f>'PRODUCTION LIST READY PU'!F11</f>
        <v/>
      </c>
      <c r="G7" s="152" t="str">
        <f>'PRODUCTION LIST READY PU'!G11</f>
        <v/>
      </c>
      <c r="H7" s="152" t="str">
        <f>'PRODUCTION LIST READY PU'!H11</f>
        <v/>
      </c>
      <c r="I7" s="152" t="str">
        <f>'PRODUCTION LIST READY PU'!I11</f>
        <v/>
      </c>
      <c r="J7" s="152" t="str">
        <f>'PRODUCTION LIST READY PU'!J11</f>
        <v/>
      </c>
      <c r="K7" s="152" t="str">
        <f>'PRODUCTION LIST READY PU'!K11</f>
        <v/>
      </c>
      <c r="L7" s="152" t="str">
        <f>'PRODUCTION LIST READY PU'!L11</f>
        <v/>
      </c>
      <c r="M7" s="154">
        <f t="shared" si="0"/>
        <v>0</v>
      </c>
      <c r="N7" s="422"/>
    </row>
    <row r="8" spans="1:19" s="16" customFormat="1" ht="23.25" customHeight="1">
      <c r="A8" s="14" t="str">
        <f>'PRODUCTION LIST READY PU'!B12</f>
        <v>RE-4PU</v>
      </c>
      <c r="B8" s="448">
        <f>'READY PU'!H21</f>
        <v>6</v>
      </c>
      <c r="C8" s="152" t="str">
        <f>'PRODUCTION LIST READY PU'!C12</f>
        <v/>
      </c>
      <c r="D8" s="152" t="str">
        <f>'PRODUCTION LIST READY PU'!D12</f>
        <v/>
      </c>
      <c r="E8" s="152" t="str">
        <f>'PRODUCTION LIST READY PU'!E12</f>
        <v/>
      </c>
      <c r="F8" s="152" t="str">
        <f>'PRODUCTION LIST READY PU'!F12</f>
        <v/>
      </c>
      <c r="G8" s="152" t="str">
        <f>'PRODUCTION LIST READY PU'!G12</f>
        <v/>
      </c>
      <c r="H8" s="152" t="str">
        <f>'PRODUCTION LIST READY PU'!H12</f>
        <v/>
      </c>
      <c r="I8" s="152" t="str">
        <f>'PRODUCTION LIST READY PU'!I12</f>
        <v/>
      </c>
      <c r="J8" s="152" t="str">
        <f>'PRODUCTION LIST READY PU'!J12</f>
        <v/>
      </c>
      <c r="K8" s="152" t="str">
        <f>'PRODUCTION LIST READY PU'!K12</f>
        <v/>
      </c>
      <c r="L8" s="152" t="str">
        <f>'PRODUCTION LIST READY PU'!L12</f>
        <v/>
      </c>
      <c r="M8" s="154">
        <f t="shared" si="0"/>
        <v>0</v>
      </c>
      <c r="N8" s="422"/>
    </row>
    <row r="9" spans="1:19" s="16" customFormat="1" ht="23.25" customHeight="1">
      <c r="A9" s="14" t="str">
        <f>'PRODUCTION LIST READY PU'!B13</f>
        <v>RE-5PU</v>
      </c>
      <c r="B9" s="448">
        <f>'READY PU'!H22</f>
        <v>4</v>
      </c>
      <c r="C9" s="152" t="str">
        <f>'PRODUCTION LIST READY PU'!C13</f>
        <v/>
      </c>
      <c r="D9" s="152" t="str">
        <f>'PRODUCTION LIST READY PU'!D13</f>
        <v/>
      </c>
      <c r="E9" s="152" t="str">
        <f>'PRODUCTION LIST READY PU'!E13</f>
        <v/>
      </c>
      <c r="F9" s="152" t="str">
        <f>'PRODUCTION LIST READY PU'!F13</f>
        <v/>
      </c>
      <c r="G9" s="152" t="str">
        <f>'PRODUCTION LIST READY PU'!G13</f>
        <v/>
      </c>
      <c r="H9" s="152" t="str">
        <f>'PRODUCTION LIST READY PU'!H13</f>
        <v/>
      </c>
      <c r="I9" s="152" t="str">
        <f>'PRODUCTION LIST READY PU'!I13</f>
        <v/>
      </c>
      <c r="J9" s="152" t="str">
        <f>'PRODUCTION LIST READY PU'!J13</f>
        <v/>
      </c>
      <c r="K9" s="152" t="str">
        <f>'PRODUCTION LIST READY PU'!K13</f>
        <v/>
      </c>
      <c r="L9" s="152" t="str">
        <f>'PRODUCTION LIST READY PU'!L13</f>
        <v/>
      </c>
      <c r="M9" s="154">
        <f t="shared" si="0"/>
        <v>0</v>
      </c>
      <c r="N9" s="422"/>
    </row>
    <row r="10" spans="1:19" s="16" customFormat="1" ht="23.25" customHeight="1">
      <c r="A10" s="14" t="str">
        <f>'PRODUCTION LIST READY PU'!B14</f>
        <v>RE-6PU</v>
      </c>
      <c r="B10" s="448">
        <f>'READY PU'!H23</f>
        <v>3</v>
      </c>
      <c r="C10" s="152" t="str">
        <f>'PRODUCTION LIST READY PU'!C14</f>
        <v/>
      </c>
      <c r="D10" s="152" t="str">
        <f>'PRODUCTION LIST READY PU'!D14</f>
        <v/>
      </c>
      <c r="E10" s="152" t="str">
        <f>'PRODUCTION LIST READY PU'!E14</f>
        <v/>
      </c>
      <c r="F10" s="152" t="str">
        <f>'PRODUCTION LIST READY PU'!F14</f>
        <v/>
      </c>
      <c r="G10" s="152" t="str">
        <f>'PRODUCTION LIST READY PU'!G14</f>
        <v/>
      </c>
      <c r="H10" s="152" t="str">
        <f>'PRODUCTION LIST READY PU'!H14</f>
        <v/>
      </c>
      <c r="I10" s="152" t="str">
        <f>'PRODUCTION LIST READY PU'!I14</f>
        <v/>
      </c>
      <c r="J10" s="152" t="str">
        <f>'PRODUCTION LIST READY PU'!J14</f>
        <v/>
      </c>
      <c r="K10" s="152" t="str">
        <f>'PRODUCTION LIST READY PU'!K14</f>
        <v/>
      </c>
      <c r="L10" s="152" t="str">
        <f>'PRODUCTION LIST READY PU'!L14</f>
        <v/>
      </c>
      <c r="M10" s="154">
        <f t="shared" si="0"/>
        <v>0</v>
      </c>
      <c r="N10" s="422"/>
    </row>
    <row r="11" spans="1:19" s="16" customFormat="1" ht="23.25" customHeight="1">
      <c r="A11" s="14" t="str">
        <f>'PRODUCTION LIST READY PU'!B15</f>
        <v>RE-7PU</v>
      </c>
      <c r="B11" s="448">
        <f>'READY PU'!H24</f>
        <v>2</v>
      </c>
      <c r="C11" s="152" t="str">
        <f>'PRODUCTION LIST READY PU'!C15</f>
        <v/>
      </c>
      <c r="D11" s="152" t="str">
        <f>'PRODUCTION LIST READY PU'!D15</f>
        <v/>
      </c>
      <c r="E11" s="152" t="str">
        <f>'PRODUCTION LIST READY PU'!E15</f>
        <v/>
      </c>
      <c r="F11" s="152" t="str">
        <f>'PRODUCTION LIST READY PU'!F15</f>
        <v/>
      </c>
      <c r="G11" s="152" t="str">
        <f>'PRODUCTION LIST READY PU'!G15</f>
        <v/>
      </c>
      <c r="H11" s="152" t="str">
        <f>'PRODUCTION LIST READY PU'!H15</f>
        <v/>
      </c>
      <c r="I11" s="152" t="str">
        <f>'PRODUCTION LIST READY PU'!I15</f>
        <v/>
      </c>
      <c r="J11" s="152" t="str">
        <f>'PRODUCTION LIST READY PU'!J15</f>
        <v/>
      </c>
      <c r="K11" s="152" t="str">
        <f>'PRODUCTION LIST READY PU'!K15</f>
        <v/>
      </c>
      <c r="L11" s="152" t="str">
        <f>'PRODUCTION LIST READY PU'!L15</f>
        <v/>
      </c>
      <c r="M11" s="154">
        <f t="shared" si="0"/>
        <v>0</v>
      </c>
      <c r="N11" s="422"/>
    </row>
    <row r="12" spans="1:19" s="16" customFormat="1" ht="23.25" customHeight="1">
      <c r="A12" s="14" t="str">
        <f>'PRODUCTION LIST READY PU'!B16</f>
        <v>RE-8PU</v>
      </c>
      <c r="B12" s="448">
        <f>'READY PU'!H25</f>
        <v>1</v>
      </c>
      <c r="C12" s="152" t="str">
        <f>'PRODUCTION LIST READY PU'!C16</f>
        <v/>
      </c>
      <c r="D12" s="152" t="str">
        <f>'PRODUCTION LIST READY PU'!D16</f>
        <v/>
      </c>
      <c r="E12" s="152" t="str">
        <f>'PRODUCTION LIST READY PU'!E16</f>
        <v/>
      </c>
      <c r="F12" s="152" t="str">
        <f>'PRODUCTION LIST READY PU'!F16</f>
        <v/>
      </c>
      <c r="G12" s="152" t="str">
        <f>'PRODUCTION LIST READY PU'!G16</f>
        <v/>
      </c>
      <c r="H12" s="152" t="str">
        <f>'PRODUCTION LIST READY PU'!H16</f>
        <v/>
      </c>
      <c r="I12" s="152" t="str">
        <f>'PRODUCTION LIST READY PU'!I16</f>
        <v/>
      </c>
      <c r="J12" s="152" t="str">
        <f>'PRODUCTION LIST READY PU'!J16</f>
        <v/>
      </c>
      <c r="K12" s="152" t="str">
        <f>'PRODUCTION LIST READY PU'!K16</f>
        <v/>
      </c>
      <c r="L12" s="152" t="str">
        <f>'PRODUCTION LIST READY PU'!L16</f>
        <v/>
      </c>
      <c r="M12" s="154">
        <f t="shared" si="0"/>
        <v>0</v>
      </c>
      <c r="N12" s="422"/>
    </row>
    <row r="13" spans="1:19" s="16" customFormat="1" ht="23.25" customHeight="1">
      <c r="A13" s="14" t="str">
        <f>'PRODUCTION LIST READY PU'!B17</f>
        <v>RE-9PU</v>
      </c>
      <c r="B13" s="448">
        <f>'READY PU'!H26</f>
        <v>1</v>
      </c>
      <c r="C13" s="152" t="str">
        <f>'PRODUCTION LIST READY PU'!C17</f>
        <v/>
      </c>
      <c r="D13" s="152" t="str">
        <f>'PRODUCTION LIST READY PU'!D17</f>
        <v/>
      </c>
      <c r="E13" s="152" t="str">
        <f>'PRODUCTION LIST READY PU'!E17</f>
        <v/>
      </c>
      <c r="F13" s="152" t="str">
        <f>'PRODUCTION LIST READY PU'!F17</f>
        <v/>
      </c>
      <c r="G13" s="152" t="str">
        <f>'PRODUCTION LIST READY PU'!G17</f>
        <v/>
      </c>
      <c r="H13" s="152" t="str">
        <f>'PRODUCTION LIST READY PU'!H17</f>
        <v/>
      </c>
      <c r="I13" s="152" t="str">
        <f>'PRODUCTION LIST READY PU'!I17</f>
        <v/>
      </c>
      <c r="J13" s="152" t="str">
        <f>'PRODUCTION LIST READY PU'!J17</f>
        <v/>
      </c>
      <c r="K13" s="152" t="str">
        <f>'PRODUCTION LIST READY PU'!K17</f>
        <v/>
      </c>
      <c r="L13" s="152" t="str">
        <f>'PRODUCTION LIST READY PU'!L17</f>
        <v/>
      </c>
      <c r="M13" s="154">
        <f t="shared" si="0"/>
        <v>0</v>
      </c>
      <c r="N13" s="422"/>
    </row>
    <row r="14" spans="1:19" s="16" customFormat="1" ht="23.25" customHeight="1">
      <c r="A14" s="14" t="str">
        <f>'PRODUCTION LIST READY PU'!B18</f>
        <v>RE-10PU</v>
      </c>
      <c r="B14" s="448">
        <f>'READY PU'!H27</f>
        <v>1</v>
      </c>
      <c r="C14" s="152" t="str">
        <f>'PRODUCTION LIST READY PU'!C18</f>
        <v/>
      </c>
      <c r="D14" s="152" t="str">
        <f>'PRODUCTION LIST READY PU'!D18</f>
        <v/>
      </c>
      <c r="E14" s="152" t="str">
        <f>'PRODUCTION LIST READY PU'!E18</f>
        <v/>
      </c>
      <c r="F14" s="152" t="str">
        <f>'PRODUCTION LIST READY PU'!F18</f>
        <v/>
      </c>
      <c r="G14" s="152" t="str">
        <f>'PRODUCTION LIST READY PU'!G18</f>
        <v/>
      </c>
      <c r="H14" s="152" t="str">
        <f>'PRODUCTION LIST READY PU'!H18</f>
        <v/>
      </c>
      <c r="I14" s="152" t="str">
        <f>'PRODUCTION LIST READY PU'!I18</f>
        <v/>
      </c>
      <c r="J14" s="152" t="str">
        <f>'PRODUCTION LIST READY PU'!J18</f>
        <v/>
      </c>
      <c r="K14" s="152" t="str">
        <f>'PRODUCTION LIST READY PU'!K18</f>
        <v/>
      </c>
      <c r="L14" s="152" t="str">
        <f>'PRODUCTION LIST READY PU'!L18</f>
        <v/>
      </c>
      <c r="M14" s="154">
        <f t="shared" si="0"/>
        <v>0</v>
      </c>
      <c r="N14" s="422"/>
    </row>
    <row r="15" spans="1:19" s="16" customFormat="1" ht="23.25" customHeight="1">
      <c r="A15" s="14" t="str">
        <f>'PRODUCTION LIST READY PU'!B19</f>
        <v>RE-11PU</v>
      </c>
      <c r="B15" s="448">
        <f>'READY PU'!H28</f>
        <v>1</v>
      </c>
      <c r="C15" s="152" t="str">
        <f>'PRODUCTION LIST READY PU'!C19</f>
        <v/>
      </c>
      <c r="D15" s="152" t="str">
        <f>'PRODUCTION LIST READY PU'!D19</f>
        <v/>
      </c>
      <c r="E15" s="152" t="str">
        <f>'PRODUCTION LIST READY PU'!E19</f>
        <v/>
      </c>
      <c r="F15" s="152" t="str">
        <f>'PRODUCTION LIST READY PU'!F19</f>
        <v/>
      </c>
      <c r="G15" s="152" t="str">
        <f>'PRODUCTION LIST READY PU'!G19</f>
        <v/>
      </c>
      <c r="H15" s="152" t="str">
        <f>'PRODUCTION LIST READY PU'!H19</f>
        <v/>
      </c>
      <c r="I15" s="152" t="str">
        <f>'PRODUCTION LIST READY PU'!I19</f>
        <v/>
      </c>
      <c r="J15" s="152" t="str">
        <f>'PRODUCTION LIST READY PU'!J19</f>
        <v/>
      </c>
      <c r="K15" s="152" t="str">
        <f>'PRODUCTION LIST READY PU'!K19</f>
        <v/>
      </c>
      <c r="L15" s="152" t="str">
        <f>'PRODUCTION LIST READY PU'!L19</f>
        <v/>
      </c>
      <c r="M15" s="154">
        <f t="shared" si="0"/>
        <v>0</v>
      </c>
      <c r="N15" s="422"/>
    </row>
    <row r="16" spans="1:19" s="16" customFormat="1" ht="23.25" customHeight="1">
      <c r="A16" s="14" t="str">
        <f>'PRODUCTION LIST READY PU'!B20</f>
        <v>RE-12PU</v>
      </c>
      <c r="B16" s="448">
        <f>'READY PU'!H29</f>
        <v>1</v>
      </c>
      <c r="C16" s="152" t="str">
        <f>'PRODUCTION LIST READY PU'!C20</f>
        <v/>
      </c>
      <c r="D16" s="152" t="str">
        <f>'PRODUCTION LIST READY PU'!D20</f>
        <v/>
      </c>
      <c r="E16" s="152" t="str">
        <f>'PRODUCTION LIST READY PU'!E20</f>
        <v/>
      </c>
      <c r="F16" s="152" t="str">
        <f>'PRODUCTION LIST READY PU'!F20</f>
        <v/>
      </c>
      <c r="G16" s="152" t="str">
        <f>'PRODUCTION LIST READY PU'!G20</f>
        <v/>
      </c>
      <c r="H16" s="152" t="str">
        <f>'PRODUCTION LIST READY PU'!H20</f>
        <v/>
      </c>
      <c r="I16" s="152" t="str">
        <f>'PRODUCTION LIST READY PU'!I20</f>
        <v/>
      </c>
      <c r="J16" s="152" t="str">
        <f>'PRODUCTION LIST READY PU'!J20</f>
        <v/>
      </c>
      <c r="K16" s="152" t="str">
        <f>'PRODUCTION LIST READY PU'!K20</f>
        <v/>
      </c>
      <c r="L16" s="152" t="str">
        <f>'PRODUCTION LIST READY PU'!L20</f>
        <v/>
      </c>
      <c r="M16" s="154">
        <f t="shared" si="0"/>
        <v>0</v>
      </c>
      <c r="N16" s="422"/>
    </row>
    <row r="17" spans="1:14" s="16" customFormat="1" ht="23.25" customHeight="1">
      <c r="A17" s="14" t="str">
        <f>'PRODUCTION LIST READY PU'!B21</f>
        <v>RE-13PU</v>
      </c>
      <c r="B17" s="448">
        <f>'READY PU'!H30</f>
        <v>2</v>
      </c>
      <c r="C17" s="152" t="str">
        <f>'PRODUCTION LIST READY PU'!C21</f>
        <v/>
      </c>
      <c r="D17" s="152" t="str">
        <f>'PRODUCTION LIST READY PU'!D21</f>
        <v/>
      </c>
      <c r="E17" s="152" t="str">
        <f>'PRODUCTION LIST READY PU'!E21</f>
        <v/>
      </c>
      <c r="F17" s="152" t="str">
        <f>'PRODUCTION LIST READY PU'!F21</f>
        <v/>
      </c>
      <c r="G17" s="152" t="str">
        <f>'PRODUCTION LIST READY PU'!G21</f>
        <v/>
      </c>
      <c r="H17" s="152" t="str">
        <f>'PRODUCTION LIST READY PU'!H21</f>
        <v/>
      </c>
      <c r="I17" s="152" t="str">
        <f>'PRODUCTION LIST READY PU'!I21</f>
        <v/>
      </c>
      <c r="J17" s="152" t="str">
        <f>'PRODUCTION LIST READY PU'!J21</f>
        <v/>
      </c>
      <c r="K17" s="152" t="str">
        <f>'PRODUCTION LIST READY PU'!K21</f>
        <v/>
      </c>
      <c r="L17" s="152" t="str">
        <f>'PRODUCTION LIST READY PU'!L21</f>
        <v/>
      </c>
      <c r="M17" s="154">
        <f t="shared" si="0"/>
        <v>0</v>
      </c>
      <c r="N17" s="422"/>
    </row>
    <row r="18" spans="1:14" s="16" customFormat="1" ht="23.25" customHeight="1">
      <c r="A18" s="14" t="str">
        <f>'PRODUCTION LIST READY PU'!B22</f>
        <v>RE-14PU</v>
      </c>
      <c r="B18" s="448">
        <f>'READY PU'!H31</f>
        <v>2</v>
      </c>
      <c r="C18" s="152" t="str">
        <f>'PRODUCTION LIST READY PU'!C22</f>
        <v/>
      </c>
      <c r="D18" s="152" t="str">
        <f>'PRODUCTION LIST READY PU'!D22</f>
        <v/>
      </c>
      <c r="E18" s="152" t="str">
        <f>'PRODUCTION LIST READY PU'!E22</f>
        <v/>
      </c>
      <c r="F18" s="152" t="str">
        <f>'PRODUCTION LIST READY PU'!F22</f>
        <v/>
      </c>
      <c r="G18" s="152" t="str">
        <f>'PRODUCTION LIST READY PU'!G22</f>
        <v/>
      </c>
      <c r="H18" s="152" t="str">
        <f>'PRODUCTION LIST READY PU'!H22</f>
        <v/>
      </c>
      <c r="I18" s="152" t="str">
        <f>'PRODUCTION LIST READY PU'!I22</f>
        <v/>
      </c>
      <c r="J18" s="152" t="str">
        <f>'PRODUCTION LIST READY PU'!J22</f>
        <v/>
      </c>
      <c r="K18" s="152" t="str">
        <f>'PRODUCTION LIST READY PU'!K22</f>
        <v/>
      </c>
      <c r="L18" s="152" t="str">
        <f>'PRODUCTION LIST READY PU'!L22</f>
        <v/>
      </c>
      <c r="M18" s="154">
        <f t="shared" si="0"/>
        <v>0</v>
      </c>
      <c r="N18" s="422"/>
    </row>
    <row r="19" spans="1:14" s="16" customFormat="1" ht="23.25" customHeight="1">
      <c r="A19" s="14" t="str">
        <f>'PRODUCTION LIST READY PU'!B23</f>
        <v>RE-15PU</v>
      </c>
      <c r="B19" s="448">
        <f>'READY PU'!H32</f>
        <v>2</v>
      </c>
      <c r="C19" s="152" t="str">
        <f>'PRODUCTION LIST READY PU'!C23</f>
        <v/>
      </c>
      <c r="D19" s="152" t="str">
        <f>'PRODUCTION LIST READY PU'!D23</f>
        <v/>
      </c>
      <c r="E19" s="152" t="str">
        <f>'PRODUCTION LIST READY PU'!E23</f>
        <v/>
      </c>
      <c r="F19" s="152" t="str">
        <f>'PRODUCTION LIST READY PU'!F23</f>
        <v/>
      </c>
      <c r="G19" s="152" t="str">
        <f>'PRODUCTION LIST READY PU'!G23</f>
        <v/>
      </c>
      <c r="H19" s="152" t="str">
        <f>'PRODUCTION LIST READY PU'!H23</f>
        <v/>
      </c>
      <c r="I19" s="152" t="str">
        <f>'PRODUCTION LIST READY PU'!I23</f>
        <v/>
      </c>
      <c r="J19" s="152" t="str">
        <f>'PRODUCTION LIST READY PU'!J23</f>
        <v/>
      </c>
      <c r="K19" s="152" t="str">
        <f>'PRODUCTION LIST READY PU'!K23</f>
        <v/>
      </c>
      <c r="L19" s="152" t="str">
        <f>'PRODUCTION LIST READY PU'!L23</f>
        <v/>
      </c>
      <c r="M19" s="154">
        <f t="shared" si="0"/>
        <v>0</v>
      </c>
      <c r="N19" s="422"/>
    </row>
    <row r="20" spans="1:14" s="16" customFormat="1" ht="23.25" customHeight="1">
      <c r="A20" s="14" t="str">
        <f>'PRODUCTION LIST READY PU'!B24</f>
        <v>RE-16PU</v>
      </c>
      <c r="B20" s="448">
        <f>'READY PU'!H33</f>
        <v>4</v>
      </c>
      <c r="C20" s="152" t="str">
        <f>'PRODUCTION LIST READY PU'!C24</f>
        <v/>
      </c>
      <c r="D20" s="152" t="str">
        <f>'PRODUCTION LIST READY PU'!D24</f>
        <v/>
      </c>
      <c r="E20" s="152" t="str">
        <f>'PRODUCTION LIST READY PU'!E24</f>
        <v/>
      </c>
      <c r="F20" s="152" t="str">
        <f>'PRODUCTION LIST READY PU'!F24</f>
        <v/>
      </c>
      <c r="G20" s="152" t="str">
        <f>'PRODUCTION LIST READY PU'!G24</f>
        <v/>
      </c>
      <c r="H20" s="152" t="str">
        <f>'PRODUCTION LIST READY PU'!H24</f>
        <v/>
      </c>
      <c r="I20" s="152" t="str">
        <f>'PRODUCTION LIST READY PU'!I24</f>
        <v/>
      </c>
      <c r="J20" s="152" t="str">
        <f>'PRODUCTION LIST READY PU'!J24</f>
        <v/>
      </c>
      <c r="K20" s="152" t="str">
        <f>'PRODUCTION LIST READY PU'!K24</f>
        <v/>
      </c>
      <c r="L20" s="152" t="str">
        <f>'PRODUCTION LIST READY PU'!L24</f>
        <v/>
      </c>
      <c r="M20" s="154">
        <f t="shared" si="0"/>
        <v>0</v>
      </c>
      <c r="N20" s="422"/>
    </row>
    <row r="21" spans="1:14" s="16" customFormat="1" ht="23.25" customHeight="1">
      <c r="A21" s="14" t="str">
        <f>'PRODUCTION LIST READY PU'!B25</f>
        <v>RE-17PU</v>
      </c>
      <c r="B21" s="448">
        <f>'READY PU'!H34</f>
        <v>6</v>
      </c>
      <c r="C21" s="152" t="str">
        <f>'PRODUCTION LIST READY PU'!C25</f>
        <v/>
      </c>
      <c r="D21" s="152" t="str">
        <f>'PRODUCTION LIST READY PU'!D25</f>
        <v/>
      </c>
      <c r="E21" s="152" t="str">
        <f>'PRODUCTION LIST READY PU'!E25</f>
        <v/>
      </c>
      <c r="F21" s="152" t="str">
        <f>'PRODUCTION LIST READY PU'!F25</f>
        <v/>
      </c>
      <c r="G21" s="152" t="str">
        <f>'PRODUCTION LIST READY PU'!G25</f>
        <v/>
      </c>
      <c r="H21" s="152" t="str">
        <f>'PRODUCTION LIST READY PU'!H25</f>
        <v/>
      </c>
      <c r="I21" s="152" t="str">
        <f>'PRODUCTION LIST READY PU'!I25</f>
        <v/>
      </c>
      <c r="J21" s="152" t="str">
        <f>'PRODUCTION LIST READY PU'!J25</f>
        <v/>
      </c>
      <c r="K21" s="152" t="str">
        <f>'PRODUCTION LIST READY PU'!K25</f>
        <v/>
      </c>
      <c r="L21" s="152" t="str">
        <f>'PRODUCTION LIST READY PU'!L25</f>
        <v/>
      </c>
      <c r="M21" s="154">
        <f t="shared" si="0"/>
        <v>0</v>
      </c>
      <c r="N21" s="422"/>
    </row>
    <row r="22" spans="1:14" s="16" customFormat="1" ht="23.25" customHeight="1">
      <c r="A22" s="14" t="str">
        <f>'PRODUCTION LIST READY PU'!B26</f>
        <v>RE-18PU</v>
      </c>
      <c r="B22" s="448">
        <f>'READY PU'!H35</f>
        <v>6</v>
      </c>
      <c r="C22" s="152" t="str">
        <f>'PRODUCTION LIST READY PU'!C26</f>
        <v/>
      </c>
      <c r="D22" s="152" t="str">
        <f>'PRODUCTION LIST READY PU'!D26</f>
        <v/>
      </c>
      <c r="E22" s="152" t="str">
        <f>'PRODUCTION LIST READY PU'!E26</f>
        <v/>
      </c>
      <c r="F22" s="152" t="str">
        <f>'PRODUCTION LIST READY PU'!F26</f>
        <v/>
      </c>
      <c r="G22" s="152" t="str">
        <f>'PRODUCTION LIST READY PU'!G26</f>
        <v/>
      </c>
      <c r="H22" s="152" t="str">
        <f>'PRODUCTION LIST READY PU'!H26</f>
        <v/>
      </c>
      <c r="I22" s="152" t="str">
        <f>'PRODUCTION LIST READY PU'!I26</f>
        <v/>
      </c>
      <c r="J22" s="152" t="str">
        <f>'PRODUCTION LIST READY PU'!J26</f>
        <v/>
      </c>
      <c r="K22" s="152" t="str">
        <f>'PRODUCTION LIST READY PU'!K26</f>
        <v/>
      </c>
      <c r="L22" s="152" t="str">
        <f>'PRODUCTION LIST READY PU'!L26</f>
        <v/>
      </c>
      <c r="M22" s="154">
        <f t="shared" si="0"/>
        <v>0</v>
      </c>
      <c r="N22" s="422"/>
    </row>
    <row r="23" spans="1:14" s="16" customFormat="1" ht="23.25" customHeight="1">
      <c r="A23" s="14" t="str">
        <f>'PRODUCTION LIST READY PU'!B27</f>
        <v>RE-19PU</v>
      </c>
      <c r="B23" s="448">
        <f>'READY PU'!H36</f>
        <v>6</v>
      </c>
      <c r="C23" s="152" t="str">
        <f>'PRODUCTION LIST READY PU'!C27</f>
        <v/>
      </c>
      <c r="D23" s="152" t="str">
        <f>'PRODUCTION LIST READY PU'!D27</f>
        <v/>
      </c>
      <c r="E23" s="152" t="str">
        <f>'PRODUCTION LIST READY PU'!E27</f>
        <v/>
      </c>
      <c r="F23" s="152" t="str">
        <f>'PRODUCTION LIST READY PU'!F27</f>
        <v/>
      </c>
      <c r="G23" s="152" t="str">
        <f>'PRODUCTION LIST READY PU'!G27</f>
        <v/>
      </c>
      <c r="H23" s="152" t="str">
        <f>'PRODUCTION LIST READY PU'!H27</f>
        <v/>
      </c>
      <c r="I23" s="152" t="str">
        <f>'PRODUCTION LIST READY PU'!I27</f>
        <v/>
      </c>
      <c r="J23" s="152" t="str">
        <f>'PRODUCTION LIST READY PU'!J27</f>
        <v/>
      </c>
      <c r="K23" s="152" t="str">
        <f>'PRODUCTION LIST READY PU'!K27</f>
        <v/>
      </c>
      <c r="L23" s="152" t="str">
        <f>'PRODUCTION LIST READY PU'!L27</f>
        <v/>
      </c>
      <c r="M23" s="154">
        <f t="shared" si="0"/>
        <v>0</v>
      </c>
      <c r="N23" s="422"/>
    </row>
    <row r="24" spans="1:14" s="16" customFormat="1" ht="23.25" customHeight="1">
      <c r="A24" s="14" t="str">
        <f>'PRODUCTION LIST READY PU'!B28</f>
        <v>RE-20PU</v>
      </c>
      <c r="B24" s="448">
        <f>'READY PU'!H37</f>
        <v>8</v>
      </c>
      <c r="C24" s="152" t="str">
        <f>'PRODUCTION LIST READY PU'!C28</f>
        <v/>
      </c>
      <c r="D24" s="152" t="str">
        <f>'PRODUCTION LIST READY PU'!D28</f>
        <v/>
      </c>
      <c r="E24" s="152" t="str">
        <f>'PRODUCTION LIST READY PU'!E28</f>
        <v/>
      </c>
      <c r="F24" s="152" t="str">
        <f>'PRODUCTION LIST READY PU'!F28</f>
        <v/>
      </c>
      <c r="G24" s="152" t="str">
        <f>'PRODUCTION LIST READY PU'!G28</f>
        <v/>
      </c>
      <c r="H24" s="152" t="str">
        <f>'PRODUCTION LIST READY PU'!H28</f>
        <v/>
      </c>
      <c r="I24" s="152" t="str">
        <f>'PRODUCTION LIST READY PU'!I28</f>
        <v/>
      </c>
      <c r="J24" s="152" t="str">
        <f>'PRODUCTION LIST READY PU'!J28</f>
        <v/>
      </c>
      <c r="K24" s="152" t="str">
        <f>'PRODUCTION LIST READY PU'!K28</f>
        <v/>
      </c>
      <c r="L24" s="152" t="str">
        <f>'PRODUCTION LIST READY PU'!L28</f>
        <v/>
      </c>
      <c r="M24" s="154">
        <f t="shared" si="0"/>
        <v>0</v>
      </c>
      <c r="N24" s="422"/>
    </row>
    <row r="25" spans="1:14" s="16" customFormat="1" ht="23.25" customHeight="1">
      <c r="A25" s="14" t="str">
        <f>'PRODUCTION LIST READY PU'!B29</f>
        <v>RE-21PU</v>
      </c>
      <c r="B25" s="448">
        <f>'READY PU'!H38</f>
        <v>10</v>
      </c>
      <c r="C25" s="152" t="str">
        <f>'PRODUCTION LIST READY PU'!C29</f>
        <v/>
      </c>
      <c r="D25" s="152" t="str">
        <f>'PRODUCTION LIST READY PU'!D29</f>
        <v/>
      </c>
      <c r="E25" s="152" t="str">
        <f>'PRODUCTION LIST READY PU'!E29</f>
        <v/>
      </c>
      <c r="F25" s="152" t="str">
        <f>'PRODUCTION LIST READY PU'!F29</f>
        <v/>
      </c>
      <c r="G25" s="152" t="str">
        <f>'PRODUCTION LIST READY PU'!G29</f>
        <v/>
      </c>
      <c r="H25" s="152" t="str">
        <f>'PRODUCTION LIST READY PU'!H29</f>
        <v/>
      </c>
      <c r="I25" s="152" t="str">
        <f>'PRODUCTION LIST READY PU'!I29</f>
        <v/>
      </c>
      <c r="J25" s="152" t="str">
        <f>'PRODUCTION LIST READY PU'!J29</f>
        <v/>
      </c>
      <c r="K25" s="152" t="str">
        <f>'PRODUCTION LIST READY PU'!K29</f>
        <v/>
      </c>
      <c r="L25" s="152" t="str">
        <f>'PRODUCTION LIST READY PU'!L29</f>
        <v/>
      </c>
      <c r="M25" s="154">
        <f t="shared" si="0"/>
        <v>0</v>
      </c>
      <c r="N25" s="422"/>
    </row>
    <row r="26" spans="1:14" s="16" customFormat="1" ht="23.25" customHeight="1">
      <c r="A26" s="14" t="str">
        <f>'PRODUCTION LIST READY PU'!B30</f>
        <v>RE-22PU</v>
      </c>
      <c r="B26" s="448">
        <f>'READY PU'!H39</f>
        <v>6</v>
      </c>
      <c r="C26" s="152" t="str">
        <f>'PRODUCTION LIST READY PU'!C30</f>
        <v/>
      </c>
      <c r="D26" s="152" t="str">
        <f>'PRODUCTION LIST READY PU'!D30</f>
        <v/>
      </c>
      <c r="E26" s="152" t="str">
        <f>'PRODUCTION LIST READY PU'!E30</f>
        <v/>
      </c>
      <c r="F26" s="152" t="str">
        <f>'PRODUCTION LIST READY PU'!F30</f>
        <v/>
      </c>
      <c r="G26" s="152" t="str">
        <f>'PRODUCTION LIST READY PU'!G30</f>
        <v/>
      </c>
      <c r="H26" s="152" t="str">
        <f>'PRODUCTION LIST READY PU'!H30</f>
        <v/>
      </c>
      <c r="I26" s="152" t="str">
        <f>'PRODUCTION LIST READY PU'!I30</f>
        <v/>
      </c>
      <c r="J26" s="152" t="str">
        <f>'PRODUCTION LIST READY PU'!J30</f>
        <v/>
      </c>
      <c r="K26" s="152" t="str">
        <f>'PRODUCTION LIST READY PU'!K30</f>
        <v/>
      </c>
      <c r="L26" s="152" t="str">
        <f>'PRODUCTION LIST READY PU'!L30</f>
        <v/>
      </c>
      <c r="M26" s="154">
        <f t="shared" si="0"/>
        <v>0</v>
      </c>
      <c r="N26" s="422"/>
    </row>
    <row r="27" spans="1:14" s="16" customFormat="1" ht="23.25" customHeight="1">
      <c r="A27" s="14" t="str">
        <f>'PRODUCTION LIST READY PU'!B31</f>
        <v>RE-23PU</v>
      </c>
      <c r="B27" s="448">
        <f>'READY PU'!H40</f>
        <v>6</v>
      </c>
      <c r="C27" s="152" t="str">
        <f>'PRODUCTION LIST READY PU'!C31</f>
        <v/>
      </c>
      <c r="D27" s="152" t="str">
        <f>'PRODUCTION LIST READY PU'!D31</f>
        <v/>
      </c>
      <c r="E27" s="152" t="str">
        <f>'PRODUCTION LIST READY PU'!E31</f>
        <v/>
      </c>
      <c r="F27" s="152" t="str">
        <f>'PRODUCTION LIST READY PU'!F31</f>
        <v/>
      </c>
      <c r="G27" s="152" t="str">
        <f>'PRODUCTION LIST READY PU'!G31</f>
        <v/>
      </c>
      <c r="H27" s="152" t="str">
        <f>'PRODUCTION LIST READY PU'!H31</f>
        <v/>
      </c>
      <c r="I27" s="152" t="str">
        <f>'PRODUCTION LIST READY PU'!I31</f>
        <v/>
      </c>
      <c r="J27" s="152" t="str">
        <f>'PRODUCTION LIST READY PU'!J31</f>
        <v/>
      </c>
      <c r="K27" s="152" t="str">
        <f>'PRODUCTION LIST READY PU'!K31</f>
        <v/>
      </c>
      <c r="L27" s="152" t="str">
        <f>'PRODUCTION LIST READY PU'!L31</f>
        <v/>
      </c>
      <c r="M27" s="154">
        <f t="shared" si="0"/>
        <v>0</v>
      </c>
      <c r="N27" s="422"/>
    </row>
    <row r="28" spans="1:14" s="16" customFormat="1" ht="23.25" customHeight="1">
      <c r="A28" s="14" t="str">
        <f>'PRODUCTION LIST READY PU'!B32</f>
        <v>RE-24PU</v>
      </c>
      <c r="B28" s="448">
        <f>'READY PU'!H41</f>
        <v>6</v>
      </c>
      <c r="C28" s="152" t="str">
        <f>'PRODUCTION LIST READY PU'!C32</f>
        <v/>
      </c>
      <c r="D28" s="152" t="str">
        <f>'PRODUCTION LIST READY PU'!D32</f>
        <v/>
      </c>
      <c r="E28" s="152" t="str">
        <f>'PRODUCTION LIST READY PU'!E32</f>
        <v/>
      </c>
      <c r="F28" s="152" t="str">
        <f>'PRODUCTION LIST READY PU'!F32</f>
        <v/>
      </c>
      <c r="G28" s="152" t="str">
        <f>'PRODUCTION LIST READY PU'!G32</f>
        <v/>
      </c>
      <c r="H28" s="152" t="str">
        <f>'PRODUCTION LIST READY PU'!H32</f>
        <v/>
      </c>
      <c r="I28" s="152" t="str">
        <f>'PRODUCTION LIST READY PU'!I32</f>
        <v/>
      </c>
      <c r="J28" s="152" t="str">
        <f>'PRODUCTION LIST READY PU'!J32</f>
        <v/>
      </c>
      <c r="K28" s="152" t="str">
        <f>'PRODUCTION LIST READY PU'!K32</f>
        <v/>
      </c>
      <c r="L28" s="152" t="str">
        <f>'PRODUCTION LIST READY PU'!L32</f>
        <v/>
      </c>
      <c r="M28" s="154">
        <f t="shared" si="0"/>
        <v>0</v>
      </c>
      <c r="N28" s="422"/>
    </row>
    <row r="29" spans="1:14" s="16" customFormat="1" ht="23.25" customHeight="1">
      <c r="A29" s="14" t="str">
        <f>'PRODUCTION LIST READY PU'!B33</f>
        <v>RE-25PU</v>
      </c>
      <c r="B29" s="448">
        <f>'READY PU'!H42</f>
        <v>5</v>
      </c>
      <c r="C29" s="152" t="str">
        <f>'PRODUCTION LIST READY PU'!C33</f>
        <v/>
      </c>
      <c r="D29" s="152" t="str">
        <f>'PRODUCTION LIST READY PU'!D33</f>
        <v/>
      </c>
      <c r="E29" s="152" t="str">
        <f>'PRODUCTION LIST READY PU'!E33</f>
        <v/>
      </c>
      <c r="F29" s="152" t="str">
        <f>'PRODUCTION LIST READY PU'!F33</f>
        <v/>
      </c>
      <c r="G29" s="152" t="str">
        <f>'PRODUCTION LIST READY PU'!G33</f>
        <v/>
      </c>
      <c r="H29" s="152" t="str">
        <f>'PRODUCTION LIST READY PU'!H33</f>
        <v/>
      </c>
      <c r="I29" s="152" t="str">
        <f>'PRODUCTION LIST READY PU'!I33</f>
        <v/>
      </c>
      <c r="J29" s="152" t="str">
        <f>'PRODUCTION LIST READY PU'!J33</f>
        <v/>
      </c>
      <c r="K29" s="152" t="str">
        <f>'PRODUCTION LIST READY PU'!K33</f>
        <v/>
      </c>
      <c r="L29" s="152" t="str">
        <f>'PRODUCTION LIST READY PU'!L33</f>
        <v/>
      </c>
      <c r="M29" s="154">
        <f t="shared" si="0"/>
        <v>0</v>
      </c>
      <c r="N29" s="422"/>
    </row>
    <row r="30" spans="1:14" s="16" customFormat="1" ht="23.25" customHeight="1">
      <c r="A30" s="14" t="str">
        <f>'PRODUCTION LIST READY PU'!B34</f>
        <v>RE-26PU</v>
      </c>
      <c r="B30" s="448">
        <f>'READY PU'!H43</f>
        <v>2</v>
      </c>
      <c r="C30" s="152" t="str">
        <f>'PRODUCTION LIST READY PU'!C34</f>
        <v/>
      </c>
      <c r="D30" s="152" t="str">
        <f>'PRODUCTION LIST READY PU'!D34</f>
        <v/>
      </c>
      <c r="E30" s="152" t="str">
        <f>'PRODUCTION LIST READY PU'!E34</f>
        <v/>
      </c>
      <c r="F30" s="152" t="str">
        <f>'PRODUCTION LIST READY PU'!F34</f>
        <v/>
      </c>
      <c r="G30" s="152" t="str">
        <f>'PRODUCTION LIST READY PU'!G34</f>
        <v/>
      </c>
      <c r="H30" s="152" t="str">
        <f>'PRODUCTION LIST READY PU'!H34</f>
        <v/>
      </c>
      <c r="I30" s="152" t="str">
        <f>'PRODUCTION LIST READY PU'!I34</f>
        <v/>
      </c>
      <c r="J30" s="152" t="str">
        <f>'PRODUCTION LIST READY PU'!J34</f>
        <v/>
      </c>
      <c r="K30" s="152" t="str">
        <f>'PRODUCTION LIST READY PU'!K34</f>
        <v/>
      </c>
      <c r="L30" s="152" t="str">
        <f>'PRODUCTION LIST READY PU'!L34</f>
        <v/>
      </c>
      <c r="M30" s="154">
        <f t="shared" si="0"/>
        <v>0</v>
      </c>
      <c r="N30" s="422"/>
    </row>
    <row r="31" spans="1:14" s="16" customFormat="1" ht="23.25" customHeight="1">
      <c r="A31" s="14" t="str">
        <f>'PRODUCTION LIST READY PU'!B35</f>
        <v>RE-27PU</v>
      </c>
      <c r="B31" s="448">
        <f>'READY PU'!H44</f>
        <v>2</v>
      </c>
      <c r="C31" s="152" t="str">
        <f>'PRODUCTION LIST READY PU'!C35</f>
        <v/>
      </c>
      <c r="D31" s="152" t="str">
        <f>'PRODUCTION LIST READY PU'!D35</f>
        <v/>
      </c>
      <c r="E31" s="152" t="str">
        <f>'PRODUCTION LIST READY PU'!E35</f>
        <v/>
      </c>
      <c r="F31" s="152" t="str">
        <f>'PRODUCTION LIST READY PU'!F35</f>
        <v/>
      </c>
      <c r="G31" s="152" t="str">
        <f>'PRODUCTION LIST READY PU'!G35</f>
        <v/>
      </c>
      <c r="H31" s="152" t="str">
        <f>'PRODUCTION LIST READY PU'!H35</f>
        <v/>
      </c>
      <c r="I31" s="152" t="str">
        <f>'PRODUCTION LIST READY PU'!I35</f>
        <v/>
      </c>
      <c r="J31" s="152" t="str">
        <f>'PRODUCTION LIST READY PU'!J35</f>
        <v/>
      </c>
      <c r="K31" s="152" t="str">
        <f>'PRODUCTION LIST READY PU'!K35</f>
        <v/>
      </c>
      <c r="L31" s="152" t="str">
        <f>'PRODUCTION LIST READY PU'!L35</f>
        <v/>
      </c>
      <c r="M31" s="154">
        <f t="shared" si="0"/>
        <v>0</v>
      </c>
      <c r="N31" s="422"/>
    </row>
    <row r="32" spans="1:14" s="16" customFormat="1" ht="23.25" customHeight="1">
      <c r="A32" s="14" t="str">
        <f>'PRODUCTION LIST READY PU'!B36</f>
        <v>RE-28PU</v>
      </c>
      <c r="B32" s="448">
        <f>'READY PU'!H45</f>
        <v>1</v>
      </c>
      <c r="C32" s="152" t="str">
        <f>'PRODUCTION LIST READY PU'!C36</f>
        <v/>
      </c>
      <c r="D32" s="152" t="str">
        <f>'PRODUCTION LIST READY PU'!D36</f>
        <v/>
      </c>
      <c r="E32" s="152" t="str">
        <f>'PRODUCTION LIST READY PU'!E36</f>
        <v/>
      </c>
      <c r="F32" s="152" t="str">
        <f>'PRODUCTION LIST READY PU'!F36</f>
        <v/>
      </c>
      <c r="G32" s="152" t="str">
        <f>'PRODUCTION LIST READY PU'!G36</f>
        <v/>
      </c>
      <c r="H32" s="152" t="str">
        <f>'PRODUCTION LIST READY PU'!H36</f>
        <v/>
      </c>
      <c r="I32" s="152" t="str">
        <f>'PRODUCTION LIST READY PU'!I36</f>
        <v/>
      </c>
      <c r="J32" s="152" t="str">
        <f>'PRODUCTION LIST READY PU'!J36</f>
        <v/>
      </c>
      <c r="K32" s="152" t="str">
        <f>'PRODUCTION LIST READY PU'!K36</f>
        <v/>
      </c>
      <c r="L32" s="152" t="str">
        <f>'PRODUCTION LIST READY PU'!L36</f>
        <v/>
      </c>
      <c r="M32" s="154">
        <f t="shared" si="0"/>
        <v>0</v>
      </c>
      <c r="N32" s="422"/>
    </row>
    <row r="33" spans="1:14" s="16" customFormat="1" ht="23.25" customHeight="1">
      <c r="A33" s="14" t="str">
        <f>'PRODUCTION LIST READY PU'!B37</f>
        <v>RE-29PU</v>
      </c>
      <c r="B33" s="448">
        <f>'READY PU'!H46</f>
        <v>1</v>
      </c>
      <c r="C33" s="152" t="str">
        <f>'PRODUCTION LIST READY PU'!C37</f>
        <v/>
      </c>
      <c r="D33" s="152" t="str">
        <f>'PRODUCTION LIST READY PU'!D37</f>
        <v/>
      </c>
      <c r="E33" s="152" t="str">
        <f>'PRODUCTION LIST READY PU'!E37</f>
        <v/>
      </c>
      <c r="F33" s="152" t="str">
        <f>'PRODUCTION LIST READY PU'!F37</f>
        <v/>
      </c>
      <c r="G33" s="152" t="str">
        <f>'PRODUCTION LIST READY PU'!G37</f>
        <v/>
      </c>
      <c r="H33" s="152" t="str">
        <f>'PRODUCTION LIST READY PU'!H37</f>
        <v/>
      </c>
      <c r="I33" s="152" t="str">
        <f>'PRODUCTION LIST READY PU'!I37</f>
        <v/>
      </c>
      <c r="J33" s="152" t="str">
        <f>'PRODUCTION LIST READY PU'!J37</f>
        <v/>
      </c>
      <c r="K33" s="152" t="str">
        <f>'PRODUCTION LIST READY PU'!K37</f>
        <v/>
      </c>
      <c r="L33" s="152" t="str">
        <f>'PRODUCTION LIST READY PU'!L37</f>
        <v/>
      </c>
      <c r="M33" s="154">
        <f t="shared" si="0"/>
        <v>0</v>
      </c>
      <c r="N33" s="422"/>
    </row>
    <row r="34" spans="1:14" s="16" customFormat="1" ht="23.25" customHeight="1">
      <c r="A34" s="14" t="str">
        <f>'PRODUCTION LIST READY PU'!B38</f>
        <v>RE-30PU</v>
      </c>
      <c r="B34" s="448">
        <f>'READY PU'!H47</f>
        <v>1</v>
      </c>
      <c r="C34" s="152" t="str">
        <f>'PRODUCTION LIST READY PU'!C38</f>
        <v/>
      </c>
      <c r="D34" s="152" t="str">
        <f>'PRODUCTION LIST READY PU'!D38</f>
        <v/>
      </c>
      <c r="E34" s="152" t="str">
        <f>'PRODUCTION LIST READY PU'!E38</f>
        <v/>
      </c>
      <c r="F34" s="152" t="str">
        <f>'PRODUCTION LIST READY PU'!F38</f>
        <v/>
      </c>
      <c r="G34" s="152" t="str">
        <f>'PRODUCTION LIST READY PU'!G38</f>
        <v/>
      </c>
      <c r="H34" s="152" t="str">
        <f>'PRODUCTION LIST READY PU'!H38</f>
        <v/>
      </c>
      <c r="I34" s="152" t="str">
        <f>'PRODUCTION LIST READY PU'!I38</f>
        <v/>
      </c>
      <c r="J34" s="152" t="str">
        <f>'PRODUCTION LIST READY PU'!J38</f>
        <v/>
      </c>
      <c r="K34" s="152" t="str">
        <f>'PRODUCTION LIST READY PU'!K38</f>
        <v/>
      </c>
      <c r="L34" s="152" t="str">
        <f>'PRODUCTION LIST READY PU'!L38</f>
        <v/>
      </c>
      <c r="M34" s="154">
        <f t="shared" si="0"/>
        <v>0</v>
      </c>
      <c r="N34" s="422"/>
    </row>
    <row r="35" spans="1:14" s="16" customFormat="1" ht="23.25" customHeight="1">
      <c r="A35" s="14" t="str">
        <f>'PRODUCTION LIST READY PU'!B39</f>
        <v>RE-31PU</v>
      </c>
      <c r="B35" s="448">
        <f>'READY PU'!H48</f>
        <v>1</v>
      </c>
      <c r="C35" s="152" t="str">
        <f>'PRODUCTION LIST READY PU'!C39</f>
        <v/>
      </c>
      <c r="D35" s="152" t="str">
        <f>'PRODUCTION LIST READY PU'!D39</f>
        <v/>
      </c>
      <c r="E35" s="152" t="str">
        <f>'PRODUCTION LIST READY PU'!E39</f>
        <v/>
      </c>
      <c r="F35" s="152" t="str">
        <f>'PRODUCTION LIST READY PU'!F39</f>
        <v/>
      </c>
      <c r="G35" s="152" t="str">
        <f>'PRODUCTION LIST READY PU'!G39</f>
        <v/>
      </c>
      <c r="H35" s="152" t="str">
        <f>'PRODUCTION LIST READY PU'!H39</f>
        <v/>
      </c>
      <c r="I35" s="152" t="str">
        <f>'PRODUCTION LIST READY PU'!I39</f>
        <v/>
      </c>
      <c r="J35" s="152" t="str">
        <f>'PRODUCTION LIST READY PU'!J39</f>
        <v/>
      </c>
      <c r="K35" s="152" t="str">
        <f>'PRODUCTION LIST READY PU'!K39</f>
        <v/>
      </c>
      <c r="L35" s="152" t="str">
        <f>'PRODUCTION LIST READY PU'!L39</f>
        <v/>
      </c>
      <c r="M35" s="154">
        <f t="shared" si="0"/>
        <v>0</v>
      </c>
      <c r="N35" s="422"/>
    </row>
    <row r="36" spans="1:14" s="16" customFormat="1" ht="23.25" customHeight="1">
      <c r="A36" s="14" t="str">
        <f>'PRODUCTION LIST READY PU'!B40</f>
        <v>RE-32PU</v>
      </c>
      <c r="B36" s="448">
        <f>'READY PU'!H49</f>
        <v>1</v>
      </c>
      <c r="C36" s="152" t="str">
        <f>'PRODUCTION LIST READY PU'!C40</f>
        <v/>
      </c>
      <c r="D36" s="152" t="str">
        <f>'PRODUCTION LIST READY PU'!D40</f>
        <v/>
      </c>
      <c r="E36" s="152" t="str">
        <f>'PRODUCTION LIST READY PU'!E40</f>
        <v/>
      </c>
      <c r="F36" s="152" t="str">
        <f>'PRODUCTION LIST READY PU'!F40</f>
        <v/>
      </c>
      <c r="G36" s="152" t="str">
        <f>'PRODUCTION LIST READY PU'!G40</f>
        <v/>
      </c>
      <c r="H36" s="152" t="str">
        <f>'PRODUCTION LIST READY PU'!H40</f>
        <v/>
      </c>
      <c r="I36" s="152" t="str">
        <f>'PRODUCTION LIST READY PU'!I40</f>
        <v/>
      </c>
      <c r="J36" s="152" t="str">
        <f>'PRODUCTION LIST READY PU'!J40</f>
        <v/>
      </c>
      <c r="K36" s="152" t="str">
        <f>'PRODUCTION LIST READY PU'!K40</f>
        <v/>
      </c>
      <c r="L36" s="152" t="str">
        <f>'PRODUCTION LIST READY PU'!L40</f>
        <v/>
      </c>
      <c r="M36" s="154">
        <f t="shared" si="0"/>
        <v>0</v>
      </c>
      <c r="N36" s="422"/>
    </row>
    <row r="37" spans="1:14" s="16" customFormat="1" ht="23.25" customHeight="1">
      <c r="A37" s="14" t="str">
        <f>'PRODUCTION LIST READY PU'!B41</f>
        <v>RE-33PU</v>
      </c>
      <c r="B37" s="448">
        <f>'READY PU'!H50</f>
        <v>2</v>
      </c>
      <c r="C37" s="152" t="str">
        <f>'PRODUCTION LIST READY PU'!C41</f>
        <v/>
      </c>
      <c r="D37" s="152" t="str">
        <f>'PRODUCTION LIST READY PU'!D41</f>
        <v/>
      </c>
      <c r="E37" s="152" t="str">
        <f>'PRODUCTION LIST READY PU'!E41</f>
        <v/>
      </c>
      <c r="F37" s="152" t="str">
        <f>'PRODUCTION LIST READY PU'!F41</f>
        <v/>
      </c>
      <c r="G37" s="152" t="str">
        <f>'PRODUCTION LIST READY PU'!G41</f>
        <v/>
      </c>
      <c r="H37" s="152" t="str">
        <f>'PRODUCTION LIST READY PU'!H41</f>
        <v/>
      </c>
      <c r="I37" s="152" t="str">
        <f>'PRODUCTION LIST READY PU'!I41</f>
        <v/>
      </c>
      <c r="J37" s="152" t="str">
        <f>'PRODUCTION LIST READY PU'!J41</f>
        <v/>
      </c>
      <c r="K37" s="152" t="str">
        <f>'PRODUCTION LIST READY PU'!K41</f>
        <v/>
      </c>
      <c r="L37" s="152" t="str">
        <f>'PRODUCTION LIST READY PU'!L41</f>
        <v/>
      </c>
      <c r="M37" s="154">
        <f t="shared" si="0"/>
        <v>0</v>
      </c>
      <c r="N37" s="422"/>
    </row>
    <row r="38" spans="1:14" s="16" customFormat="1" ht="23.25" customHeight="1">
      <c r="A38" s="14" t="str">
        <f>'PRODUCTION LIST READY PU'!B42</f>
        <v>RE-34PU</v>
      </c>
      <c r="B38" s="448">
        <f>'READY PU'!H51</f>
        <v>2</v>
      </c>
      <c r="C38" s="152" t="str">
        <f>'PRODUCTION LIST READY PU'!C42</f>
        <v/>
      </c>
      <c r="D38" s="152" t="str">
        <f>'PRODUCTION LIST READY PU'!D42</f>
        <v/>
      </c>
      <c r="E38" s="152" t="str">
        <f>'PRODUCTION LIST READY PU'!E42</f>
        <v/>
      </c>
      <c r="F38" s="152" t="str">
        <f>'PRODUCTION LIST READY PU'!F42</f>
        <v/>
      </c>
      <c r="G38" s="152" t="str">
        <f>'PRODUCTION LIST READY PU'!G42</f>
        <v/>
      </c>
      <c r="H38" s="152" t="str">
        <f>'PRODUCTION LIST READY PU'!H42</f>
        <v/>
      </c>
      <c r="I38" s="152" t="str">
        <f>'PRODUCTION LIST READY PU'!I42</f>
        <v/>
      </c>
      <c r="J38" s="152" t="str">
        <f>'PRODUCTION LIST READY PU'!J42</f>
        <v/>
      </c>
      <c r="K38" s="152" t="str">
        <f>'PRODUCTION LIST READY PU'!K42</f>
        <v/>
      </c>
      <c r="L38" s="152" t="str">
        <f>'PRODUCTION LIST READY PU'!L42</f>
        <v/>
      </c>
      <c r="M38" s="154">
        <f t="shared" si="0"/>
        <v>0</v>
      </c>
      <c r="N38" s="422"/>
    </row>
    <row r="39" spans="1:14" s="16" customFormat="1" ht="23.25" customHeight="1">
      <c r="A39" s="14" t="str">
        <f>'PRODUCTION LIST READY PU'!B43</f>
        <v>RE-35PU</v>
      </c>
      <c r="B39" s="448">
        <f>'READY PU'!H52</f>
        <v>4</v>
      </c>
      <c r="C39" s="152" t="str">
        <f>'PRODUCTION LIST READY PU'!C43</f>
        <v/>
      </c>
      <c r="D39" s="152" t="str">
        <f>'PRODUCTION LIST READY PU'!D43</f>
        <v/>
      </c>
      <c r="E39" s="152" t="str">
        <f>'PRODUCTION LIST READY PU'!E43</f>
        <v/>
      </c>
      <c r="F39" s="152" t="str">
        <f>'PRODUCTION LIST READY PU'!F43</f>
        <v/>
      </c>
      <c r="G39" s="152" t="str">
        <f>'PRODUCTION LIST READY PU'!G43</f>
        <v/>
      </c>
      <c r="H39" s="152" t="str">
        <f>'PRODUCTION LIST READY PU'!H43</f>
        <v/>
      </c>
      <c r="I39" s="152" t="str">
        <f>'PRODUCTION LIST READY PU'!I43</f>
        <v/>
      </c>
      <c r="J39" s="152" t="str">
        <f>'PRODUCTION LIST READY PU'!J43</f>
        <v/>
      </c>
      <c r="K39" s="152" t="str">
        <f>'PRODUCTION LIST READY PU'!K43</f>
        <v/>
      </c>
      <c r="L39" s="152" t="str">
        <f>'PRODUCTION LIST READY PU'!L43</f>
        <v/>
      </c>
      <c r="M39" s="154">
        <f t="shared" si="0"/>
        <v>0</v>
      </c>
      <c r="N39" s="422"/>
    </row>
    <row r="40" spans="1:14" s="16" customFormat="1" ht="23.25" customHeight="1">
      <c r="A40" s="14" t="str">
        <f>'PRODUCTION LIST READY PU'!B44</f>
        <v>RE-36PU</v>
      </c>
      <c r="B40" s="448">
        <f>'READY PU'!H53</f>
        <v>3</v>
      </c>
      <c r="C40" s="152" t="str">
        <f>'PRODUCTION LIST READY PU'!C44</f>
        <v/>
      </c>
      <c r="D40" s="152" t="str">
        <f>'PRODUCTION LIST READY PU'!D44</f>
        <v/>
      </c>
      <c r="E40" s="152" t="str">
        <f>'PRODUCTION LIST READY PU'!E44</f>
        <v/>
      </c>
      <c r="F40" s="152" t="str">
        <f>'PRODUCTION LIST READY PU'!F44</f>
        <v/>
      </c>
      <c r="G40" s="152" t="str">
        <f>'PRODUCTION LIST READY PU'!G44</f>
        <v/>
      </c>
      <c r="H40" s="152" t="str">
        <f>'PRODUCTION LIST READY PU'!H44</f>
        <v/>
      </c>
      <c r="I40" s="152" t="str">
        <f>'PRODUCTION LIST READY PU'!I44</f>
        <v/>
      </c>
      <c r="J40" s="152" t="str">
        <f>'PRODUCTION LIST READY PU'!J44</f>
        <v/>
      </c>
      <c r="K40" s="152" t="str">
        <f>'PRODUCTION LIST READY PU'!K44</f>
        <v/>
      </c>
      <c r="L40" s="152" t="str">
        <f>'PRODUCTION LIST READY PU'!L44</f>
        <v/>
      </c>
      <c r="M40" s="154">
        <f t="shared" si="0"/>
        <v>0</v>
      </c>
      <c r="N40" s="422"/>
    </row>
    <row r="41" spans="1:14" s="16" customFormat="1" ht="23.25" customHeight="1">
      <c r="A41" s="14" t="str">
        <f>'PRODUCTION LIST READY PU'!B45</f>
        <v>RE-37PU</v>
      </c>
      <c r="B41" s="448">
        <f>'READY PU'!H54</f>
        <v>4</v>
      </c>
      <c r="C41" s="152" t="str">
        <f>'PRODUCTION LIST READY PU'!C45</f>
        <v/>
      </c>
      <c r="D41" s="152" t="str">
        <f>'PRODUCTION LIST READY PU'!D45</f>
        <v/>
      </c>
      <c r="E41" s="152" t="str">
        <f>'PRODUCTION LIST READY PU'!E45</f>
        <v/>
      </c>
      <c r="F41" s="152" t="str">
        <f>'PRODUCTION LIST READY PU'!F45</f>
        <v/>
      </c>
      <c r="G41" s="152" t="str">
        <f>'PRODUCTION LIST READY PU'!G45</f>
        <v/>
      </c>
      <c r="H41" s="152" t="str">
        <f>'PRODUCTION LIST READY PU'!H45</f>
        <v/>
      </c>
      <c r="I41" s="152" t="str">
        <f>'PRODUCTION LIST READY PU'!I45</f>
        <v/>
      </c>
      <c r="J41" s="152" t="str">
        <f>'PRODUCTION LIST READY PU'!J45</f>
        <v/>
      </c>
      <c r="K41" s="152" t="str">
        <f>'PRODUCTION LIST READY PU'!K45</f>
        <v/>
      </c>
      <c r="L41" s="152" t="str">
        <f>'PRODUCTION LIST READY PU'!L45</f>
        <v/>
      </c>
      <c r="M41" s="154">
        <f t="shared" si="0"/>
        <v>0</v>
      </c>
      <c r="N41" s="422"/>
    </row>
    <row r="42" spans="1:14" s="16" customFormat="1" ht="23.25" customHeight="1">
      <c r="A42" s="14" t="str">
        <f>'PRODUCTION LIST READY PU'!B46</f>
        <v>RE-38PU</v>
      </c>
      <c r="B42" s="448">
        <f>'READY PU'!H55</f>
        <v>8</v>
      </c>
      <c r="C42" s="152" t="str">
        <f>'PRODUCTION LIST READY PU'!C46</f>
        <v/>
      </c>
      <c r="D42" s="152" t="str">
        <f>'PRODUCTION LIST READY PU'!D46</f>
        <v/>
      </c>
      <c r="E42" s="152" t="str">
        <f>'PRODUCTION LIST READY PU'!E46</f>
        <v/>
      </c>
      <c r="F42" s="152" t="str">
        <f>'PRODUCTION LIST READY PU'!F46</f>
        <v/>
      </c>
      <c r="G42" s="152" t="str">
        <f>'PRODUCTION LIST READY PU'!G46</f>
        <v/>
      </c>
      <c r="H42" s="152" t="str">
        <f>'PRODUCTION LIST READY PU'!H46</f>
        <v/>
      </c>
      <c r="I42" s="152" t="str">
        <f>'PRODUCTION LIST READY PU'!I46</f>
        <v/>
      </c>
      <c r="J42" s="152" t="str">
        <f>'PRODUCTION LIST READY PU'!J46</f>
        <v/>
      </c>
      <c r="K42" s="152" t="str">
        <f>'PRODUCTION LIST READY PU'!K46</f>
        <v/>
      </c>
      <c r="L42" s="152" t="str">
        <f>'PRODUCTION LIST READY PU'!L46</f>
        <v/>
      </c>
      <c r="M42" s="154">
        <f t="shared" si="0"/>
        <v>0</v>
      </c>
      <c r="N42" s="422"/>
    </row>
    <row r="43" spans="1:14" s="16" customFormat="1" ht="23.25" customHeight="1">
      <c r="A43" s="14" t="str">
        <f>'PRODUCTION LIST READY PU'!B47</f>
        <v>RE-39PU</v>
      </c>
      <c r="B43" s="448">
        <f>'READY PU'!H56</f>
        <v>8</v>
      </c>
      <c r="C43" s="152" t="str">
        <f>'PRODUCTION LIST READY PU'!C47</f>
        <v/>
      </c>
      <c r="D43" s="152" t="str">
        <f>'PRODUCTION LIST READY PU'!D47</f>
        <v/>
      </c>
      <c r="E43" s="152" t="str">
        <f>'PRODUCTION LIST READY PU'!E47</f>
        <v/>
      </c>
      <c r="F43" s="152" t="str">
        <f>'PRODUCTION LIST READY PU'!F47</f>
        <v/>
      </c>
      <c r="G43" s="152" t="str">
        <f>'PRODUCTION LIST READY PU'!G47</f>
        <v/>
      </c>
      <c r="H43" s="152" t="str">
        <f>'PRODUCTION LIST READY PU'!H47</f>
        <v/>
      </c>
      <c r="I43" s="152" t="str">
        <f>'PRODUCTION LIST READY PU'!I47</f>
        <v/>
      </c>
      <c r="J43" s="152" t="str">
        <f>'PRODUCTION LIST READY PU'!J47</f>
        <v/>
      </c>
      <c r="K43" s="152" t="str">
        <f>'PRODUCTION LIST READY PU'!K47</f>
        <v/>
      </c>
      <c r="L43" s="152" t="str">
        <f>'PRODUCTION LIST READY PU'!L47</f>
        <v/>
      </c>
      <c r="M43" s="154">
        <f t="shared" si="0"/>
        <v>0</v>
      </c>
      <c r="N43" s="422"/>
    </row>
    <row r="44" spans="1:14" s="16" customFormat="1" ht="23.25" customHeight="1">
      <c r="A44" s="14" t="str">
        <f>'PRODUCTION LIST READY PU'!B48</f>
        <v>RE-40PU</v>
      </c>
      <c r="B44" s="448">
        <f>'READY PU'!H57</f>
        <v>10</v>
      </c>
      <c r="C44" s="152" t="str">
        <f>'PRODUCTION LIST READY PU'!C48</f>
        <v/>
      </c>
      <c r="D44" s="152" t="str">
        <f>'PRODUCTION LIST READY PU'!D48</f>
        <v/>
      </c>
      <c r="E44" s="152" t="str">
        <f>'PRODUCTION LIST READY PU'!E48</f>
        <v/>
      </c>
      <c r="F44" s="152" t="str">
        <f>'PRODUCTION LIST READY PU'!F48</f>
        <v/>
      </c>
      <c r="G44" s="152" t="str">
        <f>'PRODUCTION LIST READY PU'!G48</f>
        <v/>
      </c>
      <c r="H44" s="152" t="str">
        <f>'PRODUCTION LIST READY PU'!H48</f>
        <v/>
      </c>
      <c r="I44" s="152" t="str">
        <f>'PRODUCTION LIST READY PU'!I48</f>
        <v/>
      </c>
      <c r="J44" s="152" t="str">
        <f>'PRODUCTION LIST READY PU'!J48</f>
        <v/>
      </c>
      <c r="K44" s="152" t="str">
        <f>'PRODUCTION LIST READY PU'!K48</f>
        <v/>
      </c>
      <c r="L44" s="152" t="str">
        <f>'PRODUCTION LIST READY PU'!L48</f>
        <v/>
      </c>
      <c r="M44" s="154">
        <f t="shared" si="0"/>
        <v>0</v>
      </c>
      <c r="N44" s="422"/>
    </row>
    <row r="45" spans="1:14" s="16" customFormat="1" ht="23.25" customHeight="1">
      <c r="A45" s="122" t="s">
        <v>324</v>
      </c>
      <c r="B45" s="122"/>
      <c r="C45" s="152" t="str">
        <f>'PRODUCTION LIST READY PU'!C49</f>
        <v/>
      </c>
      <c r="D45" s="446"/>
      <c r="E45" s="446"/>
      <c r="F45" s="446"/>
      <c r="G45" s="447"/>
      <c r="H45" s="447"/>
      <c r="I45" s="447"/>
      <c r="J45" s="447"/>
      <c r="K45" s="447"/>
      <c r="L45" s="447"/>
      <c r="M45" s="154"/>
      <c r="N45" s="422"/>
    </row>
    <row r="46" spans="1:14" s="16" customFormat="1" ht="23.25" customHeight="1">
      <c r="A46" s="448" t="str">
        <f>'PRODUCTION LIST READY PU'!A50</f>
        <v>REDUCTOR-30PU</v>
      </c>
      <c r="B46" s="448">
        <v>30</v>
      </c>
      <c r="C46" s="152" t="str">
        <f>'PRODUCTION LIST READY PU'!C50</f>
        <v/>
      </c>
      <c r="D46" s="152" t="str">
        <f>'PRODUCTION LIST READY PU'!D50</f>
        <v/>
      </c>
      <c r="E46" s="152" t="str">
        <f>'PRODUCTION LIST READY PU'!E50</f>
        <v/>
      </c>
      <c r="F46" s="152" t="str">
        <f>'PRODUCTION LIST READY PU'!F50</f>
        <v/>
      </c>
      <c r="G46" s="152" t="str">
        <f>'PRODUCTION LIST READY PU'!G50</f>
        <v/>
      </c>
      <c r="H46" s="152" t="str">
        <f>'PRODUCTION LIST READY PU'!H50</f>
        <v/>
      </c>
      <c r="I46" s="152" t="str">
        <f>'PRODUCTION LIST READY PU'!I50</f>
        <v/>
      </c>
      <c r="J46" s="152" t="str">
        <f>'PRODUCTION LIST READY PU'!J50</f>
        <v/>
      </c>
      <c r="K46" s="152" t="str">
        <f>'PRODUCTION LIST READY PU'!K50</f>
        <v/>
      </c>
      <c r="L46" s="152" t="str">
        <f>'PRODUCTION LIST READY PU'!L50</f>
        <v/>
      </c>
      <c r="M46" s="154">
        <f t="shared" ref="M46:M47" si="1">SUM(C46:L46)</f>
        <v>0</v>
      </c>
      <c r="N46" s="422"/>
    </row>
    <row r="47" spans="1:14" ht="23.25" customHeight="1">
      <c r="A47" s="448" t="str">
        <f>'PRODUCTION LIST READY PU'!A51</f>
        <v>REDUCTOR-100PU</v>
      </c>
      <c r="B47" s="448">
        <v>100</v>
      </c>
      <c r="C47" s="152" t="str">
        <f>'PRODUCTION LIST READY PU'!C51</f>
        <v/>
      </c>
      <c r="D47" s="152" t="str">
        <f>'PRODUCTION LIST READY PU'!D51</f>
        <v/>
      </c>
      <c r="E47" s="152" t="str">
        <f>'PRODUCTION LIST READY PU'!E51</f>
        <v/>
      </c>
      <c r="F47" s="152" t="str">
        <f>'PRODUCTION LIST READY PU'!F51</f>
        <v/>
      </c>
      <c r="G47" s="152" t="str">
        <f>'PRODUCTION LIST READY PU'!G51</f>
        <v/>
      </c>
      <c r="H47" s="152" t="str">
        <f>'PRODUCTION LIST READY PU'!H51</f>
        <v/>
      </c>
      <c r="I47" s="152" t="str">
        <f>'PRODUCTION LIST READY PU'!I51</f>
        <v/>
      </c>
      <c r="J47" s="152" t="str">
        <f>'PRODUCTION LIST READY PU'!J51</f>
        <v/>
      </c>
      <c r="K47" s="152" t="str">
        <f>'PRODUCTION LIST READY PU'!K51</f>
        <v/>
      </c>
      <c r="L47" s="152" t="str">
        <f>'PRODUCTION LIST READY PU'!L51</f>
        <v/>
      </c>
      <c r="M47" s="154">
        <f t="shared" si="1"/>
        <v>0</v>
      </c>
    </row>
    <row r="48" spans="1:14" ht="23.25" customHeight="1">
      <c r="A48" s="122" t="s">
        <v>338</v>
      </c>
      <c r="B48" s="122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550"/>
    </row>
    <row r="49" spans="1:14" ht="23.25" customHeight="1">
      <c r="A49" s="448" t="str">
        <f>'PRODUCTION LIST READY PU'!A53</f>
        <v>DCJ-PU</v>
      </c>
      <c r="B49" s="448">
        <v>6</v>
      </c>
      <c r="C49" s="152" t="str">
        <f>'PRODUCTION LIST READY PU'!C53</f>
        <v/>
      </c>
      <c r="D49" s="152" t="str">
        <f>'PRODUCTION LIST READY PU'!D53</f>
        <v/>
      </c>
      <c r="E49" s="152" t="str">
        <f>'PRODUCTION LIST READY PU'!E53</f>
        <v/>
      </c>
      <c r="F49" s="152" t="str">
        <f>'PRODUCTION LIST READY PU'!F53</f>
        <v/>
      </c>
      <c r="G49" s="152" t="str">
        <f>'PRODUCTION LIST READY PU'!G53</f>
        <v/>
      </c>
      <c r="H49" s="152" t="str">
        <f>'PRODUCTION LIST READY PU'!H53</f>
        <v/>
      </c>
      <c r="I49" s="152" t="str">
        <f>'PRODUCTION LIST READY PU'!I53</f>
        <v/>
      </c>
      <c r="J49" s="152" t="str">
        <f>'PRODUCTION LIST READY PU'!J53</f>
        <v/>
      </c>
      <c r="K49" s="152" t="str">
        <f>'PRODUCTION LIST READY PU'!K53</f>
        <v/>
      </c>
      <c r="L49" s="152" t="str">
        <f>'PRODUCTION LIST READY PU'!L53</f>
        <v/>
      </c>
      <c r="M49" s="154">
        <f t="shared" ref="M49:M50" si="2">SUM(C49:L49)</f>
        <v>0</v>
      </c>
      <c r="N49" s="422"/>
    </row>
    <row r="50" spans="1:14" ht="23.25" customHeight="1">
      <c r="A50" s="448" t="str">
        <f>'PRODUCTION LIST READY PU'!A54</f>
        <v>DCF-PU</v>
      </c>
      <c r="B50" s="448">
        <v>10</v>
      </c>
      <c r="C50" s="152" t="str">
        <f>'PRODUCTION LIST READY PU'!C54</f>
        <v/>
      </c>
      <c r="D50" s="152" t="str">
        <f>'PRODUCTION LIST READY PU'!D54</f>
        <v/>
      </c>
      <c r="E50" s="152" t="str">
        <f>'PRODUCTION LIST READY PU'!E54</f>
        <v/>
      </c>
      <c r="F50" s="152" t="str">
        <f>'PRODUCTION LIST READY PU'!F54</f>
        <v/>
      </c>
      <c r="G50" s="152" t="str">
        <f>'PRODUCTION LIST READY PU'!G54</f>
        <v/>
      </c>
      <c r="H50" s="152" t="str">
        <f>'PRODUCTION LIST READY PU'!H54</f>
        <v/>
      </c>
      <c r="I50" s="152" t="str">
        <f>'PRODUCTION LIST READY PU'!I54</f>
        <v/>
      </c>
      <c r="J50" s="152" t="str">
        <f>'PRODUCTION LIST READY PU'!J54</f>
        <v/>
      </c>
      <c r="K50" s="152" t="str">
        <f>'PRODUCTION LIST READY PU'!K54</f>
        <v/>
      </c>
      <c r="L50" s="152" t="str">
        <f>'PRODUCTION LIST READY PU'!L54</f>
        <v/>
      </c>
      <c r="M50" s="154">
        <f t="shared" si="2"/>
        <v>0</v>
      </c>
    </row>
    <row r="51" spans="1:14" ht="23.25" customHeight="1">
      <c r="A51" s="449"/>
      <c r="B51" s="449"/>
      <c r="C51" s="433"/>
      <c r="D51" s="433"/>
      <c r="E51" s="449"/>
      <c r="F51" s="449"/>
      <c r="G51" s="449"/>
      <c r="H51" s="450"/>
      <c r="I51" s="433"/>
      <c r="J51" s="451"/>
      <c r="K51" s="451"/>
      <c r="L51" s="451"/>
      <c r="M51" s="449"/>
    </row>
    <row r="52" spans="1:14" ht="23.25" customHeight="1">
      <c r="A52" s="449"/>
      <c r="B52" s="449"/>
      <c r="C52" s="10" t="s">
        <v>388</v>
      </c>
      <c r="D52" s="921"/>
      <c r="E52" s="449"/>
      <c r="F52" s="449"/>
      <c r="G52" s="449"/>
      <c r="H52" s="10" t="s">
        <v>28</v>
      </c>
      <c r="I52" s="453"/>
      <c r="J52" s="452"/>
      <c r="K52" s="452"/>
      <c r="L52" s="452"/>
      <c r="M52" s="452"/>
    </row>
    <row r="53" spans="1:14" ht="23.25" customHeight="1">
      <c r="A53" s="449"/>
      <c r="B53" s="449"/>
      <c r="C53" s="10" t="s">
        <v>392</v>
      </c>
      <c r="D53" s="920"/>
      <c r="E53" s="449"/>
      <c r="F53" s="449"/>
      <c r="G53" s="449"/>
      <c r="H53" s="10" t="s">
        <v>26</v>
      </c>
      <c r="I53" s="454"/>
      <c r="J53" s="452"/>
      <c r="K53" s="455"/>
      <c r="L53" s="455"/>
      <c r="M53" s="455"/>
    </row>
    <row r="54" spans="1:14" ht="23.25" customHeight="1">
      <c r="A54" s="449"/>
      <c r="B54" s="449"/>
      <c r="C54" s="433"/>
      <c r="D54" s="433"/>
      <c r="E54" s="449"/>
      <c r="F54" s="449"/>
      <c r="G54" s="449"/>
      <c r="H54" s="10" t="s">
        <v>29</v>
      </c>
      <c r="I54" s="454"/>
      <c r="J54" s="455"/>
      <c r="K54" s="455"/>
      <c r="L54" s="455"/>
      <c r="M54" s="455"/>
    </row>
  </sheetData>
  <sheetProtection selectLockedCells="1" selectUnlockedCells="1"/>
  <autoFilter ref="M4:M50" xr:uid="{E2EA5E51-962C-46D2-A8B9-318B0ABA96CF}"/>
  <mergeCells count="3">
    <mergeCell ref="A1:F1"/>
    <mergeCell ref="A3:G3"/>
    <mergeCell ref="I3:J3"/>
  </mergeCells>
  <pageMargins left="0.25" right="0.25" top="0.75" bottom="0.75" header="0.3" footer="0.3"/>
  <pageSetup paperSize="9" scale="90" fitToWidth="0" fitToHeight="0" orientation="landscape" horizontalDpi="4294967292" verticalDpi="4294967292" r:id="rId1"/>
  <headerFooter alignWithMargins="0">
    <oddHeader>&amp;LREADY PU - packing list</oddHeader>
    <oddFooter>Page &amp;P of &amp;N</oddFooter>
    <firstHeader>&amp;LPACKING LIST - 360 VOLUMES&amp;R&amp;G</firstHeader>
    <firstFooter>&amp;CStran &amp;P od &amp;N</first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B535-31CD-4CDE-B9F9-83EB7BEAD188}">
  <sheetPr codeName="Sheet1">
    <tabColor theme="0" tint="-4.9989318521683403E-2"/>
  </sheetPr>
  <dimension ref="A1:CZ36"/>
  <sheetViews>
    <sheetView showGridLines="0" showRowColHeaders="0" zoomScale="60" zoomScaleNormal="60" workbookViewId="0">
      <pane ySplit="9" topLeftCell="A11" activePane="bottomLeft" state="frozen"/>
      <selection activeCell="H14" sqref="H14"/>
      <selection pane="bottomLeft" activeCell="X2" sqref="X2"/>
    </sheetView>
  </sheetViews>
  <sheetFormatPr baseColWidth="10" defaultColWidth="11" defaultRowHeight="16"/>
  <cols>
    <col min="1" max="1" width="2" customWidth="1"/>
    <col min="2" max="2" width="2.6640625" customWidth="1"/>
    <col min="3" max="3" width="13.83203125" customWidth="1"/>
    <col min="4" max="4" width="13.6640625" style="105" customWidth="1"/>
    <col min="5" max="5" width="4.6640625" style="67" customWidth="1"/>
    <col min="6" max="6" width="9.33203125" customWidth="1"/>
    <col min="7" max="7" width="10.5" style="155" customWidth="1"/>
    <col min="8" max="8" width="7.6640625" customWidth="1"/>
    <col min="9" max="9" width="11.33203125" style="457" customWidth="1"/>
    <col min="10" max="10" width="12.5" customWidth="1"/>
    <col min="11" max="29" width="11.6640625" style="1" customWidth="1"/>
    <col min="30" max="30" width="17" style="34" customWidth="1"/>
    <col min="31" max="31" width="10" style="35" customWidth="1"/>
    <col min="32" max="32" width="11.83203125" customWidth="1"/>
    <col min="33" max="33" width="10.83203125" customWidth="1"/>
    <col min="34" max="34" width="11" customWidth="1"/>
    <col min="35" max="35" width="12.1640625" customWidth="1"/>
    <col min="36" max="36" width="0.1640625" customWidth="1"/>
    <col min="37" max="37" width="6.5" style="335" hidden="1" customWidth="1"/>
    <col min="38" max="38" width="6.5" style="340" hidden="1" customWidth="1"/>
    <col min="39" max="39" width="5.6640625" style="70" hidden="1" customWidth="1"/>
    <col min="40" max="40" width="6.33203125" style="70" hidden="1" customWidth="1"/>
    <col min="41" max="47" width="5.6640625" style="67" hidden="1" customWidth="1"/>
    <col min="48" max="57" width="5.6640625" style="1" hidden="1" customWidth="1"/>
    <col min="58" max="58" width="10.1640625" style="379" hidden="1" customWidth="1"/>
    <col min="59" max="59" width="9.33203125" style="677" hidden="1" customWidth="1"/>
    <col min="60" max="60" width="9.33203125" style="683" hidden="1" customWidth="1"/>
    <col min="61" max="61" width="8.83203125" style="677" hidden="1" customWidth="1"/>
    <col min="62" max="62" width="8.83203125" style="683" hidden="1" customWidth="1"/>
    <col min="63" max="63" width="6.6640625" style="110" hidden="1" customWidth="1"/>
    <col min="64" max="64" width="6.6640625" style="683" hidden="1" customWidth="1"/>
    <col min="65" max="65" width="6.6640625" style="110" hidden="1" customWidth="1"/>
    <col min="66" max="66" width="6.6640625" style="683" hidden="1" customWidth="1"/>
    <col min="67" max="67" width="6.6640625" style="110" hidden="1" customWidth="1"/>
    <col min="68" max="68" width="6.6640625" style="683" hidden="1" customWidth="1"/>
    <col min="69" max="69" width="6.6640625" style="110" hidden="1" customWidth="1"/>
    <col min="70" max="70" width="6.6640625" style="683" hidden="1" customWidth="1"/>
    <col min="71" max="71" width="6.6640625" style="110" hidden="1" customWidth="1"/>
    <col min="72" max="72" width="6.6640625" style="683" hidden="1" customWidth="1"/>
    <col min="73" max="73" width="6.6640625" style="110" hidden="1" customWidth="1"/>
    <col min="74" max="75" width="8.5" hidden="1" customWidth="1"/>
    <col min="76" max="102" width="11" hidden="1" customWidth="1"/>
    <col min="103" max="103" width="4.6640625" hidden="1" customWidth="1"/>
    <col min="104" max="104" width="11" hidden="1" customWidth="1"/>
    <col min="105" max="105" width="11" customWidth="1"/>
  </cols>
  <sheetData>
    <row r="1" spans="1:104" ht="29" customHeight="1">
      <c r="D1" s="120"/>
      <c r="E1" s="42"/>
      <c r="F1" s="42"/>
      <c r="H1" s="30"/>
      <c r="I1" s="241"/>
      <c r="J1" s="240" t="s">
        <v>5</v>
      </c>
      <c r="K1" s="1005">
        <f>SUM(AD12:AD32)</f>
        <v>0</v>
      </c>
      <c r="L1" s="1005"/>
      <c r="M1" s="236" t="s">
        <v>6</v>
      </c>
      <c r="N1" s="242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327"/>
      <c r="AL1" s="126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</row>
    <row r="2" spans="1:104" ht="21" customHeight="1">
      <c r="A2" s="52"/>
      <c r="B2" s="52"/>
      <c r="C2" s="1035" t="s">
        <v>327</v>
      </c>
      <c r="D2" s="120"/>
      <c r="E2" s="42"/>
      <c r="F2" s="42"/>
      <c r="H2" s="30"/>
      <c r="I2" s="243"/>
      <c r="J2" s="244" t="s">
        <v>11</v>
      </c>
      <c r="K2" s="1019">
        <f>SUM(K12:AC32)</f>
        <v>0</v>
      </c>
      <c r="L2" s="1019"/>
      <c r="M2" s="245"/>
      <c r="N2" s="116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1008" t="s">
        <v>339</v>
      </c>
      <c r="AE2" s="1008"/>
      <c r="AF2" s="569">
        <f>AI8</f>
        <v>0</v>
      </c>
      <c r="AG2" s="201"/>
      <c r="AH2" s="201"/>
      <c r="AI2" s="201"/>
      <c r="AJ2" s="201"/>
      <c r="AK2" s="327"/>
      <c r="AL2" s="126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327"/>
      <c r="BG2" s="678"/>
      <c r="BH2" s="42"/>
      <c r="BI2" s="678"/>
      <c r="BJ2" s="42"/>
      <c r="BK2" s="111"/>
      <c r="BL2" s="42"/>
      <c r="BM2" s="111"/>
      <c r="BN2" s="42"/>
      <c r="BO2" s="111"/>
      <c r="BP2" s="42"/>
      <c r="BQ2" s="111"/>
      <c r="BR2" s="42"/>
      <c r="BS2" s="111"/>
      <c r="BT2" s="42"/>
      <c r="BU2" s="111"/>
    </row>
    <row r="3" spans="1:104" ht="22">
      <c r="A3" s="52"/>
      <c r="B3" s="52"/>
      <c r="C3" s="1035"/>
      <c r="D3" s="120"/>
      <c r="E3" s="42"/>
      <c r="F3" s="42"/>
      <c r="H3" s="30"/>
      <c r="I3" s="243"/>
      <c r="J3" s="244" t="s">
        <v>9</v>
      </c>
      <c r="K3" s="1020">
        <f>AL8</f>
        <v>0</v>
      </c>
      <c r="L3" s="1020"/>
      <c r="M3" s="246" t="s">
        <v>3</v>
      </c>
      <c r="N3" s="116"/>
      <c r="O3" s="376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327"/>
      <c r="AL3" s="126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327"/>
      <c r="BG3" s="678"/>
      <c r="BH3" s="42"/>
      <c r="BI3" s="678"/>
      <c r="BJ3" s="42"/>
      <c r="BK3" s="111"/>
      <c r="BL3" s="42"/>
      <c r="BM3" s="111"/>
      <c r="BN3" s="42"/>
      <c r="BO3" s="111"/>
      <c r="BP3" s="42"/>
      <c r="BQ3" s="111"/>
      <c r="BR3" s="42"/>
      <c r="BS3" s="111"/>
      <c r="BT3" s="42"/>
      <c r="BU3" s="111"/>
      <c r="CZ3" s="1003" t="s">
        <v>85</v>
      </c>
    </row>
    <row r="4" spans="1:104" ht="18" customHeight="1">
      <c r="A4" s="52"/>
      <c r="B4" s="52"/>
      <c r="C4" s="1035"/>
      <c r="D4" s="120"/>
      <c r="E4" s="42"/>
      <c r="F4" s="42"/>
      <c r="H4" s="30"/>
      <c r="K4"/>
      <c r="L4"/>
      <c r="M4" s="117"/>
      <c r="N4" s="119"/>
      <c r="O4" s="118"/>
      <c r="P4" s="116"/>
      <c r="Q4" s="116"/>
      <c r="R4" s="116"/>
      <c r="S4" s="116"/>
      <c r="T4"/>
      <c r="U4"/>
      <c r="V4"/>
      <c r="W4"/>
      <c r="X4"/>
      <c r="Y4"/>
      <c r="Z4"/>
      <c r="AA4"/>
      <c r="AB4"/>
      <c r="AC4"/>
      <c r="AK4" s="327"/>
      <c r="AL4" s="126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327"/>
      <c r="BG4" s="678"/>
      <c r="BH4" s="42"/>
      <c r="BI4" s="678"/>
      <c r="BJ4" s="42"/>
      <c r="BK4" s="111"/>
      <c r="BL4" s="42"/>
      <c r="BM4" s="111"/>
      <c r="BN4" s="42"/>
      <c r="BO4" s="111"/>
      <c r="BP4" s="42"/>
      <c r="BQ4" s="111"/>
      <c r="BR4" s="42"/>
      <c r="BS4" s="111"/>
      <c r="BT4" s="42"/>
      <c r="BU4" s="111"/>
      <c r="CZ4" s="1003"/>
    </row>
    <row r="5" spans="1:104" ht="4.25" customHeight="1">
      <c r="A5" s="52"/>
      <c r="B5" s="52"/>
      <c r="C5" s="1035"/>
      <c r="D5" s="120"/>
      <c r="E5" s="42"/>
      <c r="F5" s="42"/>
      <c r="H5" s="30"/>
      <c r="K5"/>
      <c r="L5"/>
      <c r="M5" s="32"/>
      <c r="N5" s="33"/>
      <c r="O5" s="36"/>
      <c r="P5" s="37"/>
      <c r="Q5" s="37"/>
      <c r="R5" s="37"/>
      <c r="S5" s="37"/>
      <c r="T5"/>
      <c r="U5"/>
      <c r="V5"/>
      <c r="W5"/>
      <c r="X5"/>
      <c r="Y5"/>
      <c r="Z5"/>
      <c r="AA5"/>
      <c r="AB5"/>
      <c r="AC5"/>
      <c r="AK5" s="327"/>
      <c r="AL5" s="126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327"/>
      <c r="BG5" s="678"/>
      <c r="BH5" s="42"/>
      <c r="BI5" s="678"/>
      <c r="BJ5" s="42"/>
      <c r="BK5" s="111"/>
      <c r="BL5" s="42"/>
      <c r="BM5" s="111"/>
      <c r="BN5" s="42"/>
      <c r="BO5" s="111"/>
      <c r="BP5" s="42"/>
      <c r="BQ5" s="111"/>
      <c r="BR5" s="42"/>
      <c r="BS5" s="111"/>
      <c r="BT5" s="42"/>
      <c r="BU5" s="111"/>
      <c r="CZ5" s="1003"/>
    </row>
    <row r="6" spans="1:104" ht="18.75" customHeight="1">
      <c r="A6" s="52"/>
      <c r="B6" s="52"/>
      <c r="C6" s="1035"/>
      <c r="D6" s="120"/>
      <c r="E6" s="42"/>
      <c r="F6" s="42"/>
      <c r="J6" s="1"/>
      <c r="K6" s="495"/>
      <c r="L6" s="495"/>
      <c r="M6" s="495"/>
      <c r="N6" s="495"/>
      <c r="O6" s="494"/>
      <c r="P6" s="494"/>
      <c r="Q6" s="496"/>
      <c r="R6" s="496"/>
      <c r="S6" s="496"/>
      <c r="T6" s="496"/>
      <c r="U6" s="496"/>
      <c r="V6" s="496"/>
      <c r="X6" s="496"/>
      <c r="Y6" s="494"/>
      <c r="Z6" s="791" t="s">
        <v>59</v>
      </c>
      <c r="AA6" s="791" t="s">
        <v>59</v>
      </c>
      <c r="AB6" s="791" t="s">
        <v>59</v>
      </c>
      <c r="AC6" s="791" t="s">
        <v>59</v>
      </c>
      <c r="AD6" s="114" t="s">
        <v>119</v>
      </c>
      <c r="AK6" s="327"/>
      <c r="AL6" s="126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327"/>
      <c r="BG6" s="678"/>
      <c r="BH6" s="42"/>
      <c r="BI6" s="678"/>
      <c r="BJ6" s="42"/>
      <c r="BK6" s="111"/>
      <c r="BL6" s="42"/>
      <c r="BM6" s="111"/>
      <c r="BN6" s="42"/>
      <c r="BO6" s="111"/>
      <c r="BP6" s="42"/>
      <c r="BQ6" s="111"/>
      <c r="BR6" s="42"/>
      <c r="BS6" s="111"/>
      <c r="BT6" s="42"/>
      <c r="BU6" s="111"/>
      <c r="CZ6" s="1003"/>
    </row>
    <row r="7" spans="1:104" ht="16.25" hidden="1" customHeight="1">
      <c r="A7" s="52"/>
      <c r="B7" s="52"/>
      <c r="C7" s="52"/>
      <c r="D7" s="120"/>
      <c r="E7" s="42"/>
      <c r="F7" s="42"/>
      <c r="V7" s="123"/>
      <c r="AK7" s="327"/>
      <c r="AL7" s="126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327"/>
      <c r="BG7" s="678"/>
      <c r="BH7" s="42"/>
      <c r="BI7" s="678"/>
      <c r="BJ7" s="42"/>
      <c r="BK7" s="111"/>
      <c r="BL7" s="42"/>
      <c r="BM7" s="111"/>
      <c r="BN7" s="42"/>
      <c r="BO7" s="111"/>
      <c r="BP7" s="42"/>
      <c r="BQ7" s="111"/>
      <c r="BR7" s="42"/>
      <c r="BS7" s="111"/>
      <c r="BT7" s="42"/>
      <c r="BU7" s="111"/>
    </row>
    <row r="8" spans="1:104" ht="23" customHeight="1">
      <c r="A8" s="52"/>
      <c r="B8" s="52"/>
      <c r="C8" s="52"/>
      <c r="D8" s="120"/>
      <c r="E8" s="42"/>
      <c r="F8" s="42"/>
      <c r="G8" s="106"/>
      <c r="H8" s="38"/>
      <c r="I8" s="39"/>
      <c r="J8" s="115" t="s">
        <v>120</v>
      </c>
      <c r="K8" s="792">
        <f>SUM(AM12:AM32)</f>
        <v>0</v>
      </c>
      <c r="L8" s="792">
        <f t="shared" ref="L8:Y8" si="0">SUM(AN12:AN32)</f>
        <v>0</v>
      </c>
      <c r="M8" s="792">
        <f t="shared" si="0"/>
        <v>0</v>
      </c>
      <c r="N8" s="792">
        <f t="shared" si="0"/>
        <v>0</v>
      </c>
      <c r="O8" s="792">
        <f t="shared" si="0"/>
        <v>0</v>
      </c>
      <c r="P8" s="792">
        <f t="shared" si="0"/>
        <v>0</v>
      </c>
      <c r="Q8" s="792">
        <f t="shared" si="0"/>
        <v>0</v>
      </c>
      <c r="R8" s="792">
        <f t="shared" si="0"/>
        <v>0</v>
      </c>
      <c r="S8" s="792">
        <f t="shared" si="0"/>
        <v>0</v>
      </c>
      <c r="T8" s="792">
        <f t="shared" si="0"/>
        <v>0</v>
      </c>
      <c r="U8" s="792">
        <f t="shared" si="0"/>
        <v>0</v>
      </c>
      <c r="V8" s="792">
        <f t="shared" si="0"/>
        <v>0</v>
      </c>
      <c r="W8" s="792">
        <f t="shared" si="0"/>
        <v>0</v>
      </c>
      <c r="X8" s="792">
        <f t="shared" si="0"/>
        <v>0</v>
      </c>
      <c r="Y8" s="792">
        <f t="shared" si="0"/>
        <v>0</v>
      </c>
      <c r="Z8" s="792">
        <f>SUM(BB12:BB32)</f>
        <v>0</v>
      </c>
      <c r="AA8" s="792">
        <f>SUM(BC12:BC32)</f>
        <v>0</v>
      </c>
      <c r="AB8" s="792">
        <f>SUM(BD12:BD32)</f>
        <v>0</v>
      </c>
      <c r="AC8" s="792">
        <f>SUM(BE12:BE32)</f>
        <v>0</v>
      </c>
      <c r="AD8" s="715">
        <f>SUM(K8:AC8)</f>
        <v>0</v>
      </c>
      <c r="AE8" s="40"/>
      <c r="AH8" s="95" t="s">
        <v>83</v>
      </c>
      <c r="AI8" s="558">
        <f>SUM(AI12:AI32)</f>
        <v>0</v>
      </c>
      <c r="AK8" s="327"/>
      <c r="AL8" s="126">
        <f>SUM(AL12:AL32)</f>
        <v>0</v>
      </c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327"/>
      <c r="BG8" s="774"/>
      <c r="BH8" s="777"/>
      <c r="BI8" s="774"/>
      <c r="BJ8" s="777"/>
      <c r="BK8" s="780"/>
      <c r="BL8" s="777"/>
      <c r="BM8" s="780"/>
      <c r="BN8" s="777"/>
      <c r="BO8" s="780"/>
      <c r="BP8" s="777"/>
      <c r="BQ8" s="780"/>
      <c r="BR8" s="777"/>
      <c r="BS8" s="780"/>
      <c r="BT8" s="777"/>
      <c r="BU8" s="780"/>
      <c r="BX8" s="1">
        <f t="shared" ref="BX8:CE8" si="1">SUM(BX12:BX67)</f>
        <v>0</v>
      </c>
      <c r="BY8" s="1">
        <f t="shared" si="1"/>
        <v>0</v>
      </c>
      <c r="BZ8" s="1">
        <f t="shared" si="1"/>
        <v>0</v>
      </c>
      <c r="CA8" s="1">
        <f t="shared" si="1"/>
        <v>0</v>
      </c>
      <c r="CB8" s="1">
        <f t="shared" si="1"/>
        <v>0</v>
      </c>
      <c r="CC8" s="1">
        <f t="shared" si="1"/>
        <v>0</v>
      </c>
      <c r="CD8" s="1">
        <f t="shared" si="1"/>
        <v>0</v>
      </c>
      <c r="CE8" s="1">
        <f t="shared" si="1"/>
        <v>0</v>
      </c>
      <c r="CF8" s="1"/>
      <c r="CG8" s="1">
        <f>SUM(CG12:CG67)</f>
        <v>0</v>
      </c>
      <c r="CH8" s="1">
        <f>SUM(CH12:CH67)</f>
        <v>0</v>
      </c>
      <c r="CI8" s="1"/>
      <c r="CJ8" s="1">
        <f t="shared" ref="CJ8:CY8" si="2">SUM(CJ11:CJ67)</f>
        <v>0</v>
      </c>
      <c r="CK8" s="1">
        <f t="shared" si="2"/>
        <v>0</v>
      </c>
      <c r="CL8" s="1">
        <f t="shared" si="2"/>
        <v>0</v>
      </c>
      <c r="CM8" s="1">
        <f t="shared" si="2"/>
        <v>0</v>
      </c>
      <c r="CN8" s="1">
        <f t="shared" si="2"/>
        <v>0</v>
      </c>
      <c r="CO8" s="1">
        <f t="shared" si="2"/>
        <v>0</v>
      </c>
      <c r="CP8" s="1">
        <f t="shared" si="2"/>
        <v>0</v>
      </c>
      <c r="CQ8" s="1">
        <f t="shared" si="2"/>
        <v>0</v>
      </c>
      <c r="CR8" s="1">
        <f t="shared" si="2"/>
        <v>0</v>
      </c>
      <c r="CS8" s="1">
        <f t="shared" si="2"/>
        <v>0</v>
      </c>
      <c r="CT8" s="1">
        <f t="shared" si="2"/>
        <v>0</v>
      </c>
      <c r="CU8" s="1">
        <f t="shared" si="2"/>
        <v>0</v>
      </c>
      <c r="CV8" s="1">
        <f t="shared" si="2"/>
        <v>0</v>
      </c>
      <c r="CW8" s="1">
        <f t="shared" si="2"/>
        <v>0</v>
      </c>
      <c r="CX8" s="1">
        <f t="shared" si="2"/>
        <v>0</v>
      </c>
      <c r="CY8" s="1">
        <f t="shared" si="2"/>
        <v>0</v>
      </c>
    </row>
    <row r="9" spans="1:104" s="43" customFormat="1" ht="65.75" customHeight="1">
      <c r="B9" s="250" t="s">
        <v>91</v>
      </c>
      <c r="C9" s="248"/>
      <c r="D9" s="218" t="s">
        <v>30</v>
      </c>
      <c r="E9" s="380" t="s">
        <v>238</v>
      </c>
      <c r="F9" s="218" t="s">
        <v>116</v>
      </c>
      <c r="G9" s="218" t="s">
        <v>112</v>
      </c>
      <c r="H9" s="218" t="s">
        <v>117</v>
      </c>
      <c r="I9" s="221" t="s">
        <v>114</v>
      </c>
      <c r="J9" s="223" t="s">
        <v>115</v>
      </c>
      <c r="K9" s="434" t="s">
        <v>198</v>
      </c>
      <c r="L9" s="287" t="s">
        <v>185</v>
      </c>
      <c r="M9" s="435" t="s">
        <v>314</v>
      </c>
      <c r="N9" s="436" t="s">
        <v>315</v>
      </c>
      <c r="O9" s="437" t="s">
        <v>316</v>
      </c>
      <c r="P9" s="438" t="s">
        <v>317</v>
      </c>
      <c r="Q9" s="497" t="s">
        <v>331</v>
      </c>
      <c r="R9" s="498" t="s">
        <v>246</v>
      </c>
      <c r="S9" s="499" t="s">
        <v>193</v>
      </c>
      <c r="T9" s="439" t="s">
        <v>318</v>
      </c>
      <c r="U9" s="500" t="s">
        <v>195</v>
      </c>
      <c r="V9" s="440" t="s">
        <v>319</v>
      </c>
      <c r="W9" s="441" t="s">
        <v>177</v>
      </c>
      <c r="X9" s="501" t="s">
        <v>197</v>
      </c>
      <c r="Y9" s="502" t="s">
        <v>178</v>
      </c>
      <c r="Z9" s="641" t="s">
        <v>372</v>
      </c>
      <c r="AA9" s="642" t="s">
        <v>373</v>
      </c>
      <c r="AB9" s="643" t="s">
        <v>374</v>
      </c>
      <c r="AC9" s="644" t="s">
        <v>375</v>
      </c>
      <c r="AD9" s="247" t="s">
        <v>9</v>
      </c>
      <c r="AE9" s="289" t="s">
        <v>10</v>
      </c>
      <c r="AF9" s="291" t="s">
        <v>91</v>
      </c>
      <c r="AH9" s="375" t="s">
        <v>84</v>
      </c>
      <c r="AI9" s="375" t="s">
        <v>85</v>
      </c>
      <c r="AK9" s="328" t="s">
        <v>3</v>
      </c>
      <c r="AL9" s="338" t="s">
        <v>4</v>
      </c>
      <c r="AM9" s="503" t="s">
        <v>198</v>
      </c>
      <c r="AN9" s="504" t="s">
        <v>185</v>
      </c>
      <c r="AO9" s="505" t="s">
        <v>314</v>
      </c>
      <c r="AP9" s="506" t="s">
        <v>315</v>
      </c>
      <c r="AQ9" s="507" t="s">
        <v>316</v>
      </c>
      <c r="AR9" s="508" t="s">
        <v>317</v>
      </c>
      <c r="AS9" s="509" t="s">
        <v>331</v>
      </c>
      <c r="AT9" s="510" t="s">
        <v>246</v>
      </c>
      <c r="AU9" s="511" t="s">
        <v>193</v>
      </c>
      <c r="AV9" s="512" t="s">
        <v>318</v>
      </c>
      <c r="AW9" s="513" t="s">
        <v>195</v>
      </c>
      <c r="AX9" s="514" t="s">
        <v>203</v>
      </c>
      <c r="AY9" s="515" t="s">
        <v>177</v>
      </c>
      <c r="AZ9" s="516" t="s">
        <v>197</v>
      </c>
      <c r="BA9" s="517" t="s">
        <v>178</v>
      </c>
      <c r="BB9" s="641" t="s">
        <v>372</v>
      </c>
      <c r="BC9" s="642" t="s">
        <v>373</v>
      </c>
      <c r="BD9" s="643" t="s">
        <v>374</v>
      </c>
      <c r="BE9" s="644" t="s">
        <v>375</v>
      </c>
      <c r="BF9" s="328" t="s">
        <v>82</v>
      </c>
      <c r="BG9" s="680" t="s">
        <v>105</v>
      </c>
      <c r="BH9" s="685">
        <f>SUM(BH12:BH45)</f>
        <v>0</v>
      </c>
      <c r="BI9" s="680" t="s">
        <v>106</v>
      </c>
      <c r="BJ9" s="685">
        <f>SUM(BJ12:BJ45)</f>
        <v>0</v>
      </c>
      <c r="BK9" s="219" t="s">
        <v>127</v>
      </c>
      <c r="BL9" s="685">
        <f>SUM(BL12:BL45)</f>
        <v>0</v>
      </c>
      <c r="BM9" s="219" t="s">
        <v>128</v>
      </c>
      <c r="BN9" s="685">
        <f>SUM(BN12:BN45)</f>
        <v>0</v>
      </c>
      <c r="BO9" s="219" t="s">
        <v>129</v>
      </c>
      <c r="BP9" s="685">
        <f>SUM(BP12:BP45)</f>
        <v>0</v>
      </c>
      <c r="BQ9" s="219" t="s">
        <v>130</v>
      </c>
      <c r="BR9" s="685">
        <f>SUM(BR12:BR45)</f>
        <v>0</v>
      </c>
      <c r="BS9" s="219" t="s">
        <v>131</v>
      </c>
      <c r="BT9" s="685">
        <f>SUM(BT12:BT45)</f>
        <v>0</v>
      </c>
      <c r="BU9" s="219" t="s">
        <v>307</v>
      </c>
      <c r="BV9" s="685">
        <f>SUM(BV12:BV45)</f>
        <v>0</v>
      </c>
      <c r="BW9" s="583"/>
      <c r="BX9" s="365" t="s">
        <v>217</v>
      </c>
      <c r="BY9" s="365" t="s">
        <v>218</v>
      </c>
      <c r="BZ9" s="365" t="s">
        <v>110</v>
      </c>
      <c r="CA9" s="365" t="s">
        <v>31</v>
      </c>
      <c r="CB9" s="365" t="s">
        <v>81</v>
      </c>
      <c r="CC9" s="365" t="s">
        <v>92</v>
      </c>
      <c r="CD9" s="365" t="s">
        <v>219</v>
      </c>
      <c r="CE9" s="365" t="s">
        <v>220</v>
      </c>
      <c r="CF9" s="105"/>
      <c r="CG9" s="365" t="s">
        <v>208</v>
      </c>
      <c r="CH9" s="365" t="s">
        <v>209</v>
      </c>
      <c r="CI9" s="105"/>
      <c r="CJ9" s="365" t="s">
        <v>95</v>
      </c>
      <c r="CK9" s="365" t="s">
        <v>222</v>
      </c>
      <c r="CL9" s="365" t="s">
        <v>223</v>
      </c>
      <c r="CM9" s="365" t="s">
        <v>96</v>
      </c>
      <c r="CN9" s="365" t="s">
        <v>224</v>
      </c>
      <c r="CO9" s="365" t="s">
        <v>99</v>
      </c>
      <c r="CP9" s="365" t="s">
        <v>98</v>
      </c>
      <c r="CQ9" s="365" t="s">
        <v>225</v>
      </c>
      <c r="CR9" s="365" t="s">
        <v>226</v>
      </c>
      <c r="CS9" s="365" t="s">
        <v>97</v>
      </c>
      <c r="CT9" s="365" t="s">
        <v>227</v>
      </c>
      <c r="CU9" s="365" t="s">
        <v>228</v>
      </c>
      <c r="CV9" s="366" t="s">
        <v>229</v>
      </c>
      <c r="CW9" s="366" t="s">
        <v>230</v>
      </c>
      <c r="CX9" s="366" t="s">
        <v>237</v>
      </c>
      <c r="CY9" s="365"/>
    </row>
    <row r="10" spans="1:104" s="130" customFormat="1" ht="30" hidden="1" customHeight="1">
      <c r="D10" s="132"/>
      <c r="E10" s="160"/>
      <c r="F10" s="132"/>
      <c r="G10" s="132"/>
      <c r="H10" s="132"/>
      <c r="I10" s="135"/>
      <c r="J10" s="136"/>
      <c r="K10" s="137" t="s">
        <v>132</v>
      </c>
      <c r="L10" s="137" t="s">
        <v>137</v>
      </c>
      <c r="M10" s="138" t="s">
        <v>133</v>
      </c>
      <c r="N10" s="138" t="s">
        <v>135</v>
      </c>
      <c r="O10" s="138" t="s">
        <v>134</v>
      </c>
      <c r="P10" s="138" t="s">
        <v>136</v>
      </c>
      <c r="Q10" s="442" t="s">
        <v>244</v>
      </c>
      <c r="R10" s="442" t="s">
        <v>139</v>
      </c>
      <c r="S10" s="442" t="s">
        <v>140</v>
      </c>
      <c r="T10" s="139" t="s">
        <v>138</v>
      </c>
      <c r="U10" s="442" t="s">
        <v>182</v>
      </c>
      <c r="V10" s="177" t="s">
        <v>166</v>
      </c>
      <c r="W10" s="177" t="s">
        <v>165</v>
      </c>
      <c r="X10" s="491" t="s">
        <v>167</v>
      </c>
      <c r="Y10" s="177" t="s">
        <v>181</v>
      </c>
      <c r="Z10" s="177" t="s">
        <v>381</v>
      </c>
      <c r="AA10" s="177" t="s">
        <v>382</v>
      </c>
      <c r="AB10" s="177" t="s">
        <v>383</v>
      </c>
      <c r="AC10" s="177" t="s">
        <v>384</v>
      </c>
      <c r="AD10" s="128"/>
      <c r="AE10" s="128"/>
      <c r="AF10" s="129"/>
      <c r="AH10" s="131"/>
      <c r="AI10" s="131"/>
      <c r="AK10" s="329"/>
      <c r="AL10" s="339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329"/>
      <c r="BG10" s="775"/>
      <c r="BH10" s="778"/>
      <c r="BI10" s="775"/>
      <c r="BJ10" s="778"/>
      <c r="BK10" s="781"/>
      <c r="BL10" s="778"/>
      <c r="BM10" s="781"/>
      <c r="BN10" s="778"/>
      <c r="BO10" s="781"/>
      <c r="BP10" s="778"/>
      <c r="BQ10" s="781"/>
      <c r="BR10" s="778"/>
      <c r="BS10" s="781"/>
      <c r="BT10" s="778"/>
      <c r="BU10" s="781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</row>
    <row r="11" spans="1:104" s="130" customFormat="1" ht="40.5" customHeight="1">
      <c r="B11" s="521"/>
      <c r="C11" s="234"/>
      <c r="D11" s="1034" t="s">
        <v>332</v>
      </c>
      <c r="E11" s="1034"/>
      <c r="F11" s="1034"/>
      <c r="G11" s="1034"/>
      <c r="H11" s="1034"/>
      <c r="I11" s="1034"/>
      <c r="J11" s="1034"/>
      <c r="K11" s="522"/>
      <c r="L11" s="522"/>
      <c r="M11" s="522"/>
      <c r="N11" s="522"/>
      <c r="O11" s="522"/>
      <c r="P11" s="522"/>
      <c r="Q11" s="522"/>
      <c r="R11" s="522"/>
      <c r="S11" s="523"/>
      <c r="T11" s="522"/>
      <c r="U11" s="29"/>
      <c r="V11" s="443"/>
      <c r="W11" s="66"/>
      <c r="X11" s="522"/>
      <c r="Y11" s="522"/>
      <c r="Z11" s="522"/>
      <c r="AA11" s="522"/>
      <c r="AB11" s="522"/>
      <c r="AC11" s="522"/>
      <c r="AD11" s="66"/>
      <c r="AE11" s="66"/>
      <c r="AF11" s="443"/>
      <c r="AH11" s="131"/>
      <c r="AI11" s="131"/>
      <c r="AK11" s="518"/>
      <c r="AL11" s="519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518"/>
      <c r="BG11" s="677"/>
      <c r="BH11" s="683"/>
      <c r="BI11" s="677"/>
      <c r="BJ11" s="683"/>
      <c r="BK11" s="110"/>
      <c r="BL11" s="683"/>
      <c r="BM11" s="110"/>
      <c r="BN11" s="683"/>
      <c r="BO11" s="110"/>
      <c r="BP11" s="683"/>
      <c r="BQ11" s="110"/>
      <c r="BR11" s="683"/>
      <c r="BS11" s="110"/>
      <c r="BT11" s="683"/>
      <c r="BU11" s="782"/>
      <c r="BX11" s="1">
        <f>IF(F11="XS",IF(SUM(K11:AC11)&gt;0,SUM(K11:AC11),0),0)*H11</f>
        <v>0</v>
      </c>
      <c r="BY11" s="1">
        <f>IF(F11="S",IF(SUM(K11:AC11)&gt;0,SUM(K11:AC11),0),0)*H11</f>
        <v>0</v>
      </c>
      <c r="BZ11" s="1">
        <f>IF(F11="M",IF(SUM(K11:AC11)&gt;0,SUM(K11:AC11),0),0)*H11</f>
        <v>0</v>
      </c>
      <c r="CA11" s="1">
        <f>IF(F11="L",IF(SUM(K11:AC11)&gt;0,SUM(K11:AC11),0),0)*H11</f>
        <v>0</v>
      </c>
      <c r="CB11" s="1">
        <f>IF(F11="XL",IF(SUM(K11:AC11)&gt;0,SUM(K11:AC11),0),0)*H11</f>
        <v>0</v>
      </c>
      <c r="CC11" s="1">
        <f>IF(F11="2XL",IF(SUM(K11:AC11)&gt;0,SUM(K11:AC11),0),0)*H11</f>
        <v>0</v>
      </c>
      <c r="CD11" s="1">
        <f>IF(F11="3XL",IF(SUM(K11:AC11)&gt;0,SUM(K11:AC11),0),0)*H11</f>
        <v>0</v>
      </c>
      <c r="CE11" s="1">
        <f>IF(F11="various",IF(SUM(K11:AC11)&gt;0,SUM(K11:AC11),0),0)*H11</f>
        <v>0</v>
      </c>
      <c r="CF11" s="1"/>
      <c r="CG11" s="29">
        <f>IF(E11="",IF(SUM(K11:AC11)&gt;0,SUM(K11:AC11),0),0)*H11</f>
        <v>0</v>
      </c>
      <c r="CH11" s="29">
        <f>IF(E11="Dual tex.",IF(SUM(K11:AC11)&gt;0,SUM(K11:AC11),0),0)*H11</f>
        <v>0</v>
      </c>
      <c r="CI11" s="29"/>
      <c r="CJ11" s="1">
        <f>IF(G11="sloper",IF(SUM(K11:AC11)&gt;0,SUM(K11:AC11),0),0)*H11</f>
        <v>0</v>
      </c>
      <c r="CK11" s="1">
        <f>IF(G11="footholds",IF(SUM(K11:AC11)&gt;0,SUM(K11:AC11),0),0)*H11</f>
        <v>0</v>
      </c>
      <c r="CL11" s="1">
        <f>IF(G11="micros",IF(SUM(K11:AC11)&gt;0,SUM(K11:AC11),0),0)*H11</f>
        <v>0</v>
      </c>
      <c r="CM11" s="1">
        <f>IF(G11="jug",IF(SUM(K11:AC11)&gt;0,SUM(K11:AC11),0),0)*H11</f>
        <v>0</v>
      </c>
      <c r="CN11" s="1">
        <f>IF(G11="ledge",IF(SUM(K11:AC11)&gt;0,SUM(K11:AC11),0),0)*H11</f>
        <v>0</v>
      </c>
      <c r="CO11" s="1">
        <f>IF(G11="edge",IF(SUM(K11:AC11)&gt;0,SUM(K11:AC11),0),0)*H11</f>
        <v>0</v>
      </c>
      <c r="CP11" s="1">
        <f>IF(G11="crimp",IF(SUM(K11:AC11)&gt;0,SUM(K11:AC11),0),0)*H11</f>
        <v>0</v>
      </c>
      <c r="CQ11" s="1">
        <f>IF(G11="incut",IF(SUM(K11:AC11)&gt;0,SUM(K11:AC11),0),0)*H11</f>
        <v>0</v>
      </c>
      <c r="CR11" s="1">
        <f>IF(G11="dish",IF(SUM(K11:AC11)&gt;0,SUM(K11:AC11),0),0)*H11</f>
        <v>0</v>
      </c>
      <c r="CS11" s="1">
        <f>IF(G11="pinch",IF(SUM(K11:AC11)&gt;0,SUM(K11:AC11),0),0)*H11</f>
        <v>0</v>
      </c>
      <c r="CT11" s="1">
        <f>IF(G11="pocket",IF(SUM(K11:AC11)&gt;0,SUM(K11:AC11),0),0)*H11</f>
        <v>0</v>
      </c>
      <c r="CU11" s="1">
        <f>IF(G11="insert",IF(SUM(K11:AC11)&gt;0,SUM(K11:AC11),0),0)*H11</f>
        <v>0</v>
      </c>
      <c r="CV11" s="1">
        <f>IF(G11="feature",IF(SUM(K11:AC11)&gt;0,SUM(K11:AC11),0),0)*H11</f>
        <v>0</v>
      </c>
      <c r="CW11" s="1">
        <f>IF(G11="scoop",IF(SUM(K11:AC11)&gt;0,SUM(K11:AC11),0),0)*H11</f>
        <v>0</v>
      </c>
      <c r="CX11" s="1">
        <f>IF(G11="positive",IF(SUM(K11:AC11)&gt;0,SUM(K11:AC11),0),0)*H11</f>
        <v>0</v>
      </c>
      <c r="CY11" s="234"/>
    </row>
    <row r="12" spans="1:104" s="130" customFormat="1" ht="40" customHeight="1">
      <c r="B12" s="456"/>
      <c r="C12" s="524"/>
      <c r="D12" s="525" t="s">
        <v>335</v>
      </c>
      <c r="E12" s="526" t="s">
        <v>21</v>
      </c>
      <c r="F12" s="252" t="s">
        <v>96</v>
      </c>
      <c r="G12" s="252" t="s">
        <v>218</v>
      </c>
      <c r="H12" s="252">
        <v>6</v>
      </c>
      <c r="I12" s="527" t="s">
        <v>386</v>
      </c>
      <c r="J12" s="528">
        <v>77.25</v>
      </c>
      <c r="K12" s="529"/>
      <c r="L12" s="530"/>
      <c r="M12" s="529"/>
      <c r="N12" s="530"/>
      <c r="O12" s="529"/>
      <c r="P12" s="530"/>
      <c r="Q12" s="547"/>
      <c r="R12" s="444"/>
      <c r="S12" s="445"/>
      <c r="T12" s="445"/>
      <c r="U12" s="445"/>
      <c r="V12" s="445"/>
      <c r="W12" s="445"/>
      <c r="X12" s="445"/>
      <c r="Y12" s="773"/>
      <c r="Z12" s="955"/>
      <c r="AA12" s="956"/>
      <c r="AB12" s="956"/>
      <c r="AC12" s="956"/>
      <c r="AD12" s="789">
        <f>SUM(K12:AC12)*J12</f>
        <v>0</v>
      </c>
      <c r="AE12" s="532" t="str">
        <f>IF(SUM(K12:Y12)&gt;0,"Yes","No")</f>
        <v>No</v>
      </c>
      <c r="AF12" s="533" t="str">
        <f>IF(B12="New","Yes","No")</f>
        <v>No</v>
      </c>
      <c r="AH12" s="574">
        <v>1</v>
      </c>
      <c r="AI12" s="578">
        <f>AH12*SUM(K12:AC12)</f>
        <v>0</v>
      </c>
      <c r="AK12" s="577">
        <v>3.1</v>
      </c>
      <c r="AL12" s="378">
        <f>SUM(K12:AC12)*AK12</f>
        <v>0</v>
      </c>
      <c r="AM12" s="190">
        <f t="shared" ref="AM12:AM32" si="3">H12*K12</f>
        <v>0</v>
      </c>
      <c r="AN12" s="190">
        <f t="shared" ref="AN12:AN32" si="4">L12*H12</f>
        <v>0</v>
      </c>
      <c r="AO12" s="190">
        <f t="shared" ref="AO12:AO32" si="5">H12*M12</f>
        <v>0</v>
      </c>
      <c r="AP12" s="190">
        <f>H12*N12</f>
        <v>0</v>
      </c>
      <c r="AQ12" s="190">
        <f t="shared" ref="AQ12:AQ32" si="6">O12*H12</f>
        <v>0</v>
      </c>
      <c r="AR12" s="190">
        <f t="shared" ref="AR12:AR32" si="7">P12*H12</f>
        <v>0</v>
      </c>
      <c r="AS12" s="190">
        <f t="shared" ref="AS12:AS32" si="8">Q12*H12</f>
        <v>0</v>
      </c>
      <c r="AT12" s="190">
        <f t="shared" ref="AT12:AT32" si="9">R12*H12</f>
        <v>0</v>
      </c>
      <c r="AU12" s="190">
        <f t="shared" ref="AU12:AU32" si="10">S12*H12</f>
        <v>0</v>
      </c>
      <c r="AV12" s="190">
        <f t="shared" ref="AV12:AV32" si="11">T12*H12</f>
        <v>0</v>
      </c>
      <c r="AW12" s="190">
        <f t="shared" ref="AW12:AW32" si="12">U12*H12</f>
        <v>0</v>
      </c>
      <c r="AX12" s="190">
        <f t="shared" ref="AX12:AX32" si="13">V12*H12</f>
        <v>0</v>
      </c>
      <c r="AY12" s="190">
        <f t="shared" ref="AY12:AY32" si="14">W12*H12</f>
        <v>0</v>
      </c>
      <c r="AZ12" s="190">
        <f t="shared" ref="AZ12:AZ32" si="15">X12*H12</f>
        <v>0</v>
      </c>
      <c r="BA12" s="190">
        <f>Y12*$H12</f>
        <v>0</v>
      </c>
      <c r="BB12" s="190">
        <f t="shared" ref="BB12:BD12" si="16">Z12*$H12</f>
        <v>0</v>
      </c>
      <c r="BC12" s="190">
        <f t="shared" si="16"/>
        <v>0</v>
      </c>
      <c r="BD12" s="190">
        <f t="shared" si="16"/>
        <v>0</v>
      </c>
      <c r="BE12" s="190">
        <f>AC12*$H12</f>
        <v>0</v>
      </c>
      <c r="BF12" s="783">
        <v>1</v>
      </c>
      <c r="BG12" s="784">
        <v>12</v>
      </c>
      <c r="BH12" s="235">
        <f>SUM(K12:AC12)*BG12</f>
        <v>0</v>
      </c>
      <c r="BI12" s="696"/>
      <c r="BJ12" s="697"/>
      <c r="BK12" s="785"/>
      <c r="BL12" s="235">
        <f>SUM($K12:$AC12)*BK12</f>
        <v>0</v>
      </c>
      <c r="BM12" s="786"/>
      <c r="BN12" s="235">
        <f>SUM($K12:$AC12)*BM12</f>
        <v>0</v>
      </c>
      <c r="BO12" s="786"/>
      <c r="BP12" s="235">
        <f>SUM($K12:$AC12)*BO12</f>
        <v>0</v>
      </c>
      <c r="BQ12" s="786">
        <v>6</v>
      </c>
      <c r="BR12" s="235">
        <f>SUM($K12:$AC12)*BQ12</f>
        <v>0</v>
      </c>
      <c r="BS12" s="785"/>
      <c r="BT12" s="235">
        <f>SUM($K12:$AC12)*BS12</f>
        <v>0</v>
      </c>
      <c r="BU12" s="787"/>
      <c r="BV12" s="235">
        <f>SUM($K12:$AC12)*BU12</f>
        <v>0</v>
      </c>
      <c r="BX12" s="1">
        <f t="shared" ref="BX12:BX32" si="17">IF(F12="XS",IF(SUM(K12:AC12)&gt;0,SUM(K12:AC12),0),0)*H12</f>
        <v>0</v>
      </c>
      <c r="BY12" s="1">
        <f t="shared" ref="BY12:BY32" si="18">IF(F12="S",IF(SUM(K12:AC12)&gt;0,SUM(K12:AC12),0),0)*H12</f>
        <v>0</v>
      </c>
      <c r="BZ12" s="1">
        <f t="shared" ref="BZ12:BZ32" si="19">IF(F12="M",IF(SUM(K12:AC12)&gt;0,SUM(K12:AC12),0),0)*H12</f>
        <v>0</v>
      </c>
      <c r="CA12" s="1">
        <f t="shared" ref="CA12:CA32" si="20">IF(F12="L",IF(SUM(K12:AC12)&gt;0,SUM(K12:AC12),0),0)*H12</f>
        <v>0</v>
      </c>
      <c r="CB12" s="1">
        <f t="shared" ref="CB12:CB32" si="21">IF(F12="XL",IF(SUM(K12:AC12)&gt;0,SUM(K12:AC12),0),0)*H12</f>
        <v>0</v>
      </c>
      <c r="CC12" s="1">
        <f t="shared" ref="CC12:CC32" si="22">IF(F12="2XL",IF(SUM(K12:AC12)&gt;0,SUM(K12:AC12),0),0)*H12</f>
        <v>0</v>
      </c>
      <c r="CD12" s="1">
        <f t="shared" ref="CD12:CD32" si="23">IF(F12="3XL",IF(SUM(K12:AC12)&gt;0,SUM(K12:AC12),0),0)*H12</f>
        <v>0</v>
      </c>
      <c r="CE12" s="1">
        <f t="shared" ref="CE12:CE32" si="24">IF(F12="various",IF(SUM(K12:AC12)&gt;0,SUM(K12:AC12),0),0)*H12</f>
        <v>0</v>
      </c>
      <c r="CF12" s="1"/>
      <c r="CG12" s="29">
        <f t="shared" ref="CG12:CG32" si="25">IF(E12="",IF(SUM(K12:AC12)&gt;0,SUM(K12:AC12),0),0)*H12</f>
        <v>0</v>
      </c>
      <c r="CH12" s="29">
        <f t="shared" ref="CH12:CH32" si="26">IF(E12="Dual tex.",IF(SUM(K12:AC12)&gt;0,SUM(K12:AC12),0),0)*H12</f>
        <v>0</v>
      </c>
      <c r="CI12" s="29"/>
      <c r="CJ12" s="1">
        <f t="shared" ref="CJ12:CJ32" si="27">IF(G12="sloper",IF(SUM(K12:AC12)&gt;0,SUM(K12:AC12),0),0)*H12</f>
        <v>0</v>
      </c>
      <c r="CK12" s="1">
        <f t="shared" ref="CK12:CK32" si="28">IF(G12="footholds",IF(SUM(K12:AC12)&gt;0,SUM(K12:AC12),0),0)*H12</f>
        <v>0</v>
      </c>
      <c r="CL12" s="1">
        <f t="shared" ref="CL12:CL32" si="29">IF(G12="micros",IF(SUM(K12:AC12)&gt;0,SUM(K12:AC12),0),0)*H12</f>
        <v>0</v>
      </c>
      <c r="CM12" s="1">
        <f t="shared" ref="CM12:CM32" si="30">IF(G12="jug",IF(SUM(K12:AC12)&gt;0,SUM(K12:AC12),0),0)*H12</f>
        <v>0</v>
      </c>
      <c r="CN12" s="1">
        <f t="shared" ref="CN12:CN32" si="31">IF(G12="ledge",IF(SUM(K12:AC12)&gt;0,SUM(K12:AC12),0),0)*H12</f>
        <v>0</v>
      </c>
      <c r="CO12" s="1">
        <f t="shared" ref="CO12:CO32" si="32">IF(G12="edge",IF(SUM(K12:AC12)&gt;0,SUM(K12:AC12),0),0)*H12</f>
        <v>0</v>
      </c>
      <c r="CP12" s="1">
        <f t="shared" ref="CP12:CP32" si="33">IF(G12="crimp",IF(SUM(K12:AC12)&gt;0,SUM(K12:AC12),0),0)*H12</f>
        <v>0</v>
      </c>
      <c r="CQ12" s="1">
        <f t="shared" ref="CQ12:CQ32" si="34">IF(G12="incut",IF(SUM(K12:AC12)&gt;0,SUM(K12:AC12),0),0)*H12</f>
        <v>0</v>
      </c>
      <c r="CR12" s="1">
        <f t="shared" ref="CR12:CR32" si="35">IF(G12="dish",IF(SUM(K12:AC12)&gt;0,SUM(K12:AC12),0),0)*H12</f>
        <v>0</v>
      </c>
      <c r="CS12" s="1">
        <f t="shared" ref="CS12:CS32" si="36">IF(G12="pinch",IF(SUM(K12:AC12)&gt;0,SUM(K12:AC12),0),0)*H12</f>
        <v>0</v>
      </c>
      <c r="CT12" s="1">
        <f t="shared" ref="CT12:CT32" si="37">IF(G12="pocket",IF(SUM(K12:AC12)&gt;0,SUM(K12:AC12),0),0)*H12</f>
        <v>0</v>
      </c>
      <c r="CU12" s="1">
        <f t="shared" ref="CU12:CU32" si="38">IF(G12="insert",IF(SUM(K12:AC12)&gt;0,SUM(K12:AC12),0),0)*H12</f>
        <v>0</v>
      </c>
      <c r="CV12" s="1">
        <f t="shared" ref="CV12:CV32" si="39">IF(G12="feature",IF(SUM(K12:AC12)&gt;0,SUM(K12:AC12),0),0)*H12</f>
        <v>0</v>
      </c>
      <c r="CW12" s="1">
        <f t="shared" ref="CW12:CW32" si="40">IF(G12="scoop",IF(SUM(K12:AC12)&gt;0,SUM(K12:AC12),0),0)*H12</f>
        <v>0</v>
      </c>
      <c r="CX12" s="1">
        <f t="shared" ref="CX12:CX32" si="41">IF(G12="positive",IF(SUM(K12:AC12)&gt;0,SUM(K12:AC12),0),0)*H12</f>
        <v>0</v>
      </c>
      <c r="CY12" s="234"/>
    </row>
    <row r="13" spans="1:104" s="130" customFormat="1" ht="40" customHeight="1">
      <c r="B13" s="420"/>
      <c r="C13" s="84"/>
      <c r="D13" s="168" t="s">
        <v>336</v>
      </c>
      <c r="E13" s="534"/>
      <c r="F13" s="292" t="s">
        <v>222</v>
      </c>
      <c r="G13" s="292" t="s">
        <v>218</v>
      </c>
      <c r="H13" s="292">
        <v>10</v>
      </c>
      <c r="I13" s="535" t="s">
        <v>386</v>
      </c>
      <c r="J13" s="536">
        <v>53.56</v>
      </c>
      <c r="K13" s="537"/>
      <c r="L13" s="538"/>
      <c r="M13" s="537"/>
      <c r="N13" s="538"/>
      <c r="O13" s="537"/>
      <c r="P13" s="538"/>
      <c r="Q13" s="548"/>
      <c r="R13" s="537"/>
      <c r="S13" s="539"/>
      <c r="T13" s="539"/>
      <c r="U13" s="539"/>
      <c r="V13" s="539"/>
      <c r="W13" s="539"/>
      <c r="X13" s="539"/>
      <c r="Y13" s="538"/>
      <c r="Z13" s="957"/>
      <c r="AA13" s="958"/>
      <c r="AB13" s="958"/>
      <c r="AC13" s="958"/>
      <c r="AD13" s="790">
        <f>SUM(K13:AC13)*J13</f>
        <v>0</v>
      </c>
      <c r="AE13" s="540" t="str">
        <f>IF(SUM(K13:Y13)&gt;0,"Yes","No")</f>
        <v>No</v>
      </c>
      <c r="AF13" s="541" t="str">
        <f>IF(B13="New","Yes","No")</f>
        <v>No</v>
      </c>
      <c r="AH13" s="574">
        <v>1</v>
      </c>
      <c r="AI13" s="578">
        <f>AH13*SUM(K13:AC13)</f>
        <v>0</v>
      </c>
      <c r="AK13" s="577">
        <v>1.1000000000000001</v>
      </c>
      <c r="AL13" s="378">
        <f>SUM(K13:AC13)*AK13</f>
        <v>0</v>
      </c>
      <c r="AM13" s="190">
        <f t="shared" si="3"/>
        <v>0</v>
      </c>
      <c r="AN13" s="190">
        <f t="shared" si="4"/>
        <v>0</v>
      </c>
      <c r="AO13" s="190">
        <f t="shared" si="5"/>
        <v>0</v>
      </c>
      <c r="AP13" s="190">
        <f>H13*N13</f>
        <v>0</v>
      </c>
      <c r="AQ13" s="190">
        <f t="shared" si="6"/>
        <v>0</v>
      </c>
      <c r="AR13" s="190">
        <f t="shared" si="7"/>
        <v>0</v>
      </c>
      <c r="AS13" s="190">
        <f t="shared" si="8"/>
        <v>0</v>
      </c>
      <c r="AT13" s="190">
        <f t="shared" si="9"/>
        <v>0</v>
      </c>
      <c r="AU13" s="190">
        <f t="shared" si="10"/>
        <v>0</v>
      </c>
      <c r="AV13" s="190">
        <f t="shared" si="11"/>
        <v>0</v>
      </c>
      <c r="AW13" s="190">
        <f t="shared" si="12"/>
        <v>0</v>
      </c>
      <c r="AX13" s="190">
        <f t="shared" si="13"/>
        <v>0</v>
      </c>
      <c r="AY13" s="190">
        <f t="shared" si="14"/>
        <v>0</v>
      </c>
      <c r="AZ13" s="190">
        <f t="shared" si="15"/>
        <v>0</v>
      </c>
      <c r="BA13" s="190">
        <f t="shared" ref="BA13:BA32" si="42">Y13*H13</f>
        <v>0</v>
      </c>
      <c r="BB13" s="190">
        <f t="shared" ref="BB13:BB32" si="43">Z13*$H13</f>
        <v>0</v>
      </c>
      <c r="BC13" s="190">
        <f t="shared" ref="BC13:BC32" si="44">AA13*$H13</f>
        <v>0</v>
      </c>
      <c r="BD13" s="190">
        <f t="shared" ref="BD13:BD32" si="45">AB13*$H13</f>
        <v>0</v>
      </c>
      <c r="BE13" s="190">
        <f t="shared" ref="BE13:BE32" si="46">AC13*$H13</f>
        <v>0</v>
      </c>
      <c r="BF13" s="783">
        <v>1</v>
      </c>
      <c r="BG13" s="784">
        <v>20</v>
      </c>
      <c r="BH13" s="235">
        <f t="shared" ref="BH13:BH32" si="47">SUM(K13:AC13)*BG13</f>
        <v>0</v>
      </c>
      <c r="BI13" s="696"/>
      <c r="BJ13" s="697"/>
      <c r="BK13" s="785"/>
      <c r="BL13" s="235">
        <f t="shared" ref="BL13:BL32" si="48">SUM($K13:$AC13)*BK13</f>
        <v>0</v>
      </c>
      <c r="BM13" s="786">
        <v>10</v>
      </c>
      <c r="BN13" s="235">
        <f t="shared" ref="BN13:BN32" si="49">SUM($K13:$AC13)*BM13</f>
        <v>0</v>
      </c>
      <c r="BO13" s="786"/>
      <c r="BP13" s="235">
        <f t="shared" ref="BP13:BP32" si="50">SUM($K13:$AC13)*BO13</f>
        <v>0</v>
      </c>
      <c r="BQ13" s="786"/>
      <c r="BR13" s="235">
        <f t="shared" ref="BR13:BR32" si="51">SUM($K13:$AC13)*BQ13</f>
        <v>0</v>
      </c>
      <c r="BS13" s="785"/>
      <c r="BT13" s="235">
        <f t="shared" ref="BT13:BT32" si="52">SUM($K13:$AC13)*BS13</f>
        <v>0</v>
      </c>
      <c r="BU13" s="787"/>
      <c r="BV13" s="235">
        <f t="shared" ref="BV13:BV32" si="53">SUM($K13:$AC13)*BU13</f>
        <v>0</v>
      </c>
      <c r="BX13" s="1">
        <f t="shared" si="17"/>
        <v>0</v>
      </c>
      <c r="BY13" s="1">
        <f t="shared" si="18"/>
        <v>0</v>
      </c>
      <c r="BZ13" s="1">
        <f t="shared" si="19"/>
        <v>0</v>
      </c>
      <c r="CA13" s="1">
        <f t="shared" si="20"/>
        <v>0</v>
      </c>
      <c r="CB13" s="1">
        <f t="shared" si="21"/>
        <v>0</v>
      </c>
      <c r="CC13" s="1">
        <f t="shared" si="22"/>
        <v>0</v>
      </c>
      <c r="CD13" s="1">
        <f t="shared" si="23"/>
        <v>0</v>
      </c>
      <c r="CE13" s="1">
        <f t="shared" si="24"/>
        <v>0</v>
      </c>
      <c r="CF13" s="1"/>
      <c r="CG13" s="29">
        <f t="shared" si="25"/>
        <v>0</v>
      </c>
      <c r="CH13" s="29">
        <f t="shared" si="26"/>
        <v>0</v>
      </c>
      <c r="CI13" s="29"/>
      <c r="CJ13" s="1">
        <f t="shared" si="27"/>
        <v>0</v>
      </c>
      <c r="CK13" s="1">
        <f t="shared" si="28"/>
        <v>0</v>
      </c>
      <c r="CL13" s="1">
        <f t="shared" si="29"/>
        <v>0</v>
      </c>
      <c r="CM13" s="1">
        <f t="shared" si="30"/>
        <v>0</v>
      </c>
      <c r="CN13" s="1">
        <f t="shared" si="31"/>
        <v>0</v>
      </c>
      <c r="CO13" s="1">
        <f t="shared" si="32"/>
        <v>0</v>
      </c>
      <c r="CP13" s="1">
        <f t="shared" si="33"/>
        <v>0</v>
      </c>
      <c r="CQ13" s="1">
        <f t="shared" si="34"/>
        <v>0</v>
      </c>
      <c r="CR13" s="1">
        <f t="shared" si="35"/>
        <v>0</v>
      </c>
      <c r="CS13" s="1">
        <f t="shared" si="36"/>
        <v>0</v>
      </c>
      <c r="CT13" s="1">
        <f t="shared" si="37"/>
        <v>0</v>
      </c>
      <c r="CU13" s="1">
        <f t="shared" si="38"/>
        <v>0</v>
      </c>
      <c r="CV13" s="1">
        <f t="shared" si="39"/>
        <v>0</v>
      </c>
      <c r="CW13" s="1">
        <f t="shared" si="40"/>
        <v>0</v>
      </c>
      <c r="CX13" s="1">
        <f t="shared" si="41"/>
        <v>0</v>
      </c>
      <c r="CY13" s="234"/>
    </row>
    <row r="14" spans="1:104" s="29" customFormat="1" ht="34.25" customHeight="1" thickBot="1">
      <c r="D14" s="488" t="s">
        <v>379</v>
      </c>
      <c r="E14" s="66"/>
      <c r="G14" s="108"/>
      <c r="I14" s="109"/>
      <c r="J14" s="421"/>
      <c r="M14" s="41"/>
      <c r="N14" s="41"/>
      <c r="O14" s="41"/>
      <c r="P14" s="41"/>
      <c r="Q14" s="234"/>
      <c r="R14" s="234"/>
      <c r="S14" s="234"/>
      <c r="T14" s="41"/>
      <c r="U14" s="234"/>
      <c r="V14" s="41"/>
      <c r="W14" s="41"/>
      <c r="X14" s="492"/>
      <c r="Y14" s="41"/>
      <c r="Z14" s="294"/>
      <c r="AA14" s="294"/>
      <c r="AB14" s="294"/>
      <c r="AC14" s="294"/>
      <c r="AD14" s="701"/>
      <c r="AE14" s="45"/>
      <c r="AF14" s="1"/>
      <c r="AG14" s="1"/>
      <c r="AH14" s="131"/>
      <c r="AI14" s="131"/>
      <c r="AK14" s="576"/>
      <c r="AL14" s="378">
        <f t="shared" ref="AL14:AL31" si="54">SUM(K14:AC14)*AK14</f>
        <v>0</v>
      </c>
      <c r="AM14" s="190">
        <f t="shared" si="3"/>
        <v>0</v>
      </c>
      <c r="AN14" s="190">
        <f t="shared" si="4"/>
        <v>0</v>
      </c>
      <c r="AO14" s="190">
        <f t="shared" si="5"/>
        <v>0</v>
      </c>
      <c r="AP14" s="190">
        <f t="shared" ref="AP14" si="55">K14*N14</f>
        <v>0</v>
      </c>
      <c r="AQ14" s="190">
        <f t="shared" si="6"/>
        <v>0</v>
      </c>
      <c r="AR14" s="190">
        <f t="shared" si="7"/>
        <v>0</v>
      </c>
      <c r="AS14" s="190">
        <f t="shared" si="8"/>
        <v>0</v>
      </c>
      <c r="AT14" s="190">
        <f t="shared" si="9"/>
        <v>0</v>
      </c>
      <c r="AU14" s="190">
        <f t="shared" si="10"/>
        <v>0</v>
      </c>
      <c r="AV14" s="190">
        <f t="shared" si="11"/>
        <v>0</v>
      </c>
      <c r="AW14" s="190">
        <f t="shared" si="12"/>
        <v>0</v>
      </c>
      <c r="AX14" s="190">
        <f t="shared" si="13"/>
        <v>0</v>
      </c>
      <c r="AY14" s="190">
        <f t="shared" si="14"/>
        <v>0</v>
      </c>
      <c r="AZ14" s="190">
        <f t="shared" si="15"/>
        <v>0</v>
      </c>
      <c r="BA14" s="190">
        <f t="shared" si="42"/>
        <v>0</v>
      </c>
      <c r="BB14" s="190">
        <f t="shared" si="43"/>
        <v>0</v>
      </c>
      <c r="BC14" s="190">
        <f t="shared" si="44"/>
        <v>0</v>
      </c>
      <c r="BD14" s="190">
        <f t="shared" si="45"/>
        <v>0</v>
      </c>
      <c r="BE14" s="190">
        <f t="shared" si="46"/>
        <v>0</v>
      </c>
      <c r="BF14" s="788"/>
      <c r="BG14" s="696"/>
      <c r="BH14" s="697"/>
      <c r="BI14" s="696"/>
      <c r="BJ14" s="697"/>
      <c r="BK14" s="785"/>
      <c r="BL14" s="235">
        <f t="shared" si="48"/>
        <v>0</v>
      </c>
      <c r="BM14" s="785"/>
      <c r="BN14" s="235">
        <f t="shared" si="49"/>
        <v>0</v>
      </c>
      <c r="BO14" s="785"/>
      <c r="BP14" s="235">
        <f t="shared" si="50"/>
        <v>0</v>
      </c>
      <c r="BQ14" s="785"/>
      <c r="BR14" s="235">
        <f t="shared" si="51"/>
        <v>0</v>
      </c>
      <c r="BS14" s="785"/>
      <c r="BT14" s="235">
        <f t="shared" si="52"/>
        <v>0</v>
      </c>
      <c r="BU14" s="785"/>
      <c r="BV14" s="235">
        <f t="shared" si="53"/>
        <v>0</v>
      </c>
      <c r="BX14" s="1">
        <f t="shared" si="17"/>
        <v>0</v>
      </c>
      <c r="BY14" s="1">
        <f t="shared" si="18"/>
        <v>0</v>
      </c>
      <c r="BZ14" s="1">
        <f t="shared" si="19"/>
        <v>0</v>
      </c>
      <c r="CA14" s="1">
        <f t="shared" si="20"/>
        <v>0</v>
      </c>
      <c r="CB14" s="1">
        <f t="shared" si="21"/>
        <v>0</v>
      </c>
      <c r="CC14" s="1">
        <f t="shared" si="22"/>
        <v>0</v>
      </c>
      <c r="CD14" s="1">
        <f t="shared" si="23"/>
        <v>0</v>
      </c>
      <c r="CE14" s="1">
        <f t="shared" si="24"/>
        <v>0</v>
      </c>
      <c r="CF14" s="1"/>
      <c r="CG14" s="29">
        <f t="shared" si="25"/>
        <v>0</v>
      </c>
      <c r="CH14" s="29">
        <f t="shared" si="26"/>
        <v>0</v>
      </c>
      <c r="CJ14" s="1">
        <f t="shared" si="27"/>
        <v>0</v>
      </c>
      <c r="CK14" s="1">
        <f t="shared" si="28"/>
        <v>0</v>
      </c>
      <c r="CL14" s="1">
        <f t="shared" si="29"/>
        <v>0</v>
      </c>
      <c r="CM14" s="1">
        <f t="shared" si="30"/>
        <v>0</v>
      </c>
      <c r="CN14" s="1">
        <f t="shared" si="31"/>
        <v>0</v>
      </c>
      <c r="CO14" s="1">
        <f t="shared" si="32"/>
        <v>0</v>
      </c>
      <c r="CP14" s="1">
        <f t="shared" si="33"/>
        <v>0</v>
      </c>
      <c r="CQ14" s="1">
        <f t="shared" si="34"/>
        <v>0</v>
      </c>
      <c r="CR14" s="1">
        <f t="shared" si="35"/>
        <v>0</v>
      </c>
      <c r="CS14" s="1">
        <f t="shared" si="36"/>
        <v>0</v>
      </c>
      <c r="CT14" s="1">
        <f t="shared" si="37"/>
        <v>0</v>
      </c>
      <c r="CU14" s="1">
        <f t="shared" si="38"/>
        <v>0</v>
      </c>
      <c r="CV14" s="1">
        <f t="shared" si="39"/>
        <v>0</v>
      </c>
      <c r="CW14" s="1">
        <f t="shared" si="40"/>
        <v>0</v>
      </c>
      <c r="CX14" s="1">
        <f t="shared" si="41"/>
        <v>0</v>
      </c>
      <c r="CY14" s="234"/>
    </row>
    <row r="15" spans="1:104" s="1" customFormat="1" ht="73.25" customHeight="1">
      <c r="A15" s="29"/>
      <c r="B15" s="456"/>
      <c r="C15" s="251"/>
      <c r="D15" s="171" t="s">
        <v>289</v>
      </c>
      <c r="E15" s="399" t="s">
        <v>21</v>
      </c>
      <c r="F15" s="400" t="s">
        <v>218</v>
      </c>
      <c r="G15" s="401" t="s">
        <v>222</v>
      </c>
      <c r="H15" s="402">
        <v>10</v>
      </c>
      <c r="I15" s="403" t="s">
        <v>386</v>
      </c>
      <c r="J15" s="213">
        <v>76</v>
      </c>
      <c r="K15" s="157"/>
      <c r="L15" s="157"/>
      <c r="M15" s="405"/>
      <c r="N15" s="405"/>
      <c r="O15" s="405"/>
      <c r="P15" s="405"/>
      <c r="Q15" s="490"/>
      <c r="R15" s="490"/>
      <c r="S15" s="490"/>
      <c r="T15" s="405"/>
      <c r="U15" s="489"/>
      <c r="V15" s="405"/>
      <c r="W15" s="405"/>
      <c r="X15" s="493"/>
      <c r="Y15" s="622"/>
      <c r="Z15" s="959"/>
      <c r="AA15" s="960"/>
      <c r="AB15" s="960"/>
      <c r="AC15" s="960"/>
      <c r="AD15" s="949">
        <f>SUM(K15:AC15)*J15</f>
        <v>0</v>
      </c>
      <c r="AE15" s="407" t="str">
        <f t="shared" ref="AE15:AE32" si="56">IF(SUM(K15:Y15)&gt;0,"Yes","No")</f>
        <v>No</v>
      </c>
      <c r="AF15" s="165" t="str">
        <f t="shared" ref="AF15:AF32" si="57">IF(B15="New","Yes","No")</f>
        <v>No</v>
      </c>
      <c r="AH15" s="953">
        <v>1</v>
      </c>
      <c r="AI15" s="954">
        <f>AH15*SUM(K15:AC15)</f>
        <v>0</v>
      </c>
      <c r="AK15" s="377">
        <v>1</v>
      </c>
      <c r="AL15" s="378">
        <f>SUM(K15:AC15)*AK15</f>
        <v>0</v>
      </c>
      <c r="AM15" s="190">
        <f>H15*K15</f>
        <v>0</v>
      </c>
      <c r="AN15" s="190">
        <f>L15*H15</f>
        <v>0</v>
      </c>
      <c r="AO15" s="190">
        <f>H15*M15</f>
        <v>0</v>
      </c>
      <c r="AP15" s="190">
        <f>H15*N15</f>
        <v>0</v>
      </c>
      <c r="AQ15" s="190">
        <f t="shared" si="6"/>
        <v>0</v>
      </c>
      <c r="AR15" s="190">
        <f t="shared" si="7"/>
        <v>0</v>
      </c>
      <c r="AS15" s="190">
        <f t="shared" si="8"/>
        <v>0</v>
      </c>
      <c r="AT15" s="190">
        <f t="shared" si="9"/>
        <v>0</v>
      </c>
      <c r="AU15" s="190">
        <f t="shared" si="10"/>
        <v>0</v>
      </c>
      <c r="AV15" s="190">
        <f t="shared" si="11"/>
        <v>0</v>
      </c>
      <c r="AW15" s="190">
        <f t="shared" si="12"/>
        <v>0</v>
      </c>
      <c r="AX15" s="190">
        <f t="shared" si="13"/>
        <v>0</v>
      </c>
      <c r="AY15" s="190">
        <f t="shared" si="14"/>
        <v>0</v>
      </c>
      <c r="AZ15" s="190">
        <f t="shared" si="15"/>
        <v>0</v>
      </c>
      <c r="BA15" s="190">
        <f t="shared" si="42"/>
        <v>0</v>
      </c>
      <c r="BB15" s="190">
        <f t="shared" si="43"/>
        <v>0</v>
      </c>
      <c r="BC15" s="190">
        <f t="shared" si="44"/>
        <v>0</v>
      </c>
      <c r="BD15" s="190">
        <f t="shared" si="45"/>
        <v>0</v>
      </c>
      <c r="BE15" s="190">
        <f t="shared" si="46"/>
        <v>0</v>
      </c>
      <c r="BF15" s="377">
        <v>1</v>
      </c>
      <c r="BG15" s="776">
        <v>12</v>
      </c>
      <c r="BH15" s="779">
        <f t="shared" si="47"/>
        <v>0</v>
      </c>
      <c r="BI15" s="776"/>
      <c r="BJ15" s="779"/>
      <c r="BK15" s="192">
        <v>7</v>
      </c>
      <c r="BL15" s="235">
        <f t="shared" si="48"/>
        <v>0</v>
      </c>
      <c r="BM15" s="192">
        <v>5</v>
      </c>
      <c r="BN15" s="235">
        <f t="shared" si="49"/>
        <v>0</v>
      </c>
      <c r="BO15" s="192"/>
      <c r="BP15" s="235">
        <f t="shared" si="50"/>
        <v>0</v>
      </c>
      <c r="BQ15" s="192"/>
      <c r="BR15" s="235">
        <f t="shared" si="51"/>
        <v>0</v>
      </c>
      <c r="BS15" s="192"/>
      <c r="BT15" s="235">
        <f t="shared" si="52"/>
        <v>0</v>
      </c>
      <c r="BU15" s="192"/>
      <c r="BV15" s="235">
        <f t="shared" si="53"/>
        <v>0</v>
      </c>
      <c r="BX15" s="1">
        <f t="shared" si="17"/>
        <v>0</v>
      </c>
      <c r="BY15" s="1">
        <f t="shared" si="18"/>
        <v>0</v>
      </c>
      <c r="BZ15" s="1">
        <f t="shared" si="19"/>
        <v>0</v>
      </c>
      <c r="CA15" s="1">
        <f t="shared" si="20"/>
        <v>0</v>
      </c>
      <c r="CB15" s="1">
        <f t="shared" si="21"/>
        <v>0</v>
      </c>
      <c r="CC15" s="1">
        <f t="shared" si="22"/>
        <v>0</v>
      </c>
      <c r="CD15" s="1">
        <f t="shared" si="23"/>
        <v>0</v>
      </c>
      <c r="CE15" s="1">
        <f t="shared" si="24"/>
        <v>0</v>
      </c>
      <c r="CG15" s="29">
        <f t="shared" si="25"/>
        <v>0</v>
      </c>
      <c r="CH15" s="29">
        <f t="shared" si="26"/>
        <v>0</v>
      </c>
      <c r="CI15" s="29"/>
      <c r="CJ15" s="1">
        <f t="shared" si="27"/>
        <v>0</v>
      </c>
      <c r="CK15" s="1">
        <f t="shared" si="28"/>
        <v>0</v>
      </c>
      <c r="CL15" s="1">
        <f t="shared" si="29"/>
        <v>0</v>
      </c>
      <c r="CM15" s="1">
        <f t="shared" si="30"/>
        <v>0</v>
      </c>
      <c r="CN15" s="1">
        <f t="shared" si="31"/>
        <v>0</v>
      </c>
      <c r="CO15" s="1">
        <f t="shared" si="32"/>
        <v>0</v>
      </c>
      <c r="CP15" s="1">
        <f t="shared" si="33"/>
        <v>0</v>
      </c>
      <c r="CQ15" s="1">
        <f t="shared" si="34"/>
        <v>0</v>
      </c>
      <c r="CR15" s="1">
        <f t="shared" si="35"/>
        <v>0</v>
      </c>
      <c r="CS15" s="1">
        <f t="shared" si="36"/>
        <v>0</v>
      </c>
      <c r="CT15" s="1">
        <f t="shared" si="37"/>
        <v>0</v>
      </c>
      <c r="CU15" s="1">
        <f t="shared" si="38"/>
        <v>0</v>
      </c>
      <c r="CV15" s="1">
        <f t="shared" si="39"/>
        <v>0</v>
      </c>
      <c r="CW15" s="1">
        <f t="shared" si="40"/>
        <v>0</v>
      </c>
      <c r="CX15" s="1">
        <f t="shared" si="41"/>
        <v>0</v>
      </c>
      <c r="CY15" s="234"/>
    </row>
    <row r="16" spans="1:104" s="1" customFormat="1" ht="73.5" customHeight="1">
      <c r="A16" s="29"/>
      <c r="B16" s="419"/>
      <c r="C16" s="29"/>
      <c r="D16" s="121" t="s">
        <v>290</v>
      </c>
      <c r="E16" s="373" t="s">
        <v>21</v>
      </c>
      <c r="F16" s="203" t="s">
        <v>110</v>
      </c>
      <c r="G16" s="205" t="s">
        <v>222</v>
      </c>
      <c r="H16" s="202">
        <v>10</v>
      </c>
      <c r="I16" s="206" t="s">
        <v>386</v>
      </c>
      <c r="J16" s="214">
        <v>84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89"/>
      <c r="X16" s="19"/>
      <c r="Y16" s="20"/>
      <c r="Z16" s="961"/>
      <c r="AA16" s="962"/>
      <c r="AB16" s="962"/>
      <c r="AC16" s="962"/>
      <c r="AD16" s="950">
        <f t="shared" ref="AD16:AD31" si="58">SUM(K16:AC16)*J16</f>
        <v>0</v>
      </c>
      <c r="AE16" s="65" t="str">
        <f t="shared" si="56"/>
        <v>No</v>
      </c>
      <c r="AF16" s="257" t="str">
        <f t="shared" si="57"/>
        <v>No</v>
      </c>
      <c r="AH16" s="953">
        <v>1</v>
      </c>
      <c r="AI16" s="954">
        <f t="shared" ref="AI16:AI31" si="59">AH16*SUM(K16:AC16)</f>
        <v>0</v>
      </c>
      <c r="AK16" s="377">
        <v>1.8</v>
      </c>
      <c r="AL16" s="378">
        <f t="shared" si="54"/>
        <v>0</v>
      </c>
      <c r="AM16" s="190">
        <f t="shared" si="3"/>
        <v>0</v>
      </c>
      <c r="AN16" s="190">
        <f t="shared" si="4"/>
        <v>0</v>
      </c>
      <c r="AO16" s="190">
        <f t="shared" si="5"/>
        <v>0</v>
      </c>
      <c r="AP16" s="190">
        <f t="shared" ref="AP16:AP32" si="60">H16*N16</f>
        <v>0</v>
      </c>
      <c r="AQ16" s="190">
        <f t="shared" si="6"/>
        <v>0</v>
      </c>
      <c r="AR16" s="190">
        <f t="shared" si="7"/>
        <v>0</v>
      </c>
      <c r="AS16" s="190">
        <f t="shared" si="8"/>
        <v>0</v>
      </c>
      <c r="AT16" s="190">
        <f t="shared" si="9"/>
        <v>0</v>
      </c>
      <c r="AU16" s="190">
        <f t="shared" si="10"/>
        <v>0</v>
      </c>
      <c r="AV16" s="190">
        <f t="shared" si="11"/>
        <v>0</v>
      </c>
      <c r="AW16" s="190">
        <f t="shared" si="12"/>
        <v>0</v>
      </c>
      <c r="AX16" s="190">
        <f t="shared" si="13"/>
        <v>0</v>
      </c>
      <c r="AY16" s="190">
        <f t="shared" si="14"/>
        <v>0</v>
      </c>
      <c r="AZ16" s="190">
        <f t="shared" si="15"/>
        <v>0</v>
      </c>
      <c r="BA16" s="190">
        <f t="shared" si="42"/>
        <v>0</v>
      </c>
      <c r="BB16" s="190">
        <f t="shared" si="43"/>
        <v>0</v>
      </c>
      <c r="BC16" s="190">
        <f t="shared" si="44"/>
        <v>0</v>
      </c>
      <c r="BD16" s="190">
        <f t="shared" si="45"/>
        <v>0</v>
      </c>
      <c r="BE16" s="190">
        <f t="shared" si="46"/>
        <v>0</v>
      </c>
      <c r="BF16" s="377">
        <v>1</v>
      </c>
      <c r="BG16" s="776">
        <v>10</v>
      </c>
      <c r="BH16" s="779">
        <f t="shared" si="47"/>
        <v>0</v>
      </c>
      <c r="BI16" s="776"/>
      <c r="BJ16" s="779"/>
      <c r="BK16" s="192"/>
      <c r="BL16" s="235">
        <f t="shared" si="48"/>
        <v>0</v>
      </c>
      <c r="BM16" s="192">
        <v>6</v>
      </c>
      <c r="BN16" s="235">
        <f t="shared" si="49"/>
        <v>0</v>
      </c>
      <c r="BO16" s="192">
        <v>4</v>
      </c>
      <c r="BP16" s="235">
        <f t="shared" si="50"/>
        <v>0</v>
      </c>
      <c r="BQ16" s="192"/>
      <c r="BR16" s="235">
        <f t="shared" si="51"/>
        <v>0</v>
      </c>
      <c r="BS16" s="192"/>
      <c r="BT16" s="235">
        <f t="shared" si="52"/>
        <v>0</v>
      </c>
      <c r="BU16" s="192"/>
      <c r="BV16" s="235">
        <f t="shared" si="53"/>
        <v>0</v>
      </c>
      <c r="BX16" s="1">
        <f t="shared" si="17"/>
        <v>0</v>
      </c>
      <c r="BY16" s="1">
        <f t="shared" si="18"/>
        <v>0</v>
      </c>
      <c r="BZ16" s="1">
        <f t="shared" si="19"/>
        <v>0</v>
      </c>
      <c r="CA16" s="1">
        <f t="shared" si="20"/>
        <v>0</v>
      </c>
      <c r="CB16" s="1">
        <f t="shared" si="21"/>
        <v>0</v>
      </c>
      <c r="CC16" s="1">
        <f t="shared" si="22"/>
        <v>0</v>
      </c>
      <c r="CD16" s="1">
        <f t="shared" si="23"/>
        <v>0</v>
      </c>
      <c r="CE16" s="1">
        <f t="shared" si="24"/>
        <v>0</v>
      </c>
      <c r="CG16" s="29">
        <f t="shared" si="25"/>
        <v>0</v>
      </c>
      <c r="CH16" s="29">
        <f t="shared" si="26"/>
        <v>0</v>
      </c>
      <c r="CI16" s="29"/>
      <c r="CJ16" s="1">
        <f t="shared" si="27"/>
        <v>0</v>
      </c>
      <c r="CK16" s="1">
        <f t="shared" si="28"/>
        <v>0</v>
      </c>
      <c r="CL16" s="1">
        <f t="shared" si="29"/>
        <v>0</v>
      </c>
      <c r="CM16" s="1">
        <f t="shared" si="30"/>
        <v>0</v>
      </c>
      <c r="CN16" s="1">
        <f t="shared" si="31"/>
        <v>0</v>
      </c>
      <c r="CO16" s="1">
        <f t="shared" si="32"/>
        <v>0</v>
      </c>
      <c r="CP16" s="1">
        <f t="shared" si="33"/>
        <v>0</v>
      </c>
      <c r="CQ16" s="1">
        <f t="shared" si="34"/>
        <v>0</v>
      </c>
      <c r="CR16" s="1">
        <f t="shared" si="35"/>
        <v>0</v>
      </c>
      <c r="CS16" s="1">
        <f t="shared" si="36"/>
        <v>0</v>
      </c>
      <c r="CT16" s="1">
        <f t="shared" si="37"/>
        <v>0</v>
      </c>
      <c r="CU16" s="1">
        <f t="shared" si="38"/>
        <v>0</v>
      </c>
      <c r="CV16" s="1">
        <f t="shared" si="39"/>
        <v>0</v>
      </c>
      <c r="CW16" s="1">
        <f t="shared" si="40"/>
        <v>0</v>
      </c>
      <c r="CX16" s="1">
        <f t="shared" si="41"/>
        <v>0</v>
      </c>
      <c r="CY16" s="234"/>
    </row>
    <row r="17" spans="1:103" s="1" customFormat="1" ht="73.5" customHeight="1">
      <c r="A17" s="29"/>
      <c r="B17" s="419"/>
      <c r="C17" s="29"/>
      <c r="D17" s="172" t="s">
        <v>291</v>
      </c>
      <c r="E17" s="372" t="s">
        <v>21</v>
      </c>
      <c r="F17" s="198" t="s">
        <v>31</v>
      </c>
      <c r="G17" s="200" t="s">
        <v>95</v>
      </c>
      <c r="H17" s="197">
        <v>6</v>
      </c>
      <c r="I17" s="207" t="s">
        <v>386</v>
      </c>
      <c r="J17" s="215">
        <v>81</v>
      </c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623"/>
      <c r="Z17" s="963"/>
      <c r="AA17" s="964"/>
      <c r="AB17" s="964"/>
      <c r="AC17" s="964"/>
      <c r="AD17" s="951">
        <f t="shared" si="58"/>
        <v>0</v>
      </c>
      <c r="AE17" s="408" t="str">
        <f t="shared" si="56"/>
        <v>No</v>
      </c>
      <c r="AF17" s="166" t="str">
        <f t="shared" si="57"/>
        <v>No</v>
      </c>
      <c r="AH17" s="953">
        <v>1</v>
      </c>
      <c r="AI17" s="954">
        <f t="shared" si="59"/>
        <v>0</v>
      </c>
      <c r="AK17" s="377">
        <v>2.0499999999999998</v>
      </c>
      <c r="AL17" s="378">
        <f t="shared" si="54"/>
        <v>0</v>
      </c>
      <c r="AM17" s="190">
        <f t="shared" si="3"/>
        <v>0</v>
      </c>
      <c r="AN17" s="190">
        <f t="shared" si="4"/>
        <v>0</v>
      </c>
      <c r="AO17" s="190">
        <f t="shared" si="5"/>
        <v>0</v>
      </c>
      <c r="AP17" s="190">
        <f t="shared" si="60"/>
        <v>0</v>
      </c>
      <c r="AQ17" s="190">
        <f t="shared" si="6"/>
        <v>0</v>
      </c>
      <c r="AR17" s="190">
        <f t="shared" si="7"/>
        <v>0</v>
      </c>
      <c r="AS17" s="190">
        <f t="shared" si="8"/>
        <v>0</v>
      </c>
      <c r="AT17" s="190">
        <f t="shared" si="9"/>
        <v>0</v>
      </c>
      <c r="AU17" s="190">
        <f t="shared" si="10"/>
        <v>0</v>
      </c>
      <c r="AV17" s="190">
        <f t="shared" si="11"/>
        <v>0</v>
      </c>
      <c r="AW17" s="190">
        <f t="shared" si="12"/>
        <v>0</v>
      </c>
      <c r="AX17" s="190">
        <f t="shared" si="13"/>
        <v>0</v>
      </c>
      <c r="AY17" s="190">
        <f t="shared" si="14"/>
        <v>0</v>
      </c>
      <c r="AZ17" s="190">
        <f t="shared" si="15"/>
        <v>0</v>
      </c>
      <c r="BA17" s="190">
        <f t="shared" si="42"/>
        <v>0</v>
      </c>
      <c r="BB17" s="190">
        <f t="shared" si="43"/>
        <v>0</v>
      </c>
      <c r="BC17" s="190">
        <f t="shared" si="44"/>
        <v>0</v>
      </c>
      <c r="BD17" s="190">
        <f t="shared" si="45"/>
        <v>0</v>
      </c>
      <c r="BE17" s="190">
        <f t="shared" si="46"/>
        <v>0</v>
      </c>
      <c r="BF17" s="377">
        <v>1</v>
      </c>
      <c r="BG17" s="776">
        <v>8</v>
      </c>
      <c r="BH17" s="779">
        <f t="shared" si="47"/>
        <v>0</v>
      </c>
      <c r="BI17" s="776"/>
      <c r="BJ17" s="779"/>
      <c r="BK17" s="192"/>
      <c r="BL17" s="235">
        <f t="shared" si="48"/>
        <v>0</v>
      </c>
      <c r="BM17" s="192">
        <v>1</v>
      </c>
      <c r="BN17" s="235">
        <f t="shared" si="49"/>
        <v>0</v>
      </c>
      <c r="BO17" s="192">
        <v>1</v>
      </c>
      <c r="BP17" s="235">
        <f t="shared" si="50"/>
        <v>0</v>
      </c>
      <c r="BQ17" s="192">
        <v>2</v>
      </c>
      <c r="BR17" s="235">
        <f t="shared" si="51"/>
        <v>0</v>
      </c>
      <c r="BS17" s="192"/>
      <c r="BT17" s="235">
        <f t="shared" si="52"/>
        <v>0</v>
      </c>
      <c r="BU17" s="192"/>
      <c r="BV17" s="235">
        <f t="shared" si="53"/>
        <v>0</v>
      </c>
      <c r="BX17" s="1">
        <f t="shared" si="17"/>
        <v>0</v>
      </c>
      <c r="BY17" s="1">
        <f t="shared" si="18"/>
        <v>0</v>
      </c>
      <c r="BZ17" s="1">
        <f t="shared" si="19"/>
        <v>0</v>
      </c>
      <c r="CA17" s="1">
        <f t="shared" si="20"/>
        <v>0</v>
      </c>
      <c r="CB17" s="1">
        <f t="shared" si="21"/>
        <v>0</v>
      </c>
      <c r="CC17" s="1">
        <f t="shared" si="22"/>
        <v>0</v>
      </c>
      <c r="CD17" s="1">
        <f t="shared" si="23"/>
        <v>0</v>
      </c>
      <c r="CE17" s="1">
        <f t="shared" si="24"/>
        <v>0</v>
      </c>
      <c r="CG17" s="29">
        <f t="shared" si="25"/>
        <v>0</v>
      </c>
      <c r="CH17" s="29">
        <f t="shared" si="26"/>
        <v>0</v>
      </c>
      <c r="CI17" s="29"/>
      <c r="CJ17" s="1">
        <f t="shared" si="27"/>
        <v>0</v>
      </c>
      <c r="CK17" s="1">
        <f t="shared" si="28"/>
        <v>0</v>
      </c>
      <c r="CL17" s="1">
        <f t="shared" si="29"/>
        <v>0</v>
      </c>
      <c r="CM17" s="1">
        <f t="shared" si="30"/>
        <v>0</v>
      </c>
      <c r="CN17" s="1">
        <f t="shared" si="31"/>
        <v>0</v>
      </c>
      <c r="CO17" s="1">
        <f t="shared" si="32"/>
        <v>0</v>
      </c>
      <c r="CP17" s="1">
        <f t="shared" si="33"/>
        <v>0</v>
      </c>
      <c r="CQ17" s="1">
        <f t="shared" si="34"/>
        <v>0</v>
      </c>
      <c r="CR17" s="1">
        <f t="shared" si="35"/>
        <v>0</v>
      </c>
      <c r="CS17" s="1">
        <f t="shared" si="36"/>
        <v>0</v>
      </c>
      <c r="CT17" s="1">
        <f t="shared" si="37"/>
        <v>0</v>
      </c>
      <c r="CU17" s="1">
        <f t="shared" si="38"/>
        <v>0</v>
      </c>
      <c r="CV17" s="1">
        <f t="shared" si="39"/>
        <v>0</v>
      </c>
      <c r="CW17" s="1">
        <f t="shared" si="40"/>
        <v>0</v>
      </c>
      <c r="CX17" s="1">
        <f t="shared" si="41"/>
        <v>0</v>
      </c>
      <c r="CY17" s="234"/>
    </row>
    <row r="18" spans="1:103" s="1" customFormat="1" ht="73.5" customHeight="1">
      <c r="A18" s="29"/>
      <c r="B18" s="419"/>
      <c r="C18" s="29"/>
      <c r="D18" s="121" t="s">
        <v>292</v>
      </c>
      <c r="E18" s="373" t="s">
        <v>21</v>
      </c>
      <c r="F18" s="203" t="s">
        <v>81</v>
      </c>
      <c r="G18" s="205" t="s">
        <v>95</v>
      </c>
      <c r="H18" s="202">
        <v>4</v>
      </c>
      <c r="I18" s="206" t="s">
        <v>386</v>
      </c>
      <c r="J18" s="214">
        <v>99</v>
      </c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9"/>
      <c r="Y18" s="20"/>
      <c r="Z18" s="961"/>
      <c r="AA18" s="962"/>
      <c r="AB18" s="962"/>
      <c r="AC18" s="962"/>
      <c r="AD18" s="950">
        <f t="shared" si="58"/>
        <v>0</v>
      </c>
      <c r="AE18" s="65" t="str">
        <f t="shared" si="56"/>
        <v>No</v>
      </c>
      <c r="AF18" s="257" t="str">
        <f t="shared" si="57"/>
        <v>No</v>
      </c>
      <c r="AH18" s="953">
        <v>1</v>
      </c>
      <c r="AI18" s="954">
        <f t="shared" si="59"/>
        <v>0</v>
      </c>
      <c r="AK18" s="377">
        <v>4.4000000000000004</v>
      </c>
      <c r="AL18" s="378">
        <f t="shared" si="54"/>
        <v>0</v>
      </c>
      <c r="AM18" s="190">
        <f t="shared" si="3"/>
        <v>0</v>
      </c>
      <c r="AN18" s="190">
        <f t="shared" si="4"/>
        <v>0</v>
      </c>
      <c r="AO18" s="190">
        <f t="shared" si="5"/>
        <v>0</v>
      </c>
      <c r="AP18" s="190">
        <f t="shared" si="60"/>
        <v>0</v>
      </c>
      <c r="AQ18" s="190">
        <f t="shared" si="6"/>
        <v>0</v>
      </c>
      <c r="AR18" s="190">
        <f t="shared" si="7"/>
        <v>0</v>
      </c>
      <c r="AS18" s="190">
        <f t="shared" si="8"/>
        <v>0</v>
      </c>
      <c r="AT18" s="190">
        <f t="shared" si="9"/>
        <v>0</v>
      </c>
      <c r="AU18" s="190">
        <f t="shared" si="10"/>
        <v>0</v>
      </c>
      <c r="AV18" s="190">
        <f t="shared" si="11"/>
        <v>0</v>
      </c>
      <c r="AW18" s="190">
        <f t="shared" si="12"/>
        <v>0</v>
      </c>
      <c r="AX18" s="190">
        <f t="shared" si="13"/>
        <v>0</v>
      </c>
      <c r="AY18" s="190">
        <f t="shared" si="14"/>
        <v>0</v>
      </c>
      <c r="AZ18" s="190">
        <f t="shared" si="15"/>
        <v>0</v>
      </c>
      <c r="BA18" s="190">
        <f t="shared" si="42"/>
        <v>0</v>
      </c>
      <c r="BB18" s="190">
        <f t="shared" si="43"/>
        <v>0</v>
      </c>
      <c r="BC18" s="190">
        <f t="shared" si="44"/>
        <v>0</v>
      </c>
      <c r="BD18" s="190">
        <f t="shared" si="45"/>
        <v>0</v>
      </c>
      <c r="BE18" s="190">
        <f t="shared" si="46"/>
        <v>0</v>
      </c>
      <c r="BF18" s="377">
        <v>1</v>
      </c>
      <c r="BG18" s="776">
        <v>8</v>
      </c>
      <c r="BH18" s="779">
        <f t="shared" si="47"/>
        <v>0</v>
      </c>
      <c r="BI18" s="776"/>
      <c r="BJ18" s="779"/>
      <c r="BK18" s="192"/>
      <c r="BL18" s="235">
        <f t="shared" si="48"/>
        <v>0</v>
      </c>
      <c r="BM18" s="192"/>
      <c r="BN18" s="235">
        <f t="shared" si="49"/>
        <v>0</v>
      </c>
      <c r="BO18" s="192"/>
      <c r="BP18" s="235">
        <f t="shared" si="50"/>
        <v>0</v>
      </c>
      <c r="BQ18" s="192"/>
      <c r="BR18" s="235">
        <f t="shared" si="51"/>
        <v>0</v>
      </c>
      <c r="BS18" s="192">
        <v>4</v>
      </c>
      <c r="BT18" s="235">
        <f t="shared" si="52"/>
        <v>0</v>
      </c>
      <c r="BU18" s="192"/>
      <c r="BV18" s="235">
        <f t="shared" si="53"/>
        <v>0</v>
      </c>
      <c r="BX18" s="1">
        <f t="shared" si="17"/>
        <v>0</v>
      </c>
      <c r="BY18" s="1">
        <f t="shared" si="18"/>
        <v>0</v>
      </c>
      <c r="BZ18" s="1">
        <f t="shared" si="19"/>
        <v>0</v>
      </c>
      <c r="CA18" s="1">
        <f t="shared" si="20"/>
        <v>0</v>
      </c>
      <c r="CB18" s="1">
        <f t="shared" si="21"/>
        <v>0</v>
      </c>
      <c r="CC18" s="1">
        <f t="shared" si="22"/>
        <v>0</v>
      </c>
      <c r="CD18" s="1">
        <f t="shared" si="23"/>
        <v>0</v>
      </c>
      <c r="CE18" s="1">
        <f t="shared" si="24"/>
        <v>0</v>
      </c>
      <c r="CG18" s="29">
        <f t="shared" si="25"/>
        <v>0</v>
      </c>
      <c r="CH18" s="29">
        <f t="shared" si="26"/>
        <v>0</v>
      </c>
      <c r="CI18" s="29"/>
      <c r="CJ18" s="1">
        <f t="shared" si="27"/>
        <v>0</v>
      </c>
      <c r="CK18" s="1">
        <f t="shared" si="28"/>
        <v>0</v>
      </c>
      <c r="CL18" s="1">
        <f t="shared" si="29"/>
        <v>0</v>
      </c>
      <c r="CM18" s="1">
        <f t="shared" si="30"/>
        <v>0</v>
      </c>
      <c r="CN18" s="1">
        <f t="shared" si="31"/>
        <v>0</v>
      </c>
      <c r="CO18" s="1">
        <f t="shared" si="32"/>
        <v>0</v>
      </c>
      <c r="CP18" s="1">
        <f t="shared" si="33"/>
        <v>0</v>
      </c>
      <c r="CQ18" s="1">
        <f t="shared" si="34"/>
        <v>0</v>
      </c>
      <c r="CR18" s="1">
        <f t="shared" si="35"/>
        <v>0</v>
      </c>
      <c r="CS18" s="1">
        <f t="shared" si="36"/>
        <v>0</v>
      </c>
      <c r="CT18" s="1">
        <f t="shared" si="37"/>
        <v>0</v>
      </c>
      <c r="CU18" s="1">
        <f t="shared" si="38"/>
        <v>0</v>
      </c>
      <c r="CV18" s="1">
        <f t="shared" si="39"/>
        <v>0</v>
      </c>
      <c r="CW18" s="1">
        <f t="shared" si="40"/>
        <v>0</v>
      </c>
      <c r="CX18" s="1">
        <f t="shared" si="41"/>
        <v>0</v>
      </c>
      <c r="CY18" s="234"/>
    </row>
    <row r="19" spans="1:103" s="1" customFormat="1" ht="73.25" customHeight="1">
      <c r="A19" s="29"/>
      <c r="B19" s="419"/>
      <c r="C19" s="29"/>
      <c r="D19" s="172" t="s">
        <v>293</v>
      </c>
      <c r="E19" s="372" t="s">
        <v>21</v>
      </c>
      <c r="F19" s="198" t="s">
        <v>81</v>
      </c>
      <c r="G19" s="200" t="s">
        <v>95</v>
      </c>
      <c r="H19" s="197">
        <v>3</v>
      </c>
      <c r="I19" s="207" t="s">
        <v>386</v>
      </c>
      <c r="J19" s="215">
        <v>122</v>
      </c>
      <c r="K19" s="112"/>
      <c r="L19" s="112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12"/>
      <c r="Y19" s="623"/>
      <c r="Z19" s="963"/>
      <c r="AA19" s="964"/>
      <c r="AB19" s="964"/>
      <c r="AC19" s="964"/>
      <c r="AD19" s="951">
        <f t="shared" si="58"/>
        <v>0</v>
      </c>
      <c r="AE19" s="408" t="str">
        <f t="shared" si="56"/>
        <v>No</v>
      </c>
      <c r="AF19" s="166" t="str">
        <f t="shared" si="57"/>
        <v>No</v>
      </c>
      <c r="AH19" s="953">
        <v>1</v>
      </c>
      <c r="AI19" s="954">
        <f t="shared" si="59"/>
        <v>0</v>
      </c>
      <c r="AK19" s="377">
        <v>6.7</v>
      </c>
      <c r="AL19" s="378">
        <f t="shared" si="54"/>
        <v>0</v>
      </c>
      <c r="AM19" s="190">
        <f t="shared" si="3"/>
        <v>0</v>
      </c>
      <c r="AN19" s="190">
        <f t="shared" si="4"/>
        <v>0</v>
      </c>
      <c r="AO19" s="190">
        <f t="shared" si="5"/>
        <v>0</v>
      </c>
      <c r="AP19" s="190">
        <f t="shared" si="60"/>
        <v>0</v>
      </c>
      <c r="AQ19" s="190">
        <f t="shared" si="6"/>
        <v>0</v>
      </c>
      <c r="AR19" s="190">
        <f t="shared" si="7"/>
        <v>0</v>
      </c>
      <c r="AS19" s="190">
        <f t="shared" si="8"/>
        <v>0</v>
      </c>
      <c r="AT19" s="190">
        <f t="shared" si="9"/>
        <v>0</v>
      </c>
      <c r="AU19" s="190">
        <f t="shared" si="10"/>
        <v>0</v>
      </c>
      <c r="AV19" s="190">
        <f t="shared" si="11"/>
        <v>0</v>
      </c>
      <c r="AW19" s="190">
        <f t="shared" si="12"/>
        <v>0</v>
      </c>
      <c r="AX19" s="190">
        <f t="shared" si="13"/>
        <v>0</v>
      </c>
      <c r="AY19" s="190">
        <f t="shared" si="14"/>
        <v>0</v>
      </c>
      <c r="AZ19" s="190">
        <f t="shared" si="15"/>
        <v>0</v>
      </c>
      <c r="BA19" s="190">
        <f t="shared" si="42"/>
        <v>0</v>
      </c>
      <c r="BB19" s="190">
        <f t="shared" si="43"/>
        <v>0</v>
      </c>
      <c r="BC19" s="190">
        <f t="shared" si="44"/>
        <v>0</v>
      </c>
      <c r="BD19" s="190">
        <f t="shared" si="45"/>
        <v>0</v>
      </c>
      <c r="BE19" s="190">
        <f t="shared" si="46"/>
        <v>0</v>
      </c>
      <c r="BF19" s="377">
        <v>1</v>
      </c>
      <c r="BG19" s="776">
        <v>8</v>
      </c>
      <c r="BH19" s="779">
        <f t="shared" si="47"/>
        <v>0</v>
      </c>
      <c r="BI19" s="776"/>
      <c r="BJ19" s="779"/>
      <c r="BK19" s="192"/>
      <c r="BL19" s="235">
        <f t="shared" si="48"/>
        <v>0</v>
      </c>
      <c r="BM19" s="192"/>
      <c r="BN19" s="235">
        <f t="shared" si="49"/>
        <v>0</v>
      </c>
      <c r="BO19" s="192"/>
      <c r="BP19" s="235">
        <f t="shared" si="50"/>
        <v>0</v>
      </c>
      <c r="BQ19" s="192">
        <v>1</v>
      </c>
      <c r="BR19" s="235">
        <f t="shared" si="51"/>
        <v>0</v>
      </c>
      <c r="BS19" s="192"/>
      <c r="BT19" s="235">
        <f t="shared" si="52"/>
        <v>0</v>
      </c>
      <c r="BU19" s="192">
        <v>2</v>
      </c>
      <c r="BV19" s="235">
        <f t="shared" si="53"/>
        <v>0</v>
      </c>
      <c r="BX19" s="1">
        <f t="shared" si="17"/>
        <v>0</v>
      </c>
      <c r="BY19" s="1">
        <f t="shared" si="18"/>
        <v>0</v>
      </c>
      <c r="BZ19" s="1">
        <f t="shared" si="19"/>
        <v>0</v>
      </c>
      <c r="CA19" s="1">
        <f t="shared" si="20"/>
        <v>0</v>
      </c>
      <c r="CB19" s="1">
        <f t="shared" si="21"/>
        <v>0</v>
      </c>
      <c r="CC19" s="1">
        <f t="shared" si="22"/>
        <v>0</v>
      </c>
      <c r="CD19" s="1">
        <f t="shared" si="23"/>
        <v>0</v>
      </c>
      <c r="CE19" s="1">
        <f t="shared" si="24"/>
        <v>0</v>
      </c>
      <c r="CG19" s="29">
        <f t="shared" si="25"/>
        <v>0</v>
      </c>
      <c r="CH19" s="29">
        <f t="shared" si="26"/>
        <v>0</v>
      </c>
      <c r="CI19" s="29"/>
      <c r="CJ19" s="1">
        <f t="shared" si="27"/>
        <v>0</v>
      </c>
      <c r="CK19" s="1">
        <f t="shared" si="28"/>
        <v>0</v>
      </c>
      <c r="CL19" s="1">
        <f t="shared" si="29"/>
        <v>0</v>
      </c>
      <c r="CM19" s="1">
        <f t="shared" si="30"/>
        <v>0</v>
      </c>
      <c r="CN19" s="1">
        <f t="shared" si="31"/>
        <v>0</v>
      </c>
      <c r="CO19" s="1">
        <f t="shared" si="32"/>
        <v>0</v>
      </c>
      <c r="CP19" s="1">
        <f t="shared" si="33"/>
        <v>0</v>
      </c>
      <c r="CQ19" s="1">
        <f t="shared" si="34"/>
        <v>0</v>
      </c>
      <c r="CR19" s="1">
        <f t="shared" si="35"/>
        <v>0</v>
      </c>
      <c r="CS19" s="1">
        <f t="shared" si="36"/>
        <v>0</v>
      </c>
      <c r="CT19" s="1">
        <f t="shared" si="37"/>
        <v>0</v>
      </c>
      <c r="CU19" s="1">
        <f t="shared" si="38"/>
        <v>0</v>
      </c>
      <c r="CV19" s="1">
        <f t="shared" si="39"/>
        <v>0</v>
      </c>
      <c r="CW19" s="1">
        <f t="shared" si="40"/>
        <v>0</v>
      </c>
      <c r="CX19" s="1">
        <f t="shared" si="41"/>
        <v>0</v>
      </c>
      <c r="CY19" s="234"/>
    </row>
    <row r="20" spans="1:103" s="1" customFormat="1" ht="73.5" customHeight="1">
      <c r="A20" s="29"/>
      <c r="B20" s="419"/>
      <c r="C20" s="29"/>
      <c r="D20" s="121" t="s">
        <v>294</v>
      </c>
      <c r="E20" s="373" t="s">
        <v>21</v>
      </c>
      <c r="F20" s="203" t="s">
        <v>81</v>
      </c>
      <c r="G20" s="205" t="s">
        <v>96</v>
      </c>
      <c r="H20" s="202">
        <v>2</v>
      </c>
      <c r="I20" s="206" t="s">
        <v>386</v>
      </c>
      <c r="J20" s="214">
        <v>97</v>
      </c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9"/>
      <c r="Y20" s="20"/>
      <c r="Z20" s="961"/>
      <c r="AA20" s="962"/>
      <c r="AB20" s="962"/>
      <c r="AC20" s="962"/>
      <c r="AD20" s="950">
        <f t="shared" si="58"/>
        <v>0</v>
      </c>
      <c r="AE20" s="65" t="str">
        <f t="shared" si="56"/>
        <v>No</v>
      </c>
      <c r="AF20" s="257" t="str">
        <f t="shared" si="57"/>
        <v>No</v>
      </c>
      <c r="AH20" s="953">
        <v>1</v>
      </c>
      <c r="AI20" s="954">
        <f t="shared" si="59"/>
        <v>0</v>
      </c>
      <c r="AK20" s="377">
        <v>4.45</v>
      </c>
      <c r="AL20" s="378">
        <f t="shared" si="54"/>
        <v>0</v>
      </c>
      <c r="AM20" s="190">
        <f t="shared" si="3"/>
        <v>0</v>
      </c>
      <c r="AN20" s="190">
        <f t="shared" si="4"/>
        <v>0</v>
      </c>
      <c r="AO20" s="190">
        <f t="shared" si="5"/>
        <v>0</v>
      </c>
      <c r="AP20" s="190">
        <f t="shared" si="60"/>
        <v>0</v>
      </c>
      <c r="AQ20" s="190">
        <f t="shared" si="6"/>
        <v>0</v>
      </c>
      <c r="AR20" s="190">
        <f t="shared" si="7"/>
        <v>0</v>
      </c>
      <c r="AS20" s="190">
        <f t="shared" si="8"/>
        <v>0</v>
      </c>
      <c r="AT20" s="190">
        <f t="shared" si="9"/>
        <v>0</v>
      </c>
      <c r="AU20" s="190">
        <f t="shared" si="10"/>
        <v>0</v>
      </c>
      <c r="AV20" s="190">
        <f t="shared" si="11"/>
        <v>0</v>
      </c>
      <c r="AW20" s="190">
        <f t="shared" si="12"/>
        <v>0</v>
      </c>
      <c r="AX20" s="190">
        <f t="shared" si="13"/>
        <v>0</v>
      </c>
      <c r="AY20" s="190">
        <f t="shared" si="14"/>
        <v>0</v>
      </c>
      <c r="AZ20" s="190">
        <f t="shared" si="15"/>
        <v>0</v>
      </c>
      <c r="BA20" s="190">
        <f t="shared" si="42"/>
        <v>0</v>
      </c>
      <c r="BB20" s="190">
        <f t="shared" si="43"/>
        <v>0</v>
      </c>
      <c r="BC20" s="190">
        <f t="shared" si="44"/>
        <v>0</v>
      </c>
      <c r="BD20" s="190">
        <f t="shared" si="45"/>
        <v>0</v>
      </c>
      <c r="BE20" s="190">
        <f t="shared" si="46"/>
        <v>0</v>
      </c>
      <c r="BF20" s="377">
        <v>1</v>
      </c>
      <c r="BG20" s="776">
        <v>6</v>
      </c>
      <c r="BH20" s="779">
        <f t="shared" si="47"/>
        <v>0</v>
      </c>
      <c r="BI20" s="776"/>
      <c r="BJ20" s="779"/>
      <c r="BK20" s="192"/>
      <c r="BL20" s="235">
        <f t="shared" si="48"/>
        <v>0</v>
      </c>
      <c r="BM20" s="192"/>
      <c r="BN20" s="235">
        <f t="shared" si="49"/>
        <v>0</v>
      </c>
      <c r="BO20" s="192"/>
      <c r="BP20" s="235">
        <f t="shared" si="50"/>
        <v>0</v>
      </c>
      <c r="BQ20" s="192"/>
      <c r="BR20" s="235">
        <f t="shared" si="51"/>
        <v>0</v>
      </c>
      <c r="BS20" s="192"/>
      <c r="BT20" s="235">
        <f t="shared" si="52"/>
        <v>0</v>
      </c>
      <c r="BU20" s="192">
        <v>2</v>
      </c>
      <c r="BV20" s="235">
        <f t="shared" si="53"/>
        <v>0</v>
      </c>
      <c r="BX20" s="1">
        <f t="shared" si="17"/>
        <v>0</v>
      </c>
      <c r="BY20" s="1">
        <f t="shared" si="18"/>
        <v>0</v>
      </c>
      <c r="BZ20" s="1">
        <f t="shared" si="19"/>
        <v>0</v>
      </c>
      <c r="CA20" s="1">
        <f t="shared" si="20"/>
        <v>0</v>
      </c>
      <c r="CB20" s="1">
        <f t="shared" si="21"/>
        <v>0</v>
      </c>
      <c r="CC20" s="1">
        <f t="shared" si="22"/>
        <v>0</v>
      </c>
      <c r="CD20" s="1">
        <f t="shared" si="23"/>
        <v>0</v>
      </c>
      <c r="CE20" s="1">
        <f t="shared" si="24"/>
        <v>0</v>
      </c>
      <c r="CG20" s="29">
        <f t="shared" si="25"/>
        <v>0</v>
      </c>
      <c r="CH20" s="29">
        <f t="shared" si="26"/>
        <v>0</v>
      </c>
      <c r="CI20" s="29"/>
      <c r="CJ20" s="1">
        <f t="shared" si="27"/>
        <v>0</v>
      </c>
      <c r="CK20" s="1">
        <f t="shared" si="28"/>
        <v>0</v>
      </c>
      <c r="CL20" s="1">
        <f t="shared" si="29"/>
        <v>0</v>
      </c>
      <c r="CM20" s="1">
        <f t="shared" si="30"/>
        <v>0</v>
      </c>
      <c r="CN20" s="1">
        <f t="shared" si="31"/>
        <v>0</v>
      </c>
      <c r="CO20" s="1">
        <f t="shared" si="32"/>
        <v>0</v>
      </c>
      <c r="CP20" s="1">
        <f t="shared" si="33"/>
        <v>0</v>
      </c>
      <c r="CQ20" s="1">
        <f t="shared" si="34"/>
        <v>0</v>
      </c>
      <c r="CR20" s="1">
        <f t="shared" si="35"/>
        <v>0</v>
      </c>
      <c r="CS20" s="1">
        <f t="shared" si="36"/>
        <v>0</v>
      </c>
      <c r="CT20" s="1">
        <f t="shared" si="37"/>
        <v>0</v>
      </c>
      <c r="CU20" s="1">
        <f t="shared" si="38"/>
        <v>0</v>
      </c>
      <c r="CV20" s="1">
        <f t="shared" si="39"/>
        <v>0</v>
      </c>
      <c r="CW20" s="1">
        <f t="shared" si="40"/>
        <v>0</v>
      </c>
      <c r="CX20" s="1">
        <f t="shared" si="41"/>
        <v>0</v>
      </c>
      <c r="CY20" s="234"/>
    </row>
    <row r="21" spans="1:103" s="1" customFormat="1" ht="73.25" customHeight="1">
      <c r="A21" s="29"/>
      <c r="B21" s="419"/>
      <c r="C21" s="29"/>
      <c r="D21" s="172" t="s">
        <v>295</v>
      </c>
      <c r="E21" s="372" t="s">
        <v>21</v>
      </c>
      <c r="F21" s="198" t="s">
        <v>31</v>
      </c>
      <c r="G21" s="200" t="s">
        <v>96</v>
      </c>
      <c r="H21" s="197">
        <v>4</v>
      </c>
      <c r="I21" s="207" t="s">
        <v>386</v>
      </c>
      <c r="J21" s="215">
        <v>123</v>
      </c>
      <c r="K21" s="112"/>
      <c r="L21" s="112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12"/>
      <c r="Y21" s="623"/>
      <c r="Z21" s="963"/>
      <c r="AA21" s="964"/>
      <c r="AB21" s="964"/>
      <c r="AC21" s="964"/>
      <c r="AD21" s="951">
        <f t="shared" si="58"/>
        <v>0</v>
      </c>
      <c r="AE21" s="408" t="str">
        <f t="shared" si="56"/>
        <v>No</v>
      </c>
      <c r="AF21" s="166" t="str">
        <f t="shared" si="57"/>
        <v>No</v>
      </c>
      <c r="AH21" s="953">
        <v>1</v>
      </c>
      <c r="AI21" s="954">
        <f t="shared" si="59"/>
        <v>0</v>
      </c>
      <c r="AK21" s="377">
        <v>6.9</v>
      </c>
      <c r="AL21" s="378">
        <f t="shared" si="54"/>
        <v>0</v>
      </c>
      <c r="AM21" s="190">
        <f t="shared" si="3"/>
        <v>0</v>
      </c>
      <c r="AN21" s="190">
        <f t="shared" si="4"/>
        <v>0</v>
      </c>
      <c r="AO21" s="190">
        <f t="shared" si="5"/>
        <v>0</v>
      </c>
      <c r="AP21" s="190">
        <f t="shared" si="60"/>
        <v>0</v>
      </c>
      <c r="AQ21" s="190">
        <f t="shared" si="6"/>
        <v>0</v>
      </c>
      <c r="AR21" s="190">
        <f t="shared" si="7"/>
        <v>0</v>
      </c>
      <c r="AS21" s="190">
        <f t="shared" si="8"/>
        <v>0</v>
      </c>
      <c r="AT21" s="190">
        <f t="shared" si="9"/>
        <v>0</v>
      </c>
      <c r="AU21" s="190">
        <f t="shared" si="10"/>
        <v>0</v>
      </c>
      <c r="AV21" s="190">
        <f t="shared" si="11"/>
        <v>0</v>
      </c>
      <c r="AW21" s="190">
        <f t="shared" si="12"/>
        <v>0</v>
      </c>
      <c r="AX21" s="190">
        <f t="shared" si="13"/>
        <v>0</v>
      </c>
      <c r="AY21" s="190">
        <f t="shared" si="14"/>
        <v>0</v>
      </c>
      <c r="AZ21" s="190">
        <f t="shared" si="15"/>
        <v>0</v>
      </c>
      <c r="BA21" s="190">
        <f t="shared" si="42"/>
        <v>0</v>
      </c>
      <c r="BB21" s="190">
        <f t="shared" si="43"/>
        <v>0</v>
      </c>
      <c r="BC21" s="190">
        <f t="shared" si="44"/>
        <v>0</v>
      </c>
      <c r="BD21" s="190">
        <f t="shared" si="45"/>
        <v>0</v>
      </c>
      <c r="BE21" s="190">
        <f t="shared" si="46"/>
        <v>0</v>
      </c>
      <c r="BF21" s="377">
        <v>1</v>
      </c>
      <c r="BG21" s="776">
        <v>12</v>
      </c>
      <c r="BH21" s="779">
        <f t="shared" si="47"/>
        <v>0</v>
      </c>
      <c r="BI21" s="776"/>
      <c r="BJ21" s="779"/>
      <c r="BK21" s="192"/>
      <c r="BL21" s="235">
        <f t="shared" si="48"/>
        <v>0</v>
      </c>
      <c r="BM21" s="192"/>
      <c r="BN21" s="235">
        <f t="shared" si="49"/>
        <v>0</v>
      </c>
      <c r="BO21" s="192"/>
      <c r="BP21" s="235">
        <f t="shared" si="50"/>
        <v>0</v>
      </c>
      <c r="BQ21" s="192">
        <v>3</v>
      </c>
      <c r="BR21" s="235">
        <f t="shared" si="51"/>
        <v>0</v>
      </c>
      <c r="BS21" s="192">
        <v>1</v>
      </c>
      <c r="BT21" s="235">
        <f t="shared" si="52"/>
        <v>0</v>
      </c>
      <c r="BU21" s="192"/>
      <c r="BV21" s="235">
        <f t="shared" si="53"/>
        <v>0</v>
      </c>
      <c r="BX21" s="1">
        <f t="shared" si="17"/>
        <v>0</v>
      </c>
      <c r="BY21" s="1">
        <f t="shared" si="18"/>
        <v>0</v>
      </c>
      <c r="BZ21" s="1">
        <f t="shared" si="19"/>
        <v>0</v>
      </c>
      <c r="CA21" s="1">
        <f t="shared" si="20"/>
        <v>0</v>
      </c>
      <c r="CB21" s="1">
        <f t="shared" si="21"/>
        <v>0</v>
      </c>
      <c r="CC21" s="1">
        <f t="shared" si="22"/>
        <v>0</v>
      </c>
      <c r="CD21" s="1">
        <f t="shared" si="23"/>
        <v>0</v>
      </c>
      <c r="CE21" s="1">
        <f t="shared" si="24"/>
        <v>0</v>
      </c>
      <c r="CG21" s="29">
        <f t="shared" si="25"/>
        <v>0</v>
      </c>
      <c r="CH21" s="29">
        <f t="shared" si="26"/>
        <v>0</v>
      </c>
      <c r="CI21" s="29"/>
      <c r="CJ21" s="1">
        <f t="shared" si="27"/>
        <v>0</v>
      </c>
      <c r="CK21" s="1">
        <f t="shared" si="28"/>
        <v>0</v>
      </c>
      <c r="CL21" s="1">
        <f t="shared" si="29"/>
        <v>0</v>
      </c>
      <c r="CM21" s="1">
        <f t="shared" si="30"/>
        <v>0</v>
      </c>
      <c r="CN21" s="1">
        <f t="shared" si="31"/>
        <v>0</v>
      </c>
      <c r="CO21" s="1">
        <f t="shared" si="32"/>
        <v>0</v>
      </c>
      <c r="CP21" s="1">
        <f t="shared" si="33"/>
        <v>0</v>
      </c>
      <c r="CQ21" s="1">
        <f t="shared" si="34"/>
        <v>0</v>
      </c>
      <c r="CR21" s="1">
        <f t="shared" si="35"/>
        <v>0</v>
      </c>
      <c r="CS21" s="1">
        <f t="shared" si="36"/>
        <v>0</v>
      </c>
      <c r="CT21" s="1">
        <f t="shared" si="37"/>
        <v>0</v>
      </c>
      <c r="CU21" s="1">
        <f t="shared" si="38"/>
        <v>0</v>
      </c>
      <c r="CV21" s="1">
        <f t="shared" si="39"/>
        <v>0</v>
      </c>
      <c r="CW21" s="1">
        <f t="shared" si="40"/>
        <v>0</v>
      </c>
      <c r="CX21" s="1">
        <f t="shared" si="41"/>
        <v>0</v>
      </c>
      <c r="CY21" s="234"/>
    </row>
    <row r="22" spans="1:103" s="1" customFormat="1" ht="73.5" customHeight="1">
      <c r="A22" s="29"/>
      <c r="B22" s="419"/>
      <c r="C22" s="29"/>
      <c r="D22" s="121" t="s">
        <v>296</v>
      </c>
      <c r="E22" s="373" t="s">
        <v>21</v>
      </c>
      <c r="F22" s="203" t="s">
        <v>31</v>
      </c>
      <c r="G22" s="205" t="s">
        <v>96</v>
      </c>
      <c r="H22" s="202">
        <v>6</v>
      </c>
      <c r="I22" s="206" t="s">
        <v>386</v>
      </c>
      <c r="J22" s="214">
        <v>128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89"/>
      <c r="X22" s="19"/>
      <c r="Y22" s="20"/>
      <c r="Z22" s="961"/>
      <c r="AA22" s="962"/>
      <c r="AB22" s="962"/>
      <c r="AC22" s="962"/>
      <c r="AD22" s="950">
        <f t="shared" si="58"/>
        <v>0</v>
      </c>
      <c r="AE22" s="65" t="str">
        <f t="shared" si="56"/>
        <v>No</v>
      </c>
      <c r="AF22" s="257" t="str">
        <f t="shared" si="57"/>
        <v>No</v>
      </c>
      <c r="AH22" s="953">
        <v>1</v>
      </c>
      <c r="AI22" s="954">
        <f t="shared" si="59"/>
        <v>0</v>
      </c>
      <c r="AK22" s="377">
        <v>7.25</v>
      </c>
      <c r="AL22" s="378">
        <f t="shared" si="54"/>
        <v>0</v>
      </c>
      <c r="AM22" s="190">
        <f t="shared" si="3"/>
        <v>0</v>
      </c>
      <c r="AN22" s="190">
        <f t="shared" si="4"/>
        <v>0</v>
      </c>
      <c r="AO22" s="190">
        <f t="shared" si="5"/>
        <v>0</v>
      </c>
      <c r="AP22" s="190">
        <f t="shared" si="60"/>
        <v>0</v>
      </c>
      <c r="AQ22" s="190">
        <f t="shared" si="6"/>
        <v>0</v>
      </c>
      <c r="AR22" s="190">
        <f t="shared" si="7"/>
        <v>0</v>
      </c>
      <c r="AS22" s="190">
        <f t="shared" si="8"/>
        <v>0</v>
      </c>
      <c r="AT22" s="190">
        <f t="shared" si="9"/>
        <v>0</v>
      </c>
      <c r="AU22" s="190">
        <f t="shared" si="10"/>
        <v>0</v>
      </c>
      <c r="AV22" s="190">
        <f t="shared" si="11"/>
        <v>0</v>
      </c>
      <c r="AW22" s="190">
        <f t="shared" si="12"/>
        <v>0</v>
      </c>
      <c r="AX22" s="190">
        <f t="shared" si="13"/>
        <v>0</v>
      </c>
      <c r="AY22" s="190">
        <f t="shared" si="14"/>
        <v>0</v>
      </c>
      <c r="AZ22" s="190">
        <f t="shared" si="15"/>
        <v>0</v>
      </c>
      <c r="BA22" s="190">
        <f t="shared" si="42"/>
        <v>0</v>
      </c>
      <c r="BB22" s="190">
        <f t="shared" si="43"/>
        <v>0</v>
      </c>
      <c r="BC22" s="190">
        <f t="shared" si="44"/>
        <v>0</v>
      </c>
      <c r="BD22" s="190">
        <f t="shared" si="45"/>
        <v>0</v>
      </c>
      <c r="BE22" s="190">
        <f t="shared" si="46"/>
        <v>0</v>
      </c>
      <c r="BF22" s="377">
        <v>1</v>
      </c>
      <c r="BG22" s="776">
        <v>18</v>
      </c>
      <c r="BH22" s="779">
        <f t="shared" si="47"/>
        <v>0</v>
      </c>
      <c r="BI22" s="776"/>
      <c r="BJ22" s="779"/>
      <c r="BK22" s="192"/>
      <c r="BL22" s="235">
        <f t="shared" si="48"/>
        <v>0</v>
      </c>
      <c r="BM22" s="192"/>
      <c r="BN22" s="235">
        <f t="shared" si="49"/>
        <v>0</v>
      </c>
      <c r="BO22" s="192"/>
      <c r="BP22" s="235">
        <f t="shared" si="50"/>
        <v>0</v>
      </c>
      <c r="BQ22" s="192">
        <v>3</v>
      </c>
      <c r="BR22" s="235">
        <f t="shared" si="51"/>
        <v>0</v>
      </c>
      <c r="BS22" s="192">
        <v>3</v>
      </c>
      <c r="BT22" s="235">
        <f t="shared" si="52"/>
        <v>0</v>
      </c>
      <c r="BU22" s="192"/>
      <c r="BV22" s="235">
        <f t="shared" si="53"/>
        <v>0</v>
      </c>
      <c r="BX22" s="1">
        <f t="shared" si="17"/>
        <v>0</v>
      </c>
      <c r="BY22" s="1">
        <f t="shared" si="18"/>
        <v>0</v>
      </c>
      <c r="BZ22" s="1">
        <f t="shared" si="19"/>
        <v>0</v>
      </c>
      <c r="CA22" s="1">
        <f t="shared" si="20"/>
        <v>0</v>
      </c>
      <c r="CB22" s="1">
        <f t="shared" si="21"/>
        <v>0</v>
      </c>
      <c r="CC22" s="1">
        <f t="shared" si="22"/>
        <v>0</v>
      </c>
      <c r="CD22" s="1">
        <f t="shared" si="23"/>
        <v>0</v>
      </c>
      <c r="CE22" s="1">
        <f t="shared" si="24"/>
        <v>0</v>
      </c>
      <c r="CG22" s="29">
        <f t="shared" si="25"/>
        <v>0</v>
      </c>
      <c r="CH22" s="29">
        <f t="shared" si="26"/>
        <v>0</v>
      </c>
      <c r="CI22" s="29"/>
      <c r="CJ22" s="1">
        <f t="shared" si="27"/>
        <v>0</v>
      </c>
      <c r="CK22" s="1">
        <f t="shared" si="28"/>
        <v>0</v>
      </c>
      <c r="CL22" s="1">
        <f t="shared" si="29"/>
        <v>0</v>
      </c>
      <c r="CM22" s="1">
        <f t="shared" si="30"/>
        <v>0</v>
      </c>
      <c r="CN22" s="1">
        <f t="shared" si="31"/>
        <v>0</v>
      </c>
      <c r="CO22" s="1">
        <f t="shared" si="32"/>
        <v>0</v>
      </c>
      <c r="CP22" s="1">
        <f t="shared" si="33"/>
        <v>0</v>
      </c>
      <c r="CQ22" s="1">
        <f t="shared" si="34"/>
        <v>0</v>
      </c>
      <c r="CR22" s="1">
        <f t="shared" si="35"/>
        <v>0</v>
      </c>
      <c r="CS22" s="1">
        <f t="shared" si="36"/>
        <v>0</v>
      </c>
      <c r="CT22" s="1">
        <f t="shared" si="37"/>
        <v>0</v>
      </c>
      <c r="CU22" s="1">
        <f t="shared" si="38"/>
        <v>0</v>
      </c>
      <c r="CV22" s="1">
        <f t="shared" si="39"/>
        <v>0</v>
      </c>
      <c r="CW22" s="1">
        <f t="shared" si="40"/>
        <v>0</v>
      </c>
      <c r="CX22" s="1">
        <f t="shared" si="41"/>
        <v>0</v>
      </c>
      <c r="CY22" s="234"/>
    </row>
    <row r="23" spans="1:103" s="1" customFormat="1" ht="73.5" customHeight="1">
      <c r="A23" s="29"/>
      <c r="B23" s="419"/>
      <c r="C23" s="29"/>
      <c r="D23" s="172" t="s">
        <v>297</v>
      </c>
      <c r="E23" s="372" t="s">
        <v>21</v>
      </c>
      <c r="F23" s="198" t="s">
        <v>31</v>
      </c>
      <c r="G23" s="200" t="s">
        <v>96</v>
      </c>
      <c r="H23" s="197">
        <v>6</v>
      </c>
      <c r="I23" s="207" t="s">
        <v>386</v>
      </c>
      <c r="J23" s="215">
        <v>107</v>
      </c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623"/>
      <c r="Z23" s="963"/>
      <c r="AA23" s="964"/>
      <c r="AB23" s="964"/>
      <c r="AC23" s="964"/>
      <c r="AD23" s="951">
        <f t="shared" si="58"/>
        <v>0</v>
      </c>
      <c r="AE23" s="408" t="str">
        <f t="shared" si="56"/>
        <v>No</v>
      </c>
      <c r="AF23" s="166" t="str">
        <f t="shared" si="57"/>
        <v>No</v>
      </c>
      <c r="AH23" s="953">
        <v>1</v>
      </c>
      <c r="AI23" s="954">
        <f t="shared" si="59"/>
        <v>0</v>
      </c>
      <c r="AK23" s="377">
        <v>4.9000000000000004</v>
      </c>
      <c r="AL23" s="378">
        <f t="shared" si="54"/>
        <v>0</v>
      </c>
      <c r="AM23" s="190">
        <f t="shared" si="3"/>
        <v>0</v>
      </c>
      <c r="AN23" s="190">
        <f t="shared" si="4"/>
        <v>0</v>
      </c>
      <c r="AO23" s="190">
        <f t="shared" si="5"/>
        <v>0</v>
      </c>
      <c r="AP23" s="190">
        <f t="shared" si="60"/>
        <v>0</v>
      </c>
      <c r="AQ23" s="190">
        <f t="shared" si="6"/>
        <v>0</v>
      </c>
      <c r="AR23" s="190">
        <f t="shared" si="7"/>
        <v>0</v>
      </c>
      <c r="AS23" s="190">
        <f t="shared" si="8"/>
        <v>0</v>
      </c>
      <c r="AT23" s="190">
        <f t="shared" si="9"/>
        <v>0</v>
      </c>
      <c r="AU23" s="190">
        <f t="shared" si="10"/>
        <v>0</v>
      </c>
      <c r="AV23" s="190">
        <f t="shared" si="11"/>
        <v>0</v>
      </c>
      <c r="AW23" s="190">
        <f t="shared" si="12"/>
        <v>0</v>
      </c>
      <c r="AX23" s="190">
        <f t="shared" si="13"/>
        <v>0</v>
      </c>
      <c r="AY23" s="190">
        <f t="shared" si="14"/>
        <v>0</v>
      </c>
      <c r="AZ23" s="190">
        <f t="shared" si="15"/>
        <v>0</v>
      </c>
      <c r="BA23" s="190">
        <f t="shared" si="42"/>
        <v>0</v>
      </c>
      <c r="BB23" s="190">
        <f t="shared" si="43"/>
        <v>0</v>
      </c>
      <c r="BC23" s="190">
        <f t="shared" si="44"/>
        <v>0</v>
      </c>
      <c r="BD23" s="190">
        <f t="shared" si="45"/>
        <v>0</v>
      </c>
      <c r="BE23" s="190">
        <f t="shared" si="46"/>
        <v>0</v>
      </c>
      <c r="BF23" s="377">
        <v>1</v>
      </c>
      <c r="BG23" s="776">
        <v>18</v>
      </c>
      <c r="BH23" s="779">
        <f t="shared" si="47"/>
        <v>0</v>
      </c>
      <c r="BI23" s="776"/>
      <c r="BJ23" s="779"/>
      <c r="BK23" s="192"/>
      <c r="BL23" s="235">
        <f t="shared" si="48"/>
        <v>0</v>
      </c>
      <c r="BM23" s="192"/>
      <c r="BN23" s="235">
        <f t="shared" si="49"/>
        <v>0</v>
      </c>
      <c r="BO23" s="192"/>
      <c r="BP23" s="235">
        <f t="shared" si="50"/>
        <v>0</v>
      </c>
      <c r="BQ23" s="192">
        <v>5</v>
      </c>
      <c r="BR23" s="235">
        <f t="shared" si="51"/>
        <v>0</v>
      </c>
      <c r="BS23" s="192">
        <v>1</v>
      </c>
      <c r="BT23" s="235">
        <f t="shared" si="52"/>
        <v>0</v>
      </c>
      <c r="BU23" s="192"/>
      <c r="BV23" s="235">
        <f t="shared" si="53"/>
        <v>0</v>
      </c>
      <c r="BX23" s="1">
        <f t="shared" si="17"/>
        <v>0</v>
      </c>
      <c r="BY23" s="1">
        <f t="shared" si="18"/>
        <v>0</v>
      </c>
      <c r="BZ23" s="1">
        <f t="shared" si="19"/>
        <v>0</v>
      </c>
      <c r="CA23" s="1">
        <f t="shared" si="20"/>
        <v>0</v>
      </c>
      <c r="CB23" s="1">
        <f t="shared" si="21"/>
        <v>0</v>
      </c>
      <c r="CC23" s="1">
        <f t="shared" si="22"/>
        <v>0</v>
      </c>
      <c r="CD23" s="1">
        <f t="shared" si="23"/>
        <v>0</v>
      </c>
      <c r="CE23" s="1">
        <f t="shared" si="24"/>
        <v>0</v>
      </c>
      <c r="CG23" s="29">
        <f t="shared" si="25"/>
        <v>0</v>
      </c>
      <c r="CH23" s="29">
        <f t="shared" si="26"/>
        <v>0</v>
      </c>
      <c r="CI23" s="29"/>
      <c r="CJ23" s="1">
        <f t="shared" si="27"/>
        <v>0</v>
      </c>
      <c r="CK23" s="1">
        <f t="shared" si="28"/>
        <v>0</v>
      </c>
      <c r="CL23" s="1">
        <f t="shared" si="29"/>
        <v>0</v>
      </c>
      <c r="CM23" s="1">
        <f t="shared" si="30"/>
        <v>0</v>
      </c>
      <c r="CN23" s="1">
        <f t="shared" si="31"/>
        <v>0</v>
      </c>
      <c r="CO23" s="1">
        <f t="shared" si="32"/>
        <v>0</v>
      </c>
      <c r="CP23" s="1">
        <f t="shared" si="33"/>
        <v>0</v>
      </c>
      <c r="CQ23" s="1">
        <f t="shared" si="34"/>
        <v>0</v>
      </c>
      <c r="CR23" s="1">
        <f t="shared" si="35"/>
        <v>0</v>
      </c>
      <c r="CS23" s="1">
        <f t="shared" si="36"/>
        <v>0</v>
      </c>
      <c r="CT23" s="1">
        <f t="shared" si="37"/>
        <v>0</v>
      </c>
      <c r="CU23" s="1">
        <f t="shared" si="38"/>
        <v>0</v>
      </c>
      <c r="CV23" s="1">
        <f t="shared" si="39"/>
        <v>0</v>
      </c>
      <c r="CW23" s="1">
        <f t="shared" si="40"/>
        <v>0</v>
      </c>
      <c r="CX23" s="1">
        <f t="shared" si="41"/>
        <v>0</v>
      </c>
      <c r="CY23" s="234"/>
    </row>
    <row r="24" spans="1:103" s="1" customFormat="1" ht="73.25" customHeight="1">
      <c r="A24" s="29"/>
      <c r="B24" s="419"/>
      <c r="C24" s="29"/>
      <c r="D24" s="121" t="s">
        <v>298</v>
      </c>
      <c r="E24" s="373" t="s">
        <v>21</v>
      </c>
      <c r="F24" s="203" t="s">
        <v>31</v>
      </c>
      <c r="G24" s="205" t="s">
        <v>96</v>
      </c>
      <c r="H24" s="202">
        <v>6</v>
      </c>
      <c r="I24" s="206" t="s">
        <v>386</v>
      </c>
      <c r="J24" s="214">
        <v>91</v>
      </c>
      <c r="K24" s="19"/>
      <c r="L24" s="1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9"/>
      <c r="Y24" s="20"/>
      <c r="Z24" s="961"/>
      <c r="AA24" s="962"/>
      <c r="AB24" s="962"/>
      <c r="AC24" s="962"/>
      <c r="AD24" s="950">
        <f t="shared" si="58"/>
        <v>0</v>
      </c>
      <c r="AE24" s="65" t="str">
        <f t="shared" si="56"/>
        <v>No</v>
      </c>
      <c r="AF24" s="257" t="str">
        <f t="shared" si="57"/>
        <v>No</v>
      </c>
      <c r="AH24" s="953">
        <v>1</v>
      </c>
      <c r="AI24" s="954">
        <f t="shared" si="59"/>
        <v>0</v>
      </c>
      <c r="AK24" s="377">
        <v>3.2</v>
      </c>
      <c r="AL24" s="378">
        <f t="shared" si="54"/>
        <v>0</v>
      </c>
      <c r="AM24" s="190">
        <f t="shared" si="3"/>
        <v>0</v>
      </c>
      <c r="AN24" s="190">
        <f t="shared" si="4"/>
        <v>0</v>
      </c>
      <c r="AO24" s="190">
        <f t="shared" si="5"/>
        <v>0</v>
      </c>
      <c r="AP24" s="190">
        <f t="shared" si="60"/>
        <v>0</v>
      </c>
      <c r="AQ24" s="190">
        <f t="shared" si="6"/>
        <v>0</v>
      </c>
      <c r="AR24" s="190">
        <f t="shared" si="7"/>
        <v>0</v>
      </c>
      <c r="AS24" s="190">
        <f t="shared" si="8"/>
        <v>0</v>
      </c>
      <c r="AT24" s="190">
        <f t="shared" si="9"/>
        <v>0</v>
      </c>
      <c r="AU24" s="190">
        <f t="shared" si="10"/>
        <v>0</v>
      </c>
      <c r="AV24" s="190">
        <f t="shared" si="11"/>
        <v>0</v>
      </c>
      <c r="AW24" s="190">
        <f t="shared" si="12"/>
        <v>0</v>
      </c>
      <c r="AX24" s="190">
        <f t="shared" si="13"/>
        <v>0</v>
      </c>
      <c r="AY24" s="190">
        <f t="shared" si="14"/>
        <v>0</v>
      </c>
      <c r="AZ24" s="190">
        <f t="shared" si="15"/>
        <v>0</v>
      </c>
      <c r="BA24" s="190">
        <f t="shared" si="42"/>
        <v>0</v>
      </c>
      <c r="BB24" s="190">
        <f t="shared" si="43"/>
        <v>0</v>
      </c>
      <c r="BC24" s="190">
        <f t="shared" si="44"/>
        <v>0</v>
      </c>
      <c r="BD24" s="190">
        <f t="shared" si="45"/>
        <v>0</v>
      </c>
      <c r="BE24" s="190">
        <f t="shared" si="46"/>
        <v>0</v>
      </c>
      <c r="BF24" s="377">
        <v>1</v>
      </c>
      <c r="BG24" s="776">
        <v>8</v>
      </c>
      <c r="BH24" s="779">
        <f t="shared" si="47"/>
        <v>0</v>
      </c>
      <c r="BI24" s="776"/>
      <c r="BJ24" s="779"/>
      <c r="BK24" s="192"/>
      <c r="BL24" s="235">
        <f t="shared" si="48"/>
        <v>0</v>
      </c>
      <c r="BM24" s="192">
        <v>1</v>
      </c>
      <c r="BN24" s="235">
        <f t="shared" si="49"/>
        <v>0</v>
      </c>
      <c r="BO24" s="192">
        <v>5</v>
      </c>
      <c r="BP24" s="235">
        <f t="shared" si="50"/>
        <v>0</v>
      </c>
      <c r="BQ24" s="192">
        <v>1</v>
      </c>
      <c r="BR24" s="235">
        <f t="shared" si="51"/>
        <v>0</v>
      </c>
      <c r="BS24" s="192"/>
      <c r="BT24" s="235">
        <f t="shared" si="52"/>
        <v>0</v>
      </c>
      <c r="BU24" s="192"/>
      <c r="BV24" s="235">
        <f t="shared" si="53"/>
        <v>0</v>
      </c>
      <c r="BX24" s="1">
        <f t="shared" si="17"/>
        <v>0</v>
      </c>
      <c r="BY24" s="1">
        <f t="shared" si="18"/>
        <v>0</v>
      </c>
      <c r="BZ24" s="1">
        <f t="shared" si="19"/>
        <v>0</v>
      </c>
      <c r="CA24" s="1">
        <f t="shared" si="20"/>
        <v>0</v>
      </c>
      <c r="CB24" s="1">
        <f t="shared" si="21"/>
        <v>0</v>
      </c>
      <c r="CC24" s="1">
        <f t="shared" si="22"/>
        <v>0</v>
      </c>
      <c r="CD24" s="1">
        <f t="shared" si="23"/>
        <v>0</v>
      </c>
      <c r="CE24" s="1">
        <f t="shared" si="24"/>
        <v>0</v>
      </c>
      <c r="CG24" s="29">
        <f t="shared" si="25"/>
        <v>0</v>
      </c>
      <c r="CH24" s="29">
        <f t="shared" si="26"/>
        <v>0</v>
      </c>
      <c r="CI24" s="29"/>
      <c r="CJ24" s="1">
        <f t="shared" si="27"/>
        <v>0</v>
      </c>
      <c r="CK24" s="1">
        <f t="shared" si="28"/>
        <v>0</v>
      </c>
      <c r="CL24" s="1">
        <f t="shared" si="29"/>
        <v>0</v>
      </c>
      <c r="CM24" s="1">
        <f t="shared" si="30"/>
        <v>0</v>
      </c>
      <c r="CN24" s="1">
        <f t="shared" si="31"/>
        <v>0</v>
      </c>
      <c r="CO24" s="1">
        <f t="shared" si="32"/>
        <v>0</v>
      </c>
      <c r="CP24" s="1">
        <f t="shared" si="33"/>
        <v>0</v>
      </c>
      <c r="CQ24" s="1">
        <f t="shared" si="34"/>
        <v>0</v>
      </c>
      <c r="CR24" s="1">
        <f t="shared" si="35"/>
        <v>0</v>
      </c>
      <c r="CS24" s="1">
        <f t="shared" si="36"/>
        <v>0</v>
      </c>
      <c r="CT24" s="1">
        <f t="shared" si="37"/>
        <v>0</v>
      </c>
      <c r="CU24" s="1">
        <f t="shared" si="38"/>
        <v>0</v>
      </c>
      <c r="CV24" s="1">
        <f t="shared" si="39"/>
        <v>0</v>
      </c>
      <c r="CW24" s="1">
        <f t="shared" si="40"/>
        <v>0</v>
      </c>
      <c r="CX24" s="1">
        <f t="shared" si="41"/>
        <v>0</v>
      </c>
      <c r="CY24" s="234"/>
    </row>
    <row r="25" spans="1:103" s="1" customFormat="1" ht="73.5" customHeight="1">
      <c r="A25" s="29"/>
      <c r="B25" s="419"/>
      <c r="C25" s="29"/>
      <c r="D25" s="172" t="s">
        <v>299</v>
      </c>
      <c r="E25" s="372" t="s">
        <v>21</v>
      </c>
      <c r="F25" s="198" t="s">
        <v>110</v>
      </c>
      <c r="G25" s="200" t="s">
        <v>96</v>
      </c>
      <c r="H25" s="197">
        <v>6</v>
      </c>
      <c r="I25" s="207" t="s">
        <v>386</v>
      </c>
      <c r="J25" s="215">
        <v>78</v>
      </c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88"/>
      <c r="X25" s="112"/>
      <c r="Y25" s="623"/>
      <c r="Z25" s="963"/>
      <c r="AA25" s="964"/>
      <c r="AB25" s="964"/>
      <c r="AC25" s="964"/>
      <c r="AD25" s="951">
        <f t="shared" si="58"/>
        <v>0</v>
      </c>
      <c r="AE25" s="408" t="str">
        <f t="shared" si="56"/>
        <v>No</v>
      </c>
      <c r="AF25" s="166" t="str">
        <f t="shared" si="57"/>
        <v>No</v>
      </c>
      <c r="AH25" s="953">
        <v>1</v>
      </c>
      <c r="AI25" s="954">
        <f t="shared" si="59"/>
        <v>0</v>
      </c>
      <c r="AK25" s="377">
        <v>2</v>
      </c>
      <c r="AL25" s="378">
        <f t="shared" si="54"/>
        <v>0</v>
      </c>
      <c r="AM25" s="190">
        <f t="shared" si="3"/>
        <v>0</v>
      </c>
      <c r="AN25" s="190">
        <f t="shared" si="4"/>
        <v>0</v>
      </c>
      <c r="AO25" s="190">
        <f t="shared" si="5"/>
        <v>0</v>
      </c>
      <c r="AP25" s="190">
        <f t="shared" si="60"/>
        <v>0</v>
      </c>
      <c r="AQ25" s="190">
        <f t="shared" si="6"/>
        <v>0</v>
      </c>
      <c r="AR25" s="190">
        <f t="shared" si="7"/>
        <v>0</v>
      </c>
      <c r="AS25" s="190">
        <f t="shared" si="8"/>
        <v>0</v>
      </c>
      <c r="AT25" s="190">
        <f t="shared" si="9"/>
        <v>0</v>
      </c>
      <c r="AU25" s="190">
        <f t="shared" si="10"/>
        <v>0</v>
      </c>
      <c r="AV25" s="190">
        <f t="shared" si="11"/>
        <v>0</v>
      </c>
      <c r="AW25" s="190">
        <f t="shared" si="12"/>
        <v>0</v>
      </c>
      <c r="AX25" s="190">
        <f t="shared" si="13"/>
        <v>0</v>
      </c>
      <c r="AY25" s="190">
        <f t="shared" si="14"/>
        <v>0</v>
      </c>
      <c r="AZ25" s="190">
        <f t="shared" si="15"/>
        <v>0</v>
      </c>
      <c r="BA25" s="190">
        <f t="shared" si="42"/>
        <v>0</v>
      </c>
      <c r="BB25" s="190">
        <f t="shared" si="43"/>
        <v>0</v>
      </c>
      <c r="BC25" s="190">
        <f t="shared" si="44"/>
        <v>0</v>
      </c>
      <c r="BD25" s="190">
        <f t="shared" si="45"/>
        <v>0</v>
      </c>
      <c r="BE25" s="190">
        <f t="shared" si="46"/>
        <v>0</v>
      </c>
      <c r="BF25" s="377">
        <v>1</v>
      </c>
      <c r="BG25" s="776">
        <v>8</v>
      </c>
      <c r="BH25" s="779">
        <f t="shared" si="47"/>
        <v>0</v>
      </c>
      <c r="BI25" s="776"/>
      <c r="BJ25" s="779"/>
      <c r="BK25" s="192">
        <v>3</v>
      </c>
      <c r="BL25" s="235">
        <f t="shared" si="48"/>
        <v>0</v>
      </c>
      <c r="BM25" s="192">
        <v>1</v>
      </c>
      <c r="BN25" s="235">
        <f t="shared" si="49"/>
        <v>0</v>
      </c>
      <c r="BO25" s="192">
        <v>4</v>
      </c>
      <c r="BP25" s="235">
        <f t="shared" si="50"/>
        <v>0</v>
      </c>
      <c r="BQ25" s="192"/>
      <c r="BR25" s="235">
        <f t="shared" si="51"/>
        <v>0</v>
      </c>
      <c r="BS25" s="192"/>
      <c r="BT25" s="235">
        <f t="shared" si="52"/>
        <v>0</v>
      </c>
      <c r="BU25" s="192"/>
      <c r="BV25" s="235">
        <f t="shared" si="53"/>
        <v>0</v>
      </c>
      <c r="BX25" s="1">
        <f t="shared" si="17"/>
        <v>0</v>
      </c>
      <c r="BY25" s="1">
        <f t="shared" si="18"/>
        <v>0</v>
      </c>
      <c r="BZ25" s="1">
        <f t="shared" si="19"/>
        <v>0</v>
      </c>
      <c r="CA25" s="1">
        <f t="shared" si="20"/>
        <v>0</v>
      </c>
      <c r="CB25" s="1">
        <f t="shared" si="21"/>
        <v>0</v>
      </c>
      <c r="CC25" s="1">
        <f t="shared" si="22"/>
        <v>0</v>
      </c>
      <c r="CD25" s="1">
        <f t="shared" si="23"/>
        <v>0</v>
      </c>
      <c r="CE25" s="1">
        <f t="shared" si="24"/>
        <v>0</v>
      </c>
      <c r="CG25" s="29">
        <f t="shared" si="25"/>
        <v>0</v>
      </c>
      <c r="CH25" s="29">
        <f t="shared" si="26"/>
        <v>0</v>
      </c>
      <c r="CI25" s="29"/>
      <c r="CJ25" s="1">
        <f t="shared" si="27"/>
        <v>0</v>
      </c>
      <c r="CK25" s="1">
        <f t="shared" si="28"/>
        <v>0</v>
      </c>
      <c r="CL25" s="1">
        <f t="shared" si="29"/>
        <v>0</v>
      </c>
      <c r="CM25" s="1">
        <f t="shared" si="30"/>
        <v>0</v>
      </c>
      <c r="CN25" s="1">
        <f t="shared" si="31"/>
        <v>0</v>
      </c>
      <c r="CO25" s="1">
        <f t="shared" si="32"/>
        <v>0</v>
      </c>
      <c r="CP25" s="1">
        <f t="shared" si="33"/>
        <v>0</v>
      </c>
      <c r="CQ25" s="1">
        <f t="shared" si="34"/>
        <v>0</v>
      </c>
      <c r="CR25" s="1">
        <f t="shared" si="35"/>
        <v>0</v>
      </c>
      <c r="CS25" s="1">
        <f t="shared" si="36"/>
        <v>0</v>
      </c>
      <c r="CT25" s="1">
        <f t="shared" si="37"/>
        <v>0</v>
      </c>
      <c r="CU25" s="1">
        <f t="shared" si="38"/>
        <v>0</v>
      </c>
      <c r="CV25" s="1">
        <f t="shared" si="39"/>
        <v>0</v>
      </c>
      <c r="CW25" s="1">
        <f t="shared" si="40"/>
        <v>0</v>
      </c>
      <c r="CX25" s="1">
        <f t="shared" si="41"/>
        <v>0</v>
      </c>
      <c r="CY25" s="234"/>
    </row>
    <row r="26" spans="1:103" s="1" customFormat="1" ht="73.5" customHeight="1">
      <c r="A26" s="29"/>
      <c r="B26" s="419"/>
      <c r="C26" s="29"/>
      <c r="D26" s="121" t="s">
        <v>300</v>
      </c>
      <c r="E26" s="373" t="s">
        <v>21</v>
      </c>
      <c r="F26" s="203" t="s">
        <v>31</v>
      </c>
      <c r="G26" s="205" t="s">
        <v>225</v>
      </c>
      <c r="H26" s="202">
        <v>6</v>
      </c>
      <c r="I26" s="206" t="s">
        <v>386</v>
      </c>
      <c r="J26" s="214">
        <v>79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89"/>
      <c r="X26" s="19"/>
      <c r="Y26" s="20"/>
      <c r="Z26" s="961"/>
      <c r="AA26" s="962"/>
      <c r="AB26" s="962"/>
      <c r="AC26" s="962"/>
      <c r="AD26" s="950">
        <f t="shared" si="58"/>
        <v>0</v>
      </c>
      <c r="AE26" s="65" t="str">
        <f t="shared" si="56"/>
        <v>No</v>
      </c>
      <c r="AF26" s="257" t="str">
        <f t="shared" si="57"/>
        <v>No</v>
      </c>
      <c r="AH26" s="953">
        <v>1</v>
      </c>
      <c r="AI26" s="954">
        <f t="shared" si="59"/>
        <v>0</v>
      </c>
      <c r="AK26" s="377">
        <v>1.9</v>
      </c>
      <c r="AL26" s="378">
        <f t="shared" si="54"/>
        <v>0</v>
      </c>
      <c r="AM26" s="190">
        <f t="shared" si="3"/>
        <v>0</v>
      </c>
      <c r="AN26" s="190">
        <f t="shared" si="4"/>
        <v>0</v>
      </c>
      <c r="AO26" s="190">
        <f t="shared" si="5"/>
        <v>0</v>
      </c>
      <c r="AP26" s="190">
        <f t="shared" si="60"/>
        <v>0</v>
      </c>
      <c r="AQ26" s="190">
        <f t="shared" si="6"/>
        <v>0</v>
      </c>
      <c r="AR26" s="190">
        <f t="shared" si="7"/>
        <v>0</v>
      </c>
      <c r="AS26" s="190">
        <f t="shared" si="8"/>
        <v>0</v>
      </c>
      <c r="AT26" s="190">
        <f t="shared" si="9"/>
        <v>0</v>
      </c>
      <c r="AU26" s="190">
        <f t="shared" si="10"/>
        <v>0</v>
      </c>
      <c r="AV26" s="190">
        <f t="shared" si="11"/>
        <v>0</v>
      </c>
      <c r="AW26" s="190">
        <f t="shared" si="12"/>
        <v>0</v>
      </c>
      <c r="AX26" s="190">
        <f t="shared" si="13"/>
        <v>0</v>
      </c>
      <c r="AY26" s="190">
        <f t="shared" si="14"/>
        <v>0</v>
      </c>
      <c r="AZ26" s="190">
        <f t="shared" si="15"/>
        <v>0</v>
      </c>
      <c r="BA26" s="190">
        <f t="shared" si="42"/>
        <v>0</v>
      </c>
      <c r="BB26" s="190">
        <f t="shared" si="43"/>
        <v>0</v>
      </c>
      <c r="BC26" s="190">
        <f t="shared" si="44"/>
        <v>0</v>
      </c>
      <c r="BD26" s="190">
        <f t="shared" si="45"/>
        <v>0</v>
      </c>
      <c r="BE26" s="190">
        <f t="shared" si="46"/>
        <v>0</v>
      </c>
      <c r="BF26" s="377">
        <v>1</v>
      </c>
      <c r="BG26" s="776">
        <v>15</v>
      </c>
      <c r="BH26" s="779">
        <f t="shared" si="47"/>
        <v>0</v>
      </c>
      <c r="BI26" s="776"/>
      <c r="BJ26" s="779"/>
      <c r="BK26" s="192">
        <v>2</v>
      </c>
      <c r="BL26" s="235">
        <f t="shared" si="48"/>
        <v>0</v>
      </c>
      <c r="BM26" s="192">
        <v>2</v>
      </c>
      <c r="BN26" s="235">
        <f t="shared" si="49"/>
        <v>0</v>
      </c>
      <c r="BO26" s="192">
        <v>2</v>
      </c>
      <c r="BP26" s="235">
        <f t="shared" si="50"/>
        <v>0</v>
      </c>
      <c r="BQ26" s="192"/>
      <c r="BR26" s="235">
        <f t="shared" si="51"/>
        <v>0</v>
      </c>
      <c r="BS26" s="192"/>
      <c r="BT26" s="235">
        <f t="shared" si="52"/>
        <v>0</v>
      </c>
      <c r="BU26" s="192"/>
      <c r="BV26" s="235">
        <f t="shared" si="53"/>
        <v>0</v>
      </c>
      <c r="BX26" s="1">
        <f t="shared" si="17"/>
        <v>0</v>
      </c>
      <c r="BY26" s="1">
        <f t="shared" si="18"/>
        <v>0</v>
      </c>
      <c r="BZ26" s="1">
        <f t="shared" si="19"/>
        <v>0</v>
      </c>
      <c r="CA26" s="1">
        <f t="shared" si="20"/>
        <v>0</v>
      </c>
      <c r="CB26" s="1">
        <f t="shared" si="21"/>
        <v>0</v>
      </c>
      <c r="CC26" s="1">
        <f t="shared" si="22"/>
        <v>0</v>
      </c>
      <c r="CD26" s="1">
        <f t="shared" si="23"/>
        <v>0</v>
      </c>
      <c r="CE26" s="1">
        <f t="shared" si="24"/>
        <v>0</v>
      </c>
      <c r="CG26" s="29">
        <f t="shared" si="25"/>
        <v>0</v>
      </c>
      <c r="CH26" s="29">
        <f t="shared" si="26"/>
        <v>0</v>
      </c>
      <c r="CI26" s="29"/>
      <c r="CJ26" s="1">
        <f t="shared" si="27"/>
        <v>0</v>
      </c>
      <c r="CK26" s="1">
        <f t="shared" si="28"/>
        <v>0</v>
      </c>
      <c r="CL26" s="1">
        <f t="shared" si="29"/>
        <v>0</v>
      </c>
      <c r="CM26" s="1">
        <f t="shared" si="30"/>
        <v>0</v>
      </c>
      <c r="CN26" s="1">
        <f t="shared" si="31"/>
        <v>0</v>
      </c>
      <c r="CO26" s="1">
        <f t="shared" si="32"/>
        <v>0</v>
      </c>
      <c r="CP26" s="1">
        <f t="shared" si="33"/>
        <v>0</v>
      </c>
      <c r="CQ26" s="1">
        <f t="shared" si="34"/>
        <v>0</v>
      </c>
      <c r="CR26" s="1">
        <f t="shared" si="35"/>
        <v>0</v>
      </c>
      <c r="CS26" s="1">
        <f t="shared" si="36"/>
        <v>0</v>
      </c>
      <c r="CT26" s="1">
        <f t="shared" si="37"/>
        <v>0</v>
      </c>
      <c r="CU26" s="1">
        <f t="shared" si="38"/>
        <v>0</v>
      </c>
      <c r="CV26" s="1">
        <f t="shared" si="39"/>
        <v>0</v>
      </c>
      <c r="CW26" s="1">
        <f t="shared" si="40"/>
        <v>0</v>
      </c>
      <c r="CX26" s="1">
        <f t="shared" si="41"/>
        <v>0</v>
      </c>
      <c r="CY26" s="234"/>
    </row>
    <row r="27" spans="1:103" s="1" customFormat="1" ht="73.5" customHeight="1">
      <c r="A27" s="29"/>
      <c r="B27" s="419"/>
      <c r="C27" s="29"/>
      <c r="D27" s="172" t="s">
        <v>301</v>
      </c>
      <c r="E27" s="372" t="s">
        <v>21</v>
      </c>
      <c r="F27" s="198" t="s">
        <v>31</v>
      </c>
      <c r="G27" s="200" t="s">
        <v>225</v>
      </c>
      <c r="H27" s="197">
        <v>5</v>
      </c>
      <c r="I27" s="207" t="s">
        <v>386</v>
      </c>
      <c r="J27" s="215">
        <v>92</v>
      </c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623"/>
      <c r="Z27" s="963"/>
      <c r="AA27" s="964"/>
      <c r="AB27" s="964"/>
      <c r="AC27" s="964"/>
      <c r="AD27" s="951">
        <f t="shared" si="58"/>
        <v>0</v>
      </c>
      <c r="AE27" s="408" t="str">
        <f t="shared" si="56"/>
        <v>No</v>
      </c>
      <c r="AF27" s="166" t="str">
        <f t="shared" si="57"/>
        <v>No</v>
      </c>
      <c r="AH27" s="953">
        <v>1</v>
      </c>
      <c r="AI27" s="954">
        <f t="shared" si="59"/>
        <v>0</v>
      </c>
      <c r="AK27" s="377">
        <v>3.5</v>
      </c>
      <c r="AL27" s="378">
        <f t="shared" si="54"/>
        <v>0</v>
      </c>
      <c r="AM27" s="190">
        <f t="shared" si="3"/>
        <v>0</v>
      </c>
      <c r="AN27" s="190">
        <f t="shared" si="4"/>
        <v>0</v>
      </c>
      <c r="AO27" s="190">
        <f t="shared" si="5"/>
        <v>0</v>
      </c>
      <c r="AP27" s="190">
        <f t="shared" si="60"/>
        <v>0</v>
      </c>
      <c r="AQ27" s="190">
        <f t="shared" si="6"/>
        <v>0</v>
      </c>
      <c r="AR27" s="190">
        <f t="shared" si="7"/>
        <v>0</v>
      </c>
      <c r="AS27" s="190">
        <f t="shared" si="8"/>
        <v>0</v>
      </c>
      <c r="AT27" s="190">
        <f t="shared" si="9"/>
        <v>0</v>
      </c>
      <c r="AU27" s="190">
        <f t="shared" si="10"/>
        <v>0</v>
      </c>
      <c r="AV27" s="190">
        <f t="shared" si="11"/>
        <v>0</v>
      </c>
      <c r="AW27" s="190">
        <f t="shared" si="12"/>
        <v>0</v>
      </c>
      <c r="AX27" s="190">
        <f t="shared" si="13"/>
        <v>0</v>
      </c>
      <c r="AY27" s="190">
        <f t="shared" si="14"/>
        <v>0</v>
      </c>
      <c r="AZ27" s="190">
        <f t="shared" si="15"/>
        <v>0</v>
      </c>
      <c r="BA27" s="190">
        <f t="shared" si="42"/>
        <v>0</v>
      </c>
      <c r="BB27" s="190">
        <f t="shared" si="43"/>
        <v>0</v>
      </c>
      <c r="BC27" s="190">
        <f t="shared" si="44"/>
        <v>0</v>
      </c>
      <c r="BD27" s="190">
        <f t="shared" si="45"/>
        <v>0</v>
      </c>
      <c r="BE27" s="190">
        <f t="shared" si="46"/>
        <v>0</v>
      </c>
      <c r="BF27" s="377">
        <v>1</v>
      </c>
      <c r="BG27" s="776">
        <v>12</v>
      </c>
      <c r="BH27" s="779">
        <f t="shared" si="47"/>
        <v>0</v>
      </c>
      <c r="BI27" s="776"/>
      <c r="BJ27" s="779"/>
      <c r="BK27" s="192"/>
      <c r="BL27" s="235">
        <f t="shared" si="48"/>
        <v>0</v>
      </c>
      <c r="BM27" s="192"/>
      <c r="BN27" s="235">
        <f t="shared" si="49"/>
        <v>0</v>
      </c>
      <c r="BO27" s="192">
        <v>1</v>
      </c>
      <c r="BP27" s="235">
        <f t="shared" si="50"/>
        <v>0</v>
      </c>
      <c r="BQ27" s="192">
        <v>4</v>
      </c>
      <c r="BR27" s="235">
        <f t="shared" si="51"/>
        <v>0</v>
      </c>
      <c r="BS27" s="192"/>
      <c r="BT27" s="235">
        <f t="shared" si="52"/>
        <v>0</v>
      </c>
      <c r="BU27" s="192"/>
      <c r="BV27" s="235">
        <f t="shared" si="53"/>
        <v>0</v>
      </c>
      <c r="BX27" s="1">
        <f t="shared" si="17"/>
        <v>0</v>
      </c>
      <c r="BY27" s="1">
        <f t="shared" si="18"/>
        <v>0</v>
      </c>
      <c r="BZ27" s="1">
        <f t="shared" si="19"/>
        <v>0</v>
      </c>
      <c r="CA27" s="1">
        <f t="shared" si="20"/>
        <v>0</v>
      </c>
      <c r="CB27" s="1">
        <f t="shared" si="21"/>
        <v>0</v>
      </c>
      <c r="CC27" s="1">
        <f t="shared" si="22"/>
        <v>0</v>
      </c>
      <c r="CD27" s="1">
        <f t="shared" si="23"/>
        <v>0</v>
      </c>
      <c r="CE27" s="1">
        <f t="shared" si="24"/>
        <v>0</v>
      </c>
      <c r="CG27" s="29">
        <f t="shared" si="25"/>
        <v>0</v>
      </c>
      <c r="CH27" s="29">
        <f t="shared" si="26"/>
        <v>0</v>
      </c>
      <c r="CI27" s="29"/>
      <c r="CJ27" s="1">
        <f t="shared" si="27"/>
        <v>0</v>
      </c>
      <c r="CK27" s="1">
        <f t="shared" si="28"/>
        <v>0</v>
      </c>
      <c r="CL27" s="1">
        <f t="shared" si="29"/>
        <v>0</v>
      </c>
      <c r="CM27" s="1">
        <f t="shared" si="30"/>
        <v>0</v>
      </c>
      <c r="CN27" s="1">
        <f t="shared" si="31"/>
        <v>0</v>
      </c>
      <c r="CO27" s="1">
        <f t="shared" si="32"/>
        <v>0</v>
      </c>
      <c r="CP27" s="1">
        <f t="shared" si="33"/>
        <v>0</v>
      </c>
      <c r="CQ27" s="1">
        <f t="shared" si="34"/>
        <v>0</v>
      </c>
      <c r="CR27" s="1">
        <f t="shared" si="35"/>
        <v>0</v>
      </c>
      <c r="CS27" s="1">
        <f t="shared" si="36"/>
        <v>0</v>
      </c>
      <c r="CT27" s="1">
        <f t="shared" si="37"/>
        <v>0</v>
      </c>
      <c r="CU27" s="1">
        <f t="shared" si="38"/>
        <v>0</v>
      </c>
      <c r="CV27" s="1">
        <f t="shared" si="39"/>
        <v>0</v>
      </c>
      <c r="CW27" s="1">
        <f t="shared" si="40"/>
        <v>0</v>
      </c>
      <c r="CX27" s="1">
        <f t="shared" si="41"/>
        <v>0</v>
      </c>
      <c r="CY27" s="234"/>
    </row>
    <row r="28" spans="1:103" s="1" customFormat="1" ht="73.5" customHeight="1">
      <c r="A28" s="29"/>
      <c r="B28" s="419"/>
      <c r="C28" s="29"/>
      <c r="D28" s="121" t="s">
        <v>302</v>
      </c>
      <c r="E28" s="373" t="s">
        <v>21</v>
      </c>
      <c r="F28" s="203" t="s">
        <v>81</v>
      </c>
      <c r="G28" s="205" t="s">
        <v>237</v>
      </c>
      <c r="H28" s="202">
        <v>2</v>
      </c>
      <c r="I28" s="206" t="s">
        <v>386</v>
      </c>
      <c r="J28" s="214">
        <v>83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0"/>
      <c r="Z28" s="961"/>
      <c r="AA28" s="962"/>
      <c r="AB28" s="962"/>
      <c r="AC28" s="962"/>
      <c r="AD28" s="950">
        <f t="shared" si="58"/>
        <v>0</v>
      </c>
      <c r="AE28" s="65" t="str">
        <f t="shared" si="56"/>
        <v>No</v>
      </c>
      <c r="AF28" s="257" t="str">
        <f t="shared" si="57"/>
        <v>No</v>
      </c>
      <c r="AH28" s="953">
        <v>1</v>
      </c>
      <c r="AI28" s="954">
        <f t="shared" si="59"/>
        <v>0</v>
      </c>
      <c r="AK28" s="377">
        <v>3</v>
      </c>
      <c r="AL28" s="378">
        <f t="shared" si="54"/>
        <v>0</v>
      </c>
      <c r="AM28" s="190">
        <f t="shared" si="3"/>
        <v>0</v>
      </c>
      <c r="AN28" s="190">
        <f t="shared" si="4"/>
        <v>0</v>
      </c>
      <c r="AO28" s="190">
        <f t="shared" si="5"/>
        <v>0</v>
      </c>
      <c r="AP28" s="190">
        <f t="shared" si="60"/>
        <v>0</v>
      </c>
      <c r="AQ28" s="190">
        <f t="shared" si="6"/>
        <v>0</v>
      </c>
      <c r="AR28" s="190">
        <f t="shared" si="7"/>
        <v>0</v>
      </c>
      <c r="AS28" s="190">
        <f t="shared" si="8"/>
        <v>0</v>
      </c>
      <c r="AT28" s="190">
        <f t="shared" si="9"/>
        <v>0</v>
      </c>
      <c r="AU28" s="190">
        <f t="shared" si="10"/>
        <v>0</v>
      </c>
      <c r="AV28" s="190">
        <f t="shared" si="11"/>
        <v>0</v>
      </c>
      <c r="AW28" s="190">
        <f t="shared" si="12"/>
        <v>0</v>
      </c>
      <c r="AX28" s="190">
        <f t="shared" si="13"/>
        <v>0</v>
      </c>
      <c r="AY28" s="190">
        <f t="shared" si="14"/>
        <v>0</v>
      </c>
      <c r="AZ28" s="190">
        <f t="shared" si="15"/>
        <v>0</v>
      </c>
      <c r="BA28" s="190">
        <f t="shared" si="42"/>
        <v>0</v>
      </c>
      <c r="BB28" s="190">
        <f t="shared" si="43"/>
        <v>0</v>
      </c>
      <c r="BC28" s="190">
        <f t="shared" si="44"/>
        <v>0</v>
      </c>
      <c r="BD28" s="190">
        <f t="shared" si="45"/>
        <v>0</v>
      </c>
      <c r="BE28" s="190">
        <f t="shared" si="46"/>
        <v>0</v>
      </c>
      <c r="BF28" s="377">
        <v>1</v>
      </c>
      <c r="BG28" s="776">
        <v>6</v>
      </c>
      <c r="BH28" s="779">
        <f t="shared" si="47"/>
        <v>0</v>
      </c>
      <c r="BI28" s="776"/>
      <c r="BJ28" s="779"/>
      <c r="BK28" s="192"/>
      <c r="BL28" s="235">
        <f t="shared" si="48"/>
        <v>0</v>
      </c>
      <c r="BM28" s="192"/>
      <c r="BN28" s="235">
        <f t="shared" si="49"/>
        <v>0</v>
      </c>
      <c r="BO28" s="192"/>
      <c r="BP28" s="235">
        <f t="shared" si="50"/>
        <v>0</v>
      </c>
      <c r="BQ28" s="192">
        <v>1</v>
      </c>
      <c r="BR28" s="235">
        <f t="shared" si="51"/>
        <v>0</v>
      </c>
      <c r="BS28" s="192">
        <v>1</v>
      </c>
      <c r="BT28" s="235">
        <f t="shared" si="52"/>
        <v>0</v>
      </c>
      <c r="BU28" s="192"/>
      <c r="BV28" s="235">
        <f t="shared" si="53"/>
        <v>0</v>
      </c>
      <c r="BX28" s="1">
        <f t="shared" si="17"/>
        <v>0</v>
      </c>
      <c r="BY28" s="1">
        <f t="shared" si="18"/>
        <v>0</v>
      </c>
      <c r="BZ28" s="1">
        <f t="shared" si="19"/>
        <v>0</v>
      </c>
      <c r="CA28" s="1">
        <f t="shared" si="20"/>
        <v>0</v>
      </c>
      <c r="CB28" s="1">
        <f t="shared" si="21"/>
        <v>0</v>
      </c>
      <c r="CC28" s="1">
        <f t="shared" si="22"/>
        <v>0</v>
      </c>
      <c r="CD28" s="1">
        <f t="shared" si="23"/>
        <v>0</v>
      </c>
      <c r="CE28" s="1">
        <f t="shared" si="24"/>
        <v>0</v>
      </c>
      <c r="CG28" s="29">
        <f t="shared" si="25"/>
        <v>0</v>
      </c>
      <c r="CH28" s="29">
        <f t="shared" si="26"/>
        <v>0</v>
      </c>
      <c r="CI28" s="29"/>
      <c r="CJ28" s="1">
        <f t="shared" si="27"/>
        <v>0</v>
      </c>
      <c r="CK28" s="1">
        <f t="shared" si="28"/>
        <v>0</v>
      </c>
      <c r="CL28" s="1">
        <f t="shared" si="29"/>
        <v>0</v>
      </c>
      <c r="CM28" s="1">
        <f t="shared" si="30"/>
        <v>0</v>
      </c>
      <c r="CN28" s="1">
        <f t="shared" si="31"/>
        <v>0</v>
      </c>
      <c r="CO28" s="1">
        <f t="shared" si="32"/>
        <v>0</v>
      </c>
      <c r="CP28" s="1">
        <f t="shared" si="33"/>
        <v>0</v>
      </c>
      <c r="CQ28" s="1">
        <f t="shared" si="34"/>
        <v>0</v>
      </c>
      <c r="CR28" s="1">
        <f t="shared" si="35"/>
        <v>0</v>
      </c>
      <c r="CS28" s="1">
        <f t="shared" si="36"/>
        <v>0</v>
      </c>
      <c r="CT28" s="1">
        <f t="shared" si="37"/>
        <v>0</v>
      </c>
      <c r="CU28" s="1">
        <f t="shared" si="38"/>
        <v>0</v>
      </c>
      <c r="CV28" s="1">
        <f t="shared" si="39"/>
        <v>0</v>
      </c>
      <c r="CW28" s="1">
        <f t="shared" si="40"/>
        <v>0</v>
      </c>
      <c r="CX28" s="1">
        <f t="shared" si="41"/>
        <v>0</v>
      </c>
      <c r="CY28" s="234"/>
    </row>
    <row r="29" spans="1:103" s="1" customFormat="1" ht="73.5" customHeight="1">
      <c r="A29" s="29"/>
      <c r="B29" s="419"/>
      <c r="C29" s="29"/>
      <c r="D29" s="172" t="s">
        <v>328</v>
      </c>
      <c r="E29" s="372" t="s">
        <v>21</v>
      </c>
      <c r="F29" s="198" t="s">
        <v>81</v>
      </c>
      <c r="G29" s="200" t="s">
        <v>98</v>
      </c>
      <c r="H29" s="197">
        <v>2</v>
      </c>
      <c r="I29" s="207" t="s">
        <v>386</v>
      </c>
      <c r="J29" s="215">
        <v>90</v>
      </c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623"/>
      <c r="Z29" s="963"/>
      <c r="AA29" s="964"/>
      <c r="AB29" s="964"/>
      <c r="AC29" s="964"/>
      <c r="AD29" s="951">
        <f t="shared" si="58"/>
        <v>0</v>
      </c>
      <c r="AE29" s="408" t="str">
        <f t="shared" si="56"/>
        <v>No</v>
      </c>
      <c r="AF29" s="166" t="str">
        <f t="shared" si="57"/>
        <v>No</v>
      </c>
      <c r="AH29" s="953">
        <v>1</v>
      </c>
      <c r="AI29" s="954">
        <f t="shared" si="59"/>
        <v>0</v>
      </c>
      <c r="AK29" s="377">
        <v>3.6</v>
      </c>
      <c r="AL29" s="378">
        <f t="shared" si="54"/>
        <v>0</v>
      </c>
      <c r="AM29" s="190">
        <f t="shared" si="3"/>
        <v>0</v>
      </c>
      <c r="AN29" s="190">
        <f t="shared" si="4"/>
        <v>0</v>
      </c>
      <c r="AO29" s="190">
        <f t="shared" si="5"/>
        <v>0</v>
      </c>
      <c r="AP29" s="190">
        <f t="shared" si="60"/>
        <v>0</v>
      </c>
      <c r="AQ29" s="190">
        <f t="shared" si="6"/>
        <v>0</v>
      </c>
      <c r="AR29" s="190">
        <f t="shared" si="7"/>
        <v>0</v>
      </c>
      <c r="AS29" s="190">
        <f t="shared" si="8"/>
        <v>0</v>
      </c>
      <c r="AT29" s="190">
        <f t="shared" si="9"/>
        <v>0</v>
      </c>
      <c r="AU29" s="190">
        <f t="shared" si="10"/>
        <v>0</v>
      </c>
      <c r="AV29" s="190">
        <f t="shared" si="11"/>
        <v>0</v>
      </c>
      <c r="AW29" s="190">
        <f t="shared" si="12"/>
        <v>0</v>
      </c>
      <c r="AX29" s="190">
        <f t="shared" si="13"/>
        <v>0</v>
      </c>
      <c r="AY29" s="190">
        <f t="shared" si="14"/>
        <v>0</v>
      </c>
      <c r="AZ29" s="190">
        <f t="shared" si="15"/>
        <v>0</v>
      </c>
      <c r="BA29" s="190">
        <f t="shared" si="42"/>
        <v>0</v>
      </c>
      <c r="BB29" s="190">
        <f t="shared" si="43"/>
        <v>0</v>
      </c>
      <c r="BC29" s="190">
        <f t="shared" si="44"/>
        <v>0</v>
      </c>
      <c r="BD29" s="190">
        <f t="shared" si="45"/>
        <v>0</v>
      </c>
      <c r="BE29" s="190">
        <f t="shared" si="46"/>
        <v>0</v>
      </c>
      <c r="BF29" s="377">
        <v>1</v>
      </c>
      <c r="BG29" s="776">
        <v>6</v>
      </c>
      <c r="BH29" s="779">
        <f t="shared" si="47"/>
        <v>0</v>
      </c>
      <c r="BI29" s="776"/>
      <c r="BJ29" s="779"/>
      <c r="BK29" s="192"/>
      <c r="BL29" s="235">
        <f t="shared" si="48"/>
        <v>0</v>
      </c>
      <c r="BM29" s="192"/>
      <c r="BN29" s="235">
        <f t="shared" si="49"/>
        <v>0</v>
      </c>
      <c r="BO29" s="192"/>
      <c r="BP29" s="235">
        <f t="shared" si="50"/>
        <v>0</v>
      </c>
      <c r="BQ29" s="192"/>
      <c r="BR29" s="235">
        <f t="shared" si="51"/>
        <v>0</v>
      </c>
      <c r="BS29" s="192">
        <v>2</v>
      </c>
      <c r="BT29" s="235">
        <f t="shared" si="52"/>
        <v>0</v>
      </c>
      <c r="BU29" s="192"/>
      <c r="BV29" s="235">
        <f t="shared" si="53"/>
        <v>0</v>
      </c>
      <c r="BX29" s="1">
        <f t="shared" si="17"/>
        <v>0</v>
      </c>
      <c r="BY29" s="1">
        <f t="shared" si="18"/>
        <v>0</v>
      </c>
      <c r="BZ29" s="1">
        <f t="shared" si="19"/>
        <v>0</v>
      </c>
      <c r="CA29" s="1">
        <f t="shared" si="20"/>
        <v>0</v>
      </c>
      <c r="CB29" s="1">
        <f t="shared" si="21"/>
        <v>0</v>
      </c>
      <c r="CC29" s="1">
        <f t="shared" si="22"/>
        <v>0</v>
      </c>
      <c r="CD29" s="1">
        <f t="shared" si="23"/>
        <v>0</v>
      </c>
      <c r="CE29" s="1">
        <f t="shared" si="24"/>
        <v>0</v>
      </c>
      <c r="CG29" s="29">
        <f t="shared" si="25"/>
        <v>0</v>
      </c>
      <c r="CH29" s="29">
        <f t="shared" si="26"/>
        <v>0</v>
      </c>
      <c r="CI29" s="29"/>
      <c r="CJ29" s="1">
        <f t="shared" si="27"/>
        <v>0</v>
      </c>
      <c r="CK29" s="1">
        <f t="shared" si="28"/>
        <v>0</v>
      </c>
      <c r="CL29" s="1">
        <f t="shared" si="29"/>
        <v>0</v>
      </c>
      <c r="CM29" s="1">
        <f t="shared" si="30"/>
        <v>0</v>
      </c>
      <c r="CN29" s="1">
        <f t="shared" si="31"/>
        <v>0</v>
      </c>
      <c r="CO29" s="1">
        <f t="shared" si="32"/>
        <v>0</v>
      </c>
      <c r="CP29" s="1">
        <f t="shared" si="33"/>
        <v>0</v>
      </c>
      <c r="CQ29" s="1">
        <f t="shared" si="34"/>
        <v>0</v>
      </c>
      <c r="CR29" s="1">
        <f t="shared" si="35"/>
        <v>0</v>
      </c>
      <c r="CS29" s="1">
        <f t="shared" si="36"/>
        <v>0</v>
      </c>
      <c r="CT29" s="1">
        <f t="shared" si="37"/>
        <v>0</v>
      </c>
      <c r="CU29" s="1">
        <f t="shared" si="38"/>
        <v>0</v>
      </c>
      <c r="CV29" s="1">
        <f t="shared" si="39"/>
        <v>0</v>
      </c>
      <c r="CW29" s="1">
        <f t="shared" si="40"/>
        <v>0</v>
      </c>
      <c r="CX29" s="1">
        <f t="shared" si="41"/>
        <v>0</v>
      </c>
      <c r="CY29" s="234"/>
    </row>
    <row r="30" spans="1:103" s="1" customFormat="1" ht="73.5" customHeight="1">
      <c r="A30" s="29"/>
      <c r="B30" s="419"/>
      <c r="C30" s="29"/>
      <c r="D30" s="121" t="s">
        <v>303</v>
      </c>
      <c r="E30" s="373" t="s">
        <v>21</v>
      </c>
      <c r="F30" s="203" t="s">
        <v>81</v>
      </c>
      <c r="G30" s="205" t="s">
        <v>97</v>
      </c>
      <c r="H30" s="202">
        <v>4</v>
      </c>
      <c r="I30" s="206" t="s">
        <v>386</v>
      </c>
      <c r="J30" s="214">
        <v>129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0"/>
      <c r="Z30" s="961"/>
      <c r="AA30" s="962"/>
      <c r="AB30" s="962"/>
      <c r="AC30" s="962"/>
      <c r="AD30" s="950">
        <f t="shared" si="58"/>
        <v>0</v>
      </c>
      <c r="AE30" s="65" t="str">
        <f t="shared" si="56"/>
        <v>No</v>
      </c>
      <c r="AF30" s="257" t="str">
        <f t="shared" si="57"/>
        <v>No</v>
      </c>
      <c r="AH30" s="953">
        <v>1</v>
      </c>
      <c r="AI30" s="954">
        <f t="shared" si="59"/>
        <v>0</v>
      </c>
      <c r="AK30" s="377">
        <v>7.55</v>
      </c>
      <c r="AL30" s="378">
        <f t="shared" si="54"/>
        <v>0</v>
      </c>
      <c r="AM30" s="190">
        <f t="shared" si="3"/>
        <v>0</v>
      </c>
      <c r="AN30" s="190">
        <f t="shared" si="4"/>
        <v>0</v>
      </c>
      <c r="AO30" s="190">
        <f t="shared" si="5"/>
        <v>0</v>
      </c>
      <c r="AP30" s="190">
        <f t="shared" si="60"/>
        <v>0</v>
      </c>
      <c r="AQ30" s="190">
        <f t="shared" si="6"/>
        <v>0</v>
      </c>
      <c r="AR30" s="190">
        <f t="shared" si="7"/>
        <v>0</v>
      </c>
      <c r="AS30" s="190">
        <f t="shared" si="8"/>
        <v>0</v>
      </c>
      <c r="AT30" s="190">
        <f t="shared" si="9"/>
        <v>0</v>
      </c>
      <c r="AU30" s="190">
        <f t="shared" si="10"/>
        <v>0</v>
      </c>
      <c r="AV30" s="190">
        <f t="shared" si="11"/>
        <v>0</v>
      </c>
      <c r="AW30" s="190">
        <f t="shared" si="12"/>
        <v>0</v>
      </c>
      <c r="AX30" s="190">
        <f t="shared" si="13"/>
        <v>0</v>
      </c>
      <c r="AY30" s="190">
        <f t="shared" si="14"/>
        <v>0</v>
      </c>
      <c r="AZ30" s="190">
        <f t="shared" si="15"/>
        <v>0</v>
      </c>
      <c r="BA30" s="190">
        <f t="shared" si="42"/>
        <v>0</v>
      </c>
      <c r="BB30" s="190">
        <f t="shared" si="43"/>
        <v>0</v>
      </c>
      <c r="BC30" s="190">
        <f t="shared" si="44"/>
        <v>0</v>
      </c>
      <c r="BD30" s="190">
        <f t="shared" si="45"/>
        <v>0</v>
      </c>
      <c r="BE30" s="190">
        <f t="shared" si="46"/>
        <v>0</v>
      </c>
      <c r="BF30" s="377">
        <v>1</v>
      </c>
      <c r="BG30" s="776">
        <v>12</v>
      </c>
      <c r="BH30" s="779">
        <f t="shared" si="47"/>
        <v>0</v>
      </c>
      <c r="BI30" s="776"/>
      <c r="BJ30" s="779"/>
      <c r="BK30" s="192"/>
      <c r="BL30" s="235">
        <f t="shared" si="48"/>
        <v>0</v>
      </c>
      <c r="BM30" s="192"/>
      <c r="BN30" s="235">
        <f t="shared" si="49"/>
        <v>0</v>
      </c>
      <c r="BO30" s="192"/>
      <c r="BP30" s="235">
        <f t="shared" si="50"/>
        <v>0</v>
      </c>
      <c r="BQ30" s="192"/>
      <c r="BR30" s="235">
        <f t="shared" si="51"/>
        <v>0</v>
      </c>
      <c r="BS30" s="192">
        <v>1</v>
      </c>
      <c r="BT30" s="235">
        <f t="shared" si="52"/>
        <v>0</v>
      </c>
      <c r="BU30" s="192">
        <v>3</v>
      </c>
      <c r="BV30" s="235">
        <f t="shared" si="53"/>
        <v>0</v>
      </c>
      <c r="BX30" s="1">
        <f t="shared" si="17"/>
        <v>0</v>
      </c>
      <c r="BY30" s="1">
        <f t="shared" si="18"/>
        <v>0</v>
      </c>
      <c r="BZ30" s="1">
        <f t="shared" si="19"/>
        <v>0</v>
      </c>
      <c r="CA30" s="1">
        <f t="shared" si="20"/>
        <v>0</v>
      </c>
      <c r="CB30" s="1">
        <f t="shared" si="21"/>
        <v>0</v>
      </c>
      <c r="CC30" s="1">
        <f t="shared" si="22"/>
        <v>0</v>
      </c>
      <c r="CD30" s="1">
        <f t="shared" si="23"/>
        <v>0</v>
      </c>
      <c r="CE30" s="1">
        <f t="shared" si="24"/>
        <v>0</v>
      </c>
      <c r="CG30" s="29">
        <f t="shared" si="25"/>
        <v>0</v>
      </c>
      <c r="CH30" s="29">
        <f t="shared" si="26"/>
        <v>0</v>
      </c>
      <c r="CI30" s="29"/>
      <c r="CJ30" s="1">
        <f t="shared" si="27"/>
        <v>0</v>
      </c>
      <c r="CK30" s="1">
        <f t="shared" si="28"/>
        <v>0</v>
      </c>
      <c r="CL30" s="1">
        <f t="shared" si="29"/>
        <v>0</v>
      </c>
      <c r="CM30" s="1">
        <f t="shared" si="30"/>
        <v>0</v>
      </c>
      <c r="CN30" s="1">
        <f t="shared" si="31"/>
        <v>0</v>
      </c>
      <c r="CO30" s="1">
        <f t="shared" si="32"/>
        <v>0</v>
      </c>
      <c r="CP30" s="1">
        <f t="shared" si="33"/>
        <v>0</v>
      </c>
      <c r="CQ30" s="1">
        <f t="shared" si="34"/>
        <v>0</v>
      </c>
      <c r="CR30" s="1">
        <f t="shared" si="35"/>
        <v>0</v>
      </c>
      <c r="CS30" s="1">
        <f t="shared" si="36"/>
        <v>0</v>
      </c>
      <c r="CT30" s="1">
        <f t="shared" si="37"/>
        <v>0</v>
      </c>
      <c r="CU30" s="1">
        <f t="shared" si="38"/>
        <v>0</v>
      </c>
      <c r="CV30" s="1">
        <f t="shared" si="39"/>
        <v>0</v>
      </c>
      <c r="CW30" s="1">
        <f t="shared" si="40"/>
        <v>0</v>
      </c>
      <c r="CX30" s="1">
        <f t="shared" si="41"/>
        <v>0</v>
      </c>
      <c r="CY30" s="234"/>
    </row>
    <row r="31" spans="1:103" s="1" customFormat="1" ht="73.5" customHeight="1">
      <c r="A31" s="29"/>
      <c r="B31" s="419"/>
      <c r="C31" s="29"/>
      <c r="D31" s="172" t="s">
        <v>304</v>
      </c>
      <c r="E31" s="372" t="s">
        <v>21</v>
      </c>
      <c r="F31" s="198" t="s">
        <v>81</v>
      </c>
      <c r="G31" s="200" t="s">
        <v>97</v>
      </c>
      <c r="H31" s="197">
        <v>3</v>
      </c>
      <c r="I31" s="207" t="s">
        <v>386</v>
      </c>
      <c r="J31" s="215">
        <v>98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623"/>
      <c r="Z31" s="963"/>
      <c r="AA31" s="964"/>
      <c r="AB31" s="964"/>
      <c r="AC31" s="964"/>
      <c r="AD31" s="951">
        <f t="shared" si="58"/>
        <v>0</v>
      </c>
      <c r="AE31" s="408" t="str">
        <f t="shared" si="56"/>
        <v>No</v>
      </c>
      <c r="AF31" s="166" t="str">
        <f t="shared" si="57"/>
        <v>No</v>
      </c>
      <c r="AH31" s="953">
        <v>1</v>
      </c>
      <c r="AI31" s="954">
        <f t="shared" si="59"/>
        <v>0</v>
      </c>
      <c r="AK31" s="377">
        <v>4.25</v>
      </c>
      <c r="AL31" s="378">
        <f t="shared" si="54"/>
        <v>0</v>
      </c>
      <c r="AM31" s="190">
        <f t="shared" si="3"/>
        <v>0</v>
      </c>
      <c r="AN31" s="190">
        <f t="shared" si="4"/>
        <v>0</v>
      </c>
      <c r="AO31" s="190">
        <f t="shared" si="5"/>
        <v>0</v>
      </c>
      <c r="AP31" s="190">
        <f t="shared" si="60"/>
        <v>0</v>
      </c>
      <c r="AQ31" s="190">
        <f t="shared" si="6"/>
        <v>0</v>
      </c>
      <c r="AR31" s="190">
        <f t="shared" si="7"/>
        <v>0</v>
      </c>
      <c r="AS31" s="190">
        <f t="shared" si="8"/>
        <v>0</v>
      </c>
      <c r="AT31" s="190">
        <f t="shared" si="9"/>
        <v>0</v>
      </c>
      <c r="AU31" s="190">
        <f t="shared" si="10"/>
        <v>0</v>
      </c>
      <c r="AV31" s="190">
        <f t="shared" si="11"/>
        <v>0</v>
      </c>
      <c r="AW31" s="190">
        <f t="shared" si="12"/>
        <v>0</v>
      </c>
      <c r="AX31" s="190">
        <f t="shared" si="13"/>
        <v>0</v>
      </c>
      <c r="AY31" s="190">
        <f t="shared" si="14"/>
        <v>0</v>
      </c>
      <c r="AZ31" s="190">
        <f t="shared" si="15"/>
        <v>0</v>
      </c>
      <c r="BA31" s="190">
        <f t="shared" si="42"/>
        <v>0</v>
      </c>
      <c r="BB31" s="190">
        <f t="shared" si="43"/>
        <v>0</v>
      </c>
      <c r="BC31" s="190">
        <f t="shared" si="44"/>
        <v>0</v>
      </c>
      <c r="BD31" s="190">
        <f t="shared" si="45"/>
        <v>0</v>
      </c>
      <c r="BE31" s="190">
        <f t="shared" si="46"/>
        <v>0</v>
      </c>
      <c r="BF31" s="377">
        <v>1</v>
      </c>
      <c r="BG31" s="776">
        <v>9</v>
      </c>
      <c r="BH31" s="779">
        <f t="shared" si="47"/>
        <v>0</v>
      </c>
      <c r="BI31" s="776"/>
      <c r="BJ31" s="779"/>
      <c r="BK31" s="192"/>
      <c r="BL31" s="235">
        <f t="shared" si="48"/>
        <v>0</v>
      </c>
      <c r="BM31" s="192"/>
      <c r="BN31" s="235">
        <f t="shared" si="49"/>
        <v>0</v>
      </c>
      <c r="BO31" s="192"/>
      <c r="BP31" s="235">
        <f t="shared" si="50"/>
        <v>0</v>
      </c>
      <c r="BQ31" s="192">
        <v>3</v>
      </c>
      <c r="BR31" s="235">
        <f t="shared" si="51"/>
        <v>0</v>
      </c>
      <c r="BS31" s="192"/>
      <c r="BT31" s="235">
        <f t="shared" si="52"/>
        <v>0</v>
      </c>
      <c r="BU31" s="192"/>
      <c r="BV31" s="235">
        <f t="shared" si="53"/>
        <v>0</v>
      </c>
      <c r="BX31" s="1">
        <f t="shared" si="17"/>
        <v>0</v>
      </c>
      <c r="BY31" s="1">
        <f t="shared" si="18"/>
        <v>0</v>
      </c>
      <c r="BZ31" s="1">
        <f t="shared" si="19"/>
        <v>0</v>
      </c>
      <c r="CA31" s="1">
        <f t="shared" si="20"/>
        <v>0</v>
      </c>
      <c r="CB31" s="1">
        <f t="shared" si="21"/>
        <v>0</v>
      </c>
      <c r="CC31" s="1">
        <f t="shared" si="22"/>
        <v>0</v>
      </c>
      <c r="CD31" s="1">
        <f t="shared" si="23"/>
        <v>0</v>
      </c>
      <c r="CE31" s="1">
        <f t="shared" si="24"/>
        <v>0</v>
      </c>
      <c r="CG31" s="29">
        <f t="shared" si="25"/>
        <v>0</v>
      </c>
      <c r="CH31" s="29">
        <f t="shared" si="26"/>
        <v>0</v>
      </c>
      <c r="CI31" s="29"/>
      <c r="CJ31" s="1">
        <f t="shared" si="27"/>
        <v>0</v>
      </c>
      <c r="CK31" s="1">
        <f t="shared" si="28"/>
        <v>0</v>
      </c>
      <c r="CL31" s="1">
        <f t="shared" si="29"/>
        <v>0</v>
      </c>
      <c r="CM31" s="1">
        <f t="shared" si="30"/>
        <v>0</v>
      </c>
      <c r="CN31" s="1">
        <f t="shared" si="31"/>
        <v>0</v>
      </c>
      <c r="CO31" s="1">
        <f t="shared" si="32"/>
        <v>0</v>
      </c>
      <c r="CP31" s="1">
        <f t="shared" si="33"/>
        <v>0</v>
      </c>
      <c r="CQ31" s="1">
        <f t="shared" si="34"/>
        <v>0</v>
      </c>
      <c r="CR31" s="1">
        <f t="shared" si="35"/>
        <v>0</v>
      </c>
      <c r="CS31" s="1">
        <f t="shared" si="36"/>
        <v>0</v>
      </c>
      <c r="CT31" s="1">
        <f t="shared" si="37"/>
        <v>0</v>
      </c>
      <c r="CU31" s="1">
        <f t="shared" si="38"/>
        <v>0</v>
      </c>
      <c r="CV31" s="1">
        <f t="shared" si="39"/>
        <v>0</v>
      </c>
      <c r="CW31" s="1">
        <f t="shared" si="40"/>
        <v>0</v>
      </c>
      <c r="CX31" s="1">
        <f t="shared" si="41"/>
        <v>0</v>
      </c>
      <c r="CY31" s="234"/>
    </row>
    <row r="32" spans="1:103" s="1" customFormat="1" ht="73.25" customHeight="1">
      <c r="A32" s="29"/>
      <c r="B32" s="420"/>
      <c r="C32" s="140"/>
      <c r="D32" s="145" t="s">
        <v>305</v>
      </c>
      <c r="E32" s="409" t="s">
        <v>21</v>
      </c>
      <c r="F32" s="885" t="s">
        <v>31</v>
      </c>
      <c r="G32" s="410" t="s">
        <v>97</v>
      </c>
      <c r="H32" s="411">
        <v>8</v>
      </c>
      <c r="I32" s="412" t="s">
        <v>386</v>
      </c>
      <c r="J32" s="413">
        <v>99</v>
      </c>
      <c r="K32" s="414"/>
      <c r="L32" s="414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4"/>
      <c r="Y32" s="886"/>
      <c r="Z32" s="965"/>
      <c r="AA32" s="966"/>
      <c r="AB32" s="966"/>
      <c r="AC32" s="966"/>
      <c r="AD32" s="952">
        <f>SUM(K32:AC32)*J32</f>
        <v>0</v>
      </c>
      <c r="AE32" s="417" t="str">
        <f t="shared" si="56"/>
        <v>No</v>
      </c>
      <c r="AF32" s="418" t="str">
        <f t="shared" si="57"/>
        <v>No</v>
      </c>
      <c r="AH32" s="953">
        <v>1</v>
      </c>
      <c r="AI32" s="954">
        <f>AH32*SUM(K32:AC32)</f>
        <v>0</v>
      </c>
      <c r="AK32" s="377">
        <v>3.9</v>
      </c>
      <c r="AL32" s="378">
        <f>SUM(K32:AC32)*AK32</f>
        <v>0</v>
      </c>
      <c r="AM32" s="190">
        <f t="shared" si="3"/>
        <v>0</v>
      </c>
      <c r="AN32" s="190">
        <f t="shared" si="4"/>
        <v>0</v>
      </c>
      <c r="AO32" s="190">
        <f t="shared" si="5"/>
        <v>0</v>
      </c>
      <c r="AP32" s="190">
        <f t="shared" si="60"/>
        <v>0</v>
      </c>
      <c r="AQ32" s="190">
        <f t="shared" si="6"/>
        <v>0</v>
      </c>
      <c r="AR32" s="190">
        <f t="shared" si="7"/>
        <v>0</v>
      </c>
      <c r="AS32" s="190">
        <f t="shared" si="8"/>
        <v>0</v>
      </c>
      <c r="AT32" s="190">
        <f t="shared" si="9"/>
        <v>0</v>
      </c>
      <c r="AU32" s="190">
        <f t="shared" si="10"/>
        <v>0</v>
      </c>
      <c r="AV32" s="190">
        <f t="shared" si="11"/>
        <v>0</v>
      </c>
      <c r="AW32" s="190">
        <f t="shared" si="12"/>
        <v>0</v>
      </c>
      <c r="AX32" s="190">
        <f t="shared" si="13"/>
        <v>0</v>
      </c>
      <c r="AY32" s="190">
        <f t="shared" si="14"/>
        <v>0</v>
      </c>
      <c r="AZ32" s="190">
        <f t="shared" si="15"/>
        <v>0</v>
      </c>
      <c r="BA32" s="190">
        <f t="shared" si="42"/>
        <v>0</v>
      </c>
      <c r="BB32" s="190">
        <f t="shared" si="43"/>
        <v>0</v>
      </c>
      <c r="BC32" s="190">
        <f t="shared" si="44"/>
        <v>0</v>
      </c>
      <c r="BD32" s="190">
        <f t="shared" si="45"/>
        <v>0</v>
      </c>
      <c r="BE32" s="190">
        <f t="shared" si="46"/>
        <v>0</v>
      </c>
      <c r="BF32" s="377">
        <v>1</v>
      </c>
      <c r="BG32" s="776">
        <v>12</v>
      </c>
      <c r="BH32" s="779">
        <f t="shared" si="47"/>
        <v>0</v>
      </c>
      <c r="BI32" s="776"/>
      <c r="BJ32" s="779"/>
      <c r="BK32" s="192"/>
      <c r="BL32" s="235">
        <f t="shared" si="48"/>
        <v>0</v>
      </c>
      <c r="BM32" s="192">
        <v>1</v>
      </c>
      <c r="BN32" s="235">
        <f t="shared" si="49"/>
        <v>0</v>
      </c>
      <c r="BO32" s="192">
        <v>2</v>
      </c>
      <c r="BP32" s="235">
        <f t="shared" si="50"/>
        <v>0</v>
      </c>
      <c r="BQ32" s="192">
        <v>3</v>
      </c>
      <c r="BR32" s="235">
        <f t="shared" si="51"/>
        <v>0</v>
      </c>
      <c r="BS32" s="192">
        <v>1</v>
      </c>
      <c r="BT32" s="235">
        <f t="shared" si="52"/>
        <v>0</v>
      </c>
      <c r="BU32" s="192"/>
      <c r="BV32" s="235">
        <f t="shared" si="53"/>
        <v>0</v>
      </c>
      <c r="BX32" s="1">
        <f t="shared" si="17"/>
        <v>0</v>
      </c>
      <c r="BY32" s="1">
        <f t="shared" si="18"/>
        <v>0</v>
      </c>
      <c r="BZ32" s="1">
        <f t="shared" si="19"/>
        <v>0</v>
      </c>
      <c r="CA32" s="1">
        <f t="shared" si="20"/>
        <v>0</v>
      </c>
      <c r="CB32" s="1">
        <f t="shared" si="21"/>
        <v>0</v>
      </c>
      <c r="CC32" s="1">
        <f t="shared" si="22"/>
        <v>0</v>
      </c>
      <c r="CD32" s="1">
        <f t="shared" si="23"/>
        <v>0</v>
      </c>
      <c r="CE32" s="1">
        <f t="shared" si="24"/>
        <v>0</v>
      </c>
      <c r="CG32" s="29">
        <f t="shared" si="25"/>
        <v>0</v>
      </c>
      <c r="CH32" s="29">
        <f t="shared" si="26"/>
        <v>0</v>
      </c>
      <c r="CI32" s="29"/>
      <c r="CJ32" s="1">
        <f t="shared" si="27"/>
        <v>0</v>
      </c>
      <c r="CK32" s="1">
        <f t="shared" si="28"/>
        <v>0</v>
      </c>
      <c r="CL32" s="1">
        <f t="shared" si="29"/>
        <v>0</v>
      </c>
      <c r="CM32" s="1">
        <f t="shared" si="30"/>
        <v>0</v>
      </c>
      <c r="CN32" s="1">
        <f t="shared" si="31"/>
        <v>0</v>
      </c>
      <c r="CO32" s="1">
        <f t="shared" si="32"/>
        <v>0</v>
      </c>
      <c r="CP32" s="1">
        <f t="shared" si="33"/>
        <v>0</v>
      </c>
      <c r="CQ32" s="1">
        <f t="shared" si="34"/>
        <v>0</v>
      </c>
      <c r="CR32" s="1">
        <f t="shared" si="35"/>
        <v>0</v>
      </c>
      <c r="CS32" s="1">
        <f t="shared" si="36"/>
        <v>0</v>
      </c>
      <c r="CT32" s="1">
        <f t="shared" si="37"/>
        <v>0</v>
      </c>
      <c r="CU32" s="1">
        <f t="shared" si="38"/>
        <v>0</v>
      </c>
      <c r="CV32" s="1">
        <f t="shared" si="39"/>
        <v>0</v>
      </c>
      <c r="CW32" s="1">
        <f t="shared" si="40"/>
        <v>0</v>
      </c>
      <c r="CX32" s="1">
        <f t="shared" si="41"/>
        <v>0</v>
      </c>
      <c r="CY32" s="234"/>
    </row>
    <row r="33" spans="36:66">
      <c r="BN33" s="235"/>
    </row>
    <row r="36" spans="36:66" ht="19">
      <c r="AJ36" s="124"/>
    </row>
  </sheetData>
  <sheetProtection algorithmName="SHA-512" hashValue="EYJnzztu4pmdCp9UnbeIqbXgWcCIgwlrTpluew/nGZ7u0ErsROED/UrNwyzdZB/A1tvLo6ru6FvVA6JXn2VeSw==" saltValue="z763FtW3nLD1F+vRkYHeJg==" spinCount="100000" sheet="1" sort="0" autoFilter="0"/>
  <autoFilter ref="AE9:AF32" xr:uid="{AD75B535-31CD-4CDE-B9F9-83EB7BEAD188}"/>
  <mergeCells count="7">
    <mergeCell ref="D11:J11"/>
    <mergeCell ref="AD2:AE2"/>
    <mergeCell ref="CZ3:CZ6"/>
    <mergeCell ref="K1:L1"/>
    <mergeCell ref="C2:C6"/>
    <mergeCell ref="K2:L2"/>
    <mergeCell ref="K3:L3"/>
  </mergeCells>
  <conditionalFormatting sqref="K12:K13 K15:K32">
    <cfRule type="notContainsBlanks" dxfId="37" priority="24">
      <formula>LEN(TRIM(K12))&gt;0</formula>
    </cfRule>
  </conditionalFormatting>
  <conditionalFormatting sqref="L12:L13">
    <cfRule type="notContainsBlanks" dxfId="36" priority="25">
      <formula>LEN(TRIM(L12))&gt;0</formula>
    </cfRule>
  </conditionalFormatting>
  <conditionalFormatting sqref="L15:L32">
    <cfRule type="notContainsBlanks" dxfId="35" priority="42">
      <formula>LEN(TRIM(L15))&gt;0</formula>
    </cfRule>
  </conditionalFormatting>
  <conditionalFormatting sqref="M12:M13 M15:M32">
    <cfRule type="notContainsBlanks" dxfId="34" priority="16">
      <formula>LEN(TRIM(M12))&gt;0</formula>
    </cfRule>
  </conditionalFormatting>
  <conditionalFormatting sqref="N12:N13 N15:N32">
    <cfRule type="notContainsBlanks" dxfId="33" priority="17">
      <formula>LEN(TRIM(N12))&gt;0</formula>
    </cfRule>
  </conditionalFormatting>
  <conditionalFormatting sqref="O12:O13 O15:O32">
    <cfRule type="notContainsBlanks" dxfId="32" priority="18">
      <formula>LEN(TRIM(O12))&gt;0</formula>
    </cfRule>
  </conditionalFormatting>
  <conditionalFormatting sqref="P12:P13 P15:P32">
    <cfRule type="notContainsBlanks" dxfId="31" priority="19">
      <formula>LEN(TRIM(P12))&gt;0</formula>
    </cfRule>
  </conditionalFormatting>
  <conditionalFormatting sqref="Q12:Q13">
    <cfRule type="notContainsBlanks" dxfId="30" priority="15">
      <formula>LEN(TRIM(Q12))&gt;0</formula>
    </cfRule>
    <cfRule type="notContainsBlanks" dxfId="29" priority="20">
      <formula>LEN(TRIM(Q12))&gt;0</formula>
    </cfRule>
  </conditionalFormatting>
  <conditionalFormatting sqref="Q15:Q32">
    <cfRule type="notContainsBlanks" dxfId="28" priority="33">
      <formula>LEN(TRIM(Q15))&gt;0</formula>
    </cfRule>
  </conditionalFormatting>
  <conditionalFormatting sqref="Q15:S32">
    <cfRule type="notContainsBlanks" dxfId="27" priority="41">
      <formula>LEN(TRIM(Q15))&gt;0</formula>
    </cfRule>
  </conditionalFormatting>
  <conditionalFormatting sqref="R12:R13">
    <cfRule type="notContainsBlanks" dxfId="26" priority="8">
      <formula>LEN(TRIM(R12))&gt;0</formula>
    </cfRule>
    <cfRule type="notContainsBlanks" dxfId="25" priority="14">
      <formula>LEN(TRIM(R12))&gt;0</formula>
    </cfRule>
    <cfRule type="notContainsBlanks" dxfId="24" priority="23">
      <formula>LEN(TRIM(R12))&gt;0</formula>
    </cfRule>
  </conditionalFormatting>
  <conditionalFormatting sqref="R15:R32 AA12:AA32">
    <cfRule type="notContainsBlanks" dxfId="23" priority="58">
      <formula>LEN(TRIM(R12))&gt;0</formula>
    </cfRule>
  </conditionalFormatting>
  <conditionalFormatting sqref="S12:S13">
    <cfRule type="notContainsBlanks" dxfId="22" priority="13">
      <formula>LEN(TRIM(S12))&gt;0</formula>
    </cfRule>
    <cfRule type="notContainsBlanks" dxfId="21" priority="22">
      <formula>LEN(TRIM(S12))&gt;0</formula>
    </cfRule>
  </conditionalFormatting>
  <conditionalFormatting sqref="S15:S32">
    <cfRule type="notContainsBlanks" dxfId="20" priority="31">
      <formula>LEN(TRIM(S15))&gt;0</formula>
    </cfRule>
  </conditionalFormatting>
  <conditionalFormatting sqref="T12:T13">
    <cfRule type="notContainsBlanks" dxfId="19" priority="52">
      <formula>LEN(TRIM(T12))&gt;0</formula>
    </cfRule>
    <cfRule type="notContainsBlanks" dxfId="18" priority="52">
      <formula>LEN(TRIM(T12))&gt;0</formula>
    </cfRule>
  </conditionalFormatting>
  <conditionalFormatting sqref="T15:T32">
    <cfRule type="notContainsBlanks" dxfId="17" priority="51">
      <formula>LEN(TRIM(T15))&gt;0</formula>
    </cfRule>
    <cfRule type="notContainsBlanks" dxfId="16" priority="30">
      <formula>LEN(TRIM(T15))&gt;0</formula>
    </cfRule>
  </conditionalFormatting>
  <conditionalFormatting sqref="U15:U32">
    <cfRule type="notContainsBlanks" dxfId="15" priority="29">
      <formula>LEN(TRIM(U15))&gt;0</formula>
    </cfRule>
    <cfRule type="notContainsBlanks" dxfId="14" priority="38">
      <formula>LEN(TRIM(U15))&gt;0</formula>
    </cfRule>
  </conditionalFormatting>
  <conditionalFormatting sqref="U12:V13">
    <cfRule type="notContainsBlanks" dxfId="13" priority="53">
      <formula>LEN(TRIM(U12))&gt;0</formula>
    </cfRule>
  </conditionalFormatting>
  <conditionalFormatting sqref="V12:V13">
    <cfRule type="duplicateValues" dxfId="12" priority="12"/>
    <cfRule type="notContainsBlanks" dxfId="11" priority="54">
      <formula>LEN(TRIM(V12))&gt;0</formula>
    </cfRule>
  </conditionalFormatting>
  <conditionalFormatting sqref="V15:V32">
    <cfRule type="notContainsBlanks" dxfId="10" priority="46">
      <formula>LEN(TRIM(V15))&gt;0</formula>
    </cfRule>
    <cfRule type="notContainsBlanks" dxfId="9" priority="28">
      <formula>LEN(TRIM(V15))&gt;0</formula>
    </cfRule>
  </conditionalFormatting>
  <conditionalFormatting sqref="W12:W13">
    <cfRule type="notContainsBlanks" dxfId="8" priority="55">
      <formula>LEN(TRIM(W12))&gt;0</formula>
    </cfRule>
  </conditionalFormatting>
  <conditionalFormatting sqref="W15:W32">
    <cfRule type="notContainsBlanks" dxfId="7" priority="35">
      <formula>LEN(TRIM(W15))&gt;0</formula>
    </cfRule>
  </conditionalFormatting>
  <conditionalFormatting sqref="X12:X13">
    <cfRule type="notContainsBlanks" dxfId="6" priority="56">
      <formula>LEN(TRIM(X12))&gt;0</formula>
    </cfRule>
  </conditionalFormatting>
  <conditionalFormatting sqref="X15:X32">
    <cfRule type="notContainsBlanks" dxfId="5" priority="37">
      <formula>LEN(TRIM(X15))&gt;0</formula>
    </cfRule>
    <cfRule type="notContainsBlanks" dxfId="4" priority="27">
      <formula>LEN(TRIM(X15))&gt;0</formula>
    </cfRule>
  </conditionalFormatting>
  <conditionalFormatting sqref="Y12:Y13 Y15:Y32">
    <cfRule type="notContainsBlanks" dxfId="3" priority="1">
      <formula>LEN(TRIM(Y12))&gt;0</formula>
    </cfRule>
  </conditionalFormatting>
  <conditionalFormatting sqref="Z12:Z32">
    <cfRule type="notContainsBlanks" dxfId="2" priority="57">
      <formula>LEN(TRIM(Z12))&gt;0</formula>
    </cfRule>
  </conditionalFormatting>
  <conditionalFormatting sqref="AB12:AB32">
    <cfRule type="notContainsBlanks" dxfId="1" priority="59">
      <formula>LEN(TRIM(AB12))&gt;0</formula>
    </cfRule>
  </conditionalFormatting>
  <conditionalFormatting sqref="AC12:AC32">
    <cfRule type="notContainsBlanks" dxfId="0" priority="60">
      <formula>LEN(TRIM(AC12))&gt;0</formula>
    </cfRule>
  </conditionalFormatting>
  <pageMargins left="0.75000000000000011" right="0.75000000000000011" top="1" bottom="1" header="0.5" footer="0.5"/>
  <pageSetup paperSize="9" fitToWidth="2"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462B-226B-440E-906C-517B94954CA6}">
  <sheetPr codeName="Sheet9">
    <tabColor theme="0" tint="-4.9989318521683403E-2"/>
    <pageSetUpPr fitToPage="1"/>
  </sheetPr>
  <dimension ref="A1:AD28"/>
  <sheetViews>
    <sheetView showGridLines="0" zoomScaleNormal="100" workbookViewId="0">
      <selection activeCell="W6" sqref="W6:W28"/>
    </sheetView>
  </sheetViews>
  <sheetFormatPr baseColWidth="10" defaultColWidth="12.1640625" defaultRowHeight="23.25" customHeight="1"/>
  <cols>
    <col min="1" max="1" width="4.5" style="82" customWidth="1"/>
    <col min="2" max="2" width="9" style="82" customWidth="1"/>
    <col min="3" max="10" width="4.83203125" style="82" customWidth="1"/>
    <col min="11" max="12" width="5.5" style="82" customWidth="1"/>
    <col min="13" max="13" width="4.6640625" style="82" customWidth="1"/>
    <col min="14" max="22" width="4.83203125" style="82" customWidth="1"/>
    <col min="23" max="25" width="6.83203125" style="82" customWidth="1"/>
    <col min="26" max="16384" width="12.1640625" style="82"/>
  </cols>
  <sheetData>
    <row r="1" spans="1:30" ht="23.25" customHeight="1">
      <c r="B1" s="458"/>
      <c r="C1" s="458"/>
      <c r="D1" s="458"/>
      <c r="G1" s="459" t="s">
        <v>329</v>
      </c>
      <c r="H1" s="460">
        <f>W5</f>
        <v>0</v>
      </c>
      <c r="I1" s="461"/>
      <c r="J1" s="461"/>
      <c r="K1" s="1044">
        <f>'READY PE'!K3</f>
        <v>0</v>
      </c>
      <c r="L1" s="1044"/>
      <c r="M1" s="1044"/>
      <c r="N1" s="974" t="s">
        <v>3</v>
      </c>
      <c r="O1" s="462"/>
      <c r="P1" s="462"/>
      <c r="Q1" s="462"/>
      <c r="R1" s="462"/>
      <c r="S1" s="462"/>
      <c r="T1" s="462"/>
      <c r="U1" s="462"/>
      <c r="V1" s="462"/>
      <c r="W1" s="462"/>
    </row>
    <row r="2" spans="1:30" ht="23.25" customHeight="1">
      <c r="F2" s="463"/>
      <c r="G2" s="459"/>
      <c r="H2" s="464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</row>
    <row r="3" spans="1:30" ht="23.25" customHeight="1">
      <c r="B3" s="466" t="s">
        <v>14</v>
      </c>
      <c r="C3" s="466"/>
      <c r="D3" s="81"/>
      <c r="G3" s="467"/>
      <c r="H3" s="468"/>
      <c r="M3" s="467" t="s">
        <v>49</v>
      </c>
      <c r="N3" s="467"/>
    </row>
    <row r="4" spans="1:30" ht="47.25" customHeight="1">
      <c r="B4" s="1036">
        <f>'PRODUCTION LIST READY GRP'!C4</f>
        <v>0</v>
      </c>
      <c r="C4" s="1037"/>
      <c r="D4" s="1037"/>
      <c r="E4" s="1037"/>
      <c r="F4" s="1037"/>
      <c r="G4" s="1037"/>
      <c r="H4" s="1038"/>
      <c r="I4" s="469"/>
      <c r="J4" s="469"/>
      <c r="K4" s="469"/>
      <c r="L4" s="469"/>
      <c r="M4" s="1039">
        <f>'PRODUCTION LIST READY GRP'!P4</f>
        <v>0</v>
      </c>
      <c r="N4" s="1040"/>
      <c r="O4" s="1040"/>
      <c r="P4" s="1040"/>
      <c r="Q4" s="1040"/>
      <c r="R4" s="1040"/>
      <c r="S4" s="1040"/>
      <c r="T4" s="1040"/>
      <c r="U4" s="1040"/>
      <c r="V4" s="1040"/>
      <c r="W4" s="1041"/>
    </row>
    <row r="5" spans="1:30" ht="20.25" customHeight="1" thickBot="1">
      <c r="B5" s="470"/>
      <c r="C5" s="470"/>
      <c r="D5" s="470"/>
      <c r="E5" s="470"/>
      <c r="F5" s="470"/>
      <c r="G5" s="470"/>
      <c r="H5" s="470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71">
        <f>SUM(W8:W28)</f>
        <v>0</v>
      </c>
      <c r="X5" s="471">
        <f>SUM(X8:X28)</f>
        <v>0</v>
      </c>
      <c r="Y5" s="471">
        <f>SUM(Y8:Y28)</f>
        <v>0</v>
      </c>
    </row>
    <row r="6" spans="1:30" ht="51" customHeight="1">
      <c r="A6" s="809" t="s">
        <v>56</v>
      </c>
      <c r="B6" s="810" t="s">
        <v>15</v>
      </c>
      <c r="C6" s="811" t="s">
        <v>380</v>
      </c>
      <c r="D6" s="823" t="str">
        <f>'READY PE'!K9</f>
        <v>BLACK              RAL 9005</v>
      </c>
      <c r="E6" s="820" t="str">
        <f>'READY PE'!L9</f>
        <v>WHITE</v>
      </c>
      <c r="F6" s="820" t="str">
        <f>'READY PE'!M9</f>
        <v xml:space="preserve">RED                RAL 3000 </v>
      </c>
      <c r="G6" s="820" t="str">
        <f>'READY PE'!N9</f>
        <v xml:space="preserve">YELLOW       RAL 1018 </v>
      </c>
      <c r="H6" s="820" t="str">
        <f>'READY PE'!O9</f>
        <v>BLUE             RAL 5015</v>
      </c>
      <c r="I6" s="820" t="str">
        <f>'READY PE'!P9</f>
        <v>BRIGHT
GREEN          RAL 6018</v>
      </c>
      <c r="J6" s="820" t="str">
        <f>'READY PE'!Q9</f>
        <v>PURE 
GREEN
RAL 6037</v>
      </c>
      <c r="K6" s="820" t="str">
        <f>'READY PE'!R9</f>
        <v>APRICOT
ORANGE 
RAL 1033</v>
      </c>
      <c r="L6" s="820" t="str">
        <f>'READY PE'!S9</f>
        <v>DEEP ORANGE          
RAL 2011</v>
      </c>
      <c r="M6" s="820" t="str">
        <f>'READY PE'!T9</f>
        <v>PINK             RAL 4003</v>
      </c>
      <c r="N6" s="820" t="str">
        <f>'READY PE'!U9</f>
        <v>GREY  
RAL 7001</v>
      </c>
      <c r="O6" s="820" t="str">
        <f>'READY PE'!V9</f>
        <v>PURPLE   nS4050-R60B/M</v>
      </c>
      <c r="P6" s="820" t="str">
        <f>'READY PE'!W9</f>
        <v>MINT   
RAL 6027</v>
      </c>
      <c r="Q6" s="820" t="str">
        <f>'READY PE'!X9</f>
        <v>DEEP ROSE 
RAL 4008</v>
      </c>
      <c r="R6" s="822" t="str">
        <f>'READY PE'!Y9</f>
        <v>BROWN
RAL 8003</v>
      </c>
      <c r="S6" s="821" t="str">
        <f>'READY PE'!Z9</f>
        <v>FLUORO PINK</v>
      </c>
      <c r="T6" s="820" t="str">
        <f>'READY PE'!AA9</f>
        <v>FLUORO ORANGE</v>
      </c>
      <c r="U6" s="820" t="str">
        <f>'READY PE'!AB9</f>
        <v>FLUORO YELLOW</v>
      </c>
      <c r="V6" s="822" t="str">
        <f>'READY PE'!AC9</f>
        <v>FLUORO GREEN</v>
      </c>
      <c r="W6" s="797" t="s">
        <v>87</v>
      </c>
      <c r="X6" s="798" t="s">
        <v>23</v>
      </c>
      <c r="Y6" s="799" t="s">
        <v>90</v>
      </c>
      <c r="AA6" s="461"/>
      <c r="AB6" s="1042"/>
      <c r="AC6" s="1042"/>
      <c r="AD6" s="1042"/>
    </row>
    <row r="7" spans="1:30" ht="24" customHeight="1">
      <c r="A7" s="472" t="s">
        <v>330</v>
      </c>
      <c r="B7" s="473"/>
      <c r="C7" s="812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794"/>
      <c r="T7" s="473"/>
      <c r="U7" s="473"/>
      <c r="V7" s="473"/>
      <c r="W7" s="800"/>
      <c r="Y7" s="801"/>
      <c r="AA7" s="465"/>
      <c r="AB7" s="465"/>
      <c r="AC7" s="465"/>
      <c r="AD7" s="465"/>
    </row>
    <row r="8" spans="1:30" ht="22.5" customHeight="1">
      <c r="A8" s="813" t="str">
        <f>'READY PE'!E15</f>
        <v>Dual Tex.</v>
      </c>
      <c r="B8" s="824" t="str">
        <f>'READY PE'!D15</f>
        <v>RE-2PE</v>
      </c>
      <c r="C8" s="814">
        <f>'READY PE'!H15</f>
        <v>10</v>
      </c>
      <c r="D8" s="808" t="str">
        <f>IF('READY PE'!K15=0,"",'READY PE'!K15)</f>
        <v/>
      </c>
      <c r="E8" s="474" t="str">
        <f>IF('READY PE'!L15=0,"",'READY PE'!L15)</f>
        <v/>
      </c>
      <c r="F8" s="474" t="str">
        <f>IF('READY PE'!M15=0,"",'READY PE'!M15)</f>
        <v/>
      </c>
      <c r="G8" s="474" t="str">
        <f>IF('READY PE'!N15=0,"",'READY PE'!N15)</f>
        <v/>
      </c>
      <c r="H8" s="474" t="str">
        <f>IF('READY PE'!O15=0,"",'READY PE'!O15)</f>
        <v/>
      </c>
      <c r="I8" s="474" t="str">
        <f>IF('READY PE'!P15=0,"",'READY PE'!P15)</f>
        <v/>
      </c>
      <c r="J8" s="474" t="str">
        <f>IF('READY PE'!Q15=0,"",'READY PE'!Q15)</f>
        <v/>
      </c>
      <c r="K8" s="474" t="str">
        <f>IF('READY PE'!R15=0,"",'READY PE'!R15)</f>
        <v/>
      </c>
      <c r="L8" s="474" t="str">
        <f>IF('READY PE'!S15=0,"",'READY PE'!S15)</f>
        <v/>
      </c>
      <c r="M8" s="474" t="str">
        <f>IF('READY PE'!T15=0,"",'READY PE'!T15)</f>
        <v/>
      </c>
      <c r="N8" s="474" t="str">
        <f>IF('READY PE'!U15=0,"",'READY PE'!U15)</f>
        <v/>
      </c>
      <c r="O8" s="474" t="str">
        <f>IF('READY PE'!V15=0,"",'READY PE'!V15)</f>
        <v/>
      </c>
      <c r="P8" s="474" t="str">
        <f>IF('READY PE'!W15=0,"",'READY PE'!W15)</f>
        <v/>
      </c>
      <c r="Q8" s="474" t="str">
        <f>IF('READY PE'!X15=0,"",'READY PE'!X15)</f>
        <v/>
      </c>
      <c r="R8" s="793" t="str">
        <f>IF('READY PE'!Y15=0,"",'READY PE'!Y15)</f>
        <v/>
      </c>
      <c r="S8" s="795" t="str">
        <f>IF('READY PE'!Z15=0,"",'READY PE'!Z15)</f>
        <v/>
      </c>
      <c r="T8" s="474" t="str">
        <f>IF('READY PE'!AA15=0,"",'READY PE'!AA15)</f>
        <v/>
      </c>
      <c r="U8" s="474" t="str">
        <f>IF('READY PE'!AB15=0,"",'READY PE'!AB15)</f>
        <v/>
      </c>
      <c r="V8" s="793" t="str">
        <f>IF('READY PE'!AC15=0,"",'READY PE'!AC15)</f>
        <v/>
      </c>
      <c r="W8" s="802">
        <f>SUM(D8:V8)</f>
        <v>0</v>
      </c>
      <c r="X8" s="475">
        <f>W8*'READY PE'!H15</f>
        <v>0</v>
      </c>
      <c r="Y8" s="803">
        <f>W8*'READY PE'!BF15</f>
        <v>0</v>
      </c>
      <c r="AB8" s="467"/>
      <c r="AC8" s="476"/>
      <c r="AD8" s="476"/>
    </row>
    <row r="9" spans="1:30" ht="22.5" customHeight="1">
      <c r="A9" s="813" t="str">
        <f>'READY PE'!E16</f>
        <v>Dual Tex.</v>
      </c>
      <c r="B9" s="824" t="str">
        <f>'READY PE'!D16</f>
        <v>RE-3PE</v>
      </c>
      <c r="C9" s="814">
        <f>'READY PE'!H16</f>
        <v>10</v>
      </c>
      <c r="D9" s="808" t="str">
        <f>IF('READY PE'!K16=0,"",'READY PE'!K16)</f>
        <v/>
      </c>
      <c r="E9" s="474" t="str">
        <f>IF('READY PE'!L16=0,"",'READY PE'!L16)</f>
        <v/>
      </c>
      <c r="F9" s="474" t="str">
        <f>IF('READY PE'!M16=0,"",'READY PE'!M16)</f>
        <v/>
      </c>
      <c r="G9" s="474" t="str">
        <f>IF('READY PE'!N16=0,"",'READY PE'!N16)</f>
        <v/>
      </c>
      <c r="H9" s="474" t="str">
        <f>IF('READY PE'!O16=0,"",'READY PE'!O16)</f>
        <v/>
      </c>
      <c r="I9" s="474" t="str">
        <f>IF('READY PE'!P16=0,"",'READY PE'!P16)</f>
        <v/>
      </c>
      <c r="J9" s="474" t="str">
        <f>IF('READY PE'!Q16=0,"",'READY PE'!Q16)</f>
        <v/>
      </c>
      <c r="K9" s="474" t="str">
        <f>IF('READY PE'!R16=0,"",'READY PE'!R16)</f>
        <v/>
      </c>
      <c r="L9" s="474" t="str">
        <f>IF('READY PE'!S16=0,"",'READY PE'!S16)</f>
        <v/>
      </c>
      <c r="M9" s="474" t="str">
        <f>IF('READY PE'!T16=0,"",'READY PE'!T16)</f>
        <v/>
      </c>
      <c r="N9" s="474" t="str">
        <f>IF('READY PE'!U16=0,"",'READY PE'!U16)</f>
        <v/>
      </c>
      <c r="O9" s="474" t="str">
        <f>IF('READY PE'!V16=0,"",'READY PE'!V16)</f>
        <v/>
      </c>
      <c r="P9" s="474" t="str">
        <f>IF('READY PE'!W16=0,"",'READY PE'!W16)</f>
        <v/>
      </c>
      <c r="Q9" s="474" t="str">
        <f>IF('READY PE'!X16=0,"",'READY PE'!X16)</f>
        <v/>
      </c>
      <c r="R9" s="793" t="str">
        <f>IF('READY PE'!Y16=0,"",'READY PE'!Y16)</f>
        <v/>
      </c>
      <c r="S9" s="795" t="str">
        <f>IF('READY PE'!Z16=0,"",'READY PE'!Z16)</f>
        <v/>
      </c>
      <c r="T9" s="474" t="str">
        <f>IF('READY PE'!AA16=0,"",'READY PE'!AA16)</f>
        <v/>
      </c>
      <c r="U9" s="474" t="str">
        <f>IF('READY PE'!AB16=0,"",'READY PE'!AB16)</f>
        <v/>
      </c>
      <c r="V9" s="793" t="str">
        <f>IF('READY PE'!AC16=0,"",'READY PE'!AC16)</f>
        <v/>
      </c>
      <c r="W9" s="802">
        <f t="shared" ref="W9:W25" si="0">SUM(D9:V9)</f>
        <v>0</v>
      </c>
      <c r="X9" s="475">
        <f>W9*'READY PE'!H16</f>
        <v>0</v>
      </c>
      <c r="Y9" s="803">
        <f>W9*'READY PE'!BF16</f>
        <v>0</v>
      </c>
      <c r="AA9" s="469"/>
      <c r="AB9" s="1043"/>
      <c r="AC9" s="1043"/>
      <c r="AD9" s="1043"/>
    </row>
    <row r="10" spans="1:30" ht="22.5" customHeight="1">
      <c r="A10" s="813" t="str">
        <f>'READY PE'!E17</f>
        <v>Dual Tex.</v>
      </c>
      <c r="B10" s="824" t="str">
        <f>'READY PE'!D17</f>
        <v>RE-4PE</v>
      </c>
      <c r="C10" s="814">
        <f>'READY PE'!H17</f>
        <v>6</v>
      </c>
      <c r="D10" s="808" t="str">
        <f>IF('READY PE'!K17=0,"",'READY PE'!K17)</f>
        <v/>
      </c>
      <c r="E10" s="474" t="str">
        <f>IF('READY PE'!L17=0,"",'READY PE'!L17)</f>
        <v/>
      </c>
      <c r="F10" s="474" t="str">
        <f>IF('READY PE'!M17=0,"",'READY PE'!M17)</f>
        <v/>
      </c>
      <c r="G10" s="474" t="str">
        <f>IF('READY PE'!N17=0,"",'READY PE'!N17)</f>
        <v/>
      </c>
      <c r="H10" s="474" t="str">
        <f>IF('READY PE'!O17=0,"",'READY PE'!O17)</f>
        <v/>
      </c>
      <c r="I10" s="474" t="str">
        <f>IF('READY PE'!P17=0,"",'READY PE'!P17)</f>
        <v/>
      </c>
      <c r="J10" s="474" t="str">
        <f>IF('READY PE'!Q17=0,"",'READY PE'!Q17)</f>
        <v/>
      </c>
      <c r="K10" s="474" t="str">
        <f>IF('READY PE'!R17=0,"",'READY PE'!R17)</f>
        <v/>
      </c>
      <c r="L10" s="474" t="str">
        <f>IF('READY PE'!S17=0,"",'READY PE'!S17)</f>
        <v/>
      </c>
      <c r="M10" s="474" t="str">
        <f>IF('READY PE'!T17=0,"",'READY PE'!T17)</f>
        <v/>
      </c>
      <c r="N10" s="474" t="str">
        <f>IF('READY PE'!U17=0,"",'READY PE'!U17)</f>
        <v/>
      </c>
      <c r="O10" s="474" t="str">
        <f>IF('READY PE'!V17=0,"",'READY PE'!V17)</f>
        <v/>
      </c>
      <c r="P10" s="474" t="str">
        <f>IF('READY PE'!W17=0,"",'READY PE'!W17)</f>
        <v/>
      </c>
      <c r="Q10" s="474" t="str">
        <f>IF('READY PE'!X17=0,"",'READY PE'!X17)</f>
        <v/>
      </c>
      <c r="R10" s="793" t="str">
        <f>IF('READY PE'!Y17=0,"",'READY PE'!Y17)</f>
        <v/>
      </c>
      <c r="S10" s="795" t="str">
        <f>IF('READY PE'!Z17=0,"",'READY PE'!Z17)</f>
        <v/>
      </c>
      <c r="T10" s="474" t="str">
        <f>IF('READY PE'!AA17=0,"",'READY PE'!AA17)</f>
        <v/>
      </c>
      <c r="U10" s="474" t="str">
        <f>IF('READY PE'!AB17=0,"",'READY PE'!AB17)</f>
        <v/>
      </c>
      <c r="V10" s="793" t="str">
        <f>IF('READY PE'!AC17=0,"",'READY PE'!AC17)</f>
        <v/>
      </c>
      <c r="W10" s="802">
        <f t="shared" si="0"/>
        <v>0</v>
      </c>
      <c r="X10" s="475">
        <f>W10*'READY PE'!H17</f>
        <v>0</v>
      </c>
      <c r="Y10" s="803">
        <f>W10*'READY PE'!BF17</f>
        <v>0</v>
      </c>
    </row>
    <row r="11" spans="1:30" ht="22.5" customHeight="1">
      <c r="A11" s="813" t="str">
        <f>'READY PE'!E18</f>
        <v>Dual Tex.</v>
      </c>
      <c r="B11" s="824" t="str">
        <f>'READY PE'!D18</f>
        <v>RE-5PE</v>
      </c>
      <c r="C11" s="814">
        <f>'READY PE'!H18</f>
        <v>4</v>
      </c>
      <c r="D11" s="808" t="str">
        <f>IF('READY PE'!K18=0,"",'READY PE'!K18)</f>
        <v/>
      </c>
      <c r="E11" s="474" t="str">
        <f>IF('READY PE'!L18=0,"",'READY PE'!L18)</f>
        <v/>
      </c>
      <c r="F11" s="474" t="str">
        <f>IF('READY PE'!M18=0,"",'READY PE'!M18)</f>
        <v/>
      </c>
      <c r="G11" s="474" t="str">
        <f>IF('READY PE'!N18=0,"",'READY PE'!N18)</f>
        <v/>
      </c>
      <c r="H11" s="474" t="str">
        <f>IF('READY PE'!O18=0,"",'READY PE'!O18)</f>
        <v/>
      </c>
      <c r="I11" s="474" t="str">
        <f>IF('READY PE'!P18=0,"",'READY PE'!P18)</f>
        <v/>
      </c>
      <c r="J11" s="474" t="str">
        <f>IF('READY PE'!Q18=0,"",'READY PE'!Q18)</f>
        <v/>
      </c>
      <c r="K11" s="474" t="str">
        <f>IF('READY PE'!R18=0,"",'READY PE'!R18)</f>
        <v/>
      </c>
      <c r="L11" s="474" t="str">
        <f>IF('READY PE'!S18=0,"",'READY PE'!S18)</f>
        <v/>
      </c>
      <c r="M11" s="474" t="str">
        <f>IF('READY PE'!T18=0,"",'READY PE'!T18)</f>
        <v/>
      </c>
      <c r="N11" s="474" t="str">
        <f>IF('READY PE'!U18=0,"",'READY PE'!U18)</f>
        <v/>
      </c>
      <c r="O11" s="474" t="str">
        <f>IF('READY PE'!V18=0,"",'READY PE'!V18)</f>
        <v/>
      </c>
      <c r="P11" s="474" t="str">
        <f>IF('READY PE'!W18=0,"",'READY PE'!W18)</f>
        <v/>
      </c>
      <c r="Q11" s="474" t="str">
        <f>IF('READY PE'!X18=0,"",'READY PE'!X18)</f>
        <v/>
      </c>
      <c r="R11" s="793" t="str">
        <f>IF('READY PE'!Y18=0,"",'READY PE'!Y18)</f>
        <v/>
      </c>
      <c r="S11" s="795" t="str">
        <f>IF('READY PE'!Z18=0,"",'READY PE'!Z18)</f>
        <v/>
      </c>
      <c r="T11" s="474" t="str">
        <f>IF('READY PE'!AA18=0,"",'READY PE'!AA18)</f>
        <v/>
      </c>
      <c r="U11" s="474" t="str">
        <f>IF('READY PE'!AB18=0,"",'READY PE'!AB18)</f>
        <v/>
      </c>
      <c r="V11" s="793" t="str">
        <f>IF('READY PE'!AC18=0,"",'READY PE'!AC18)</f>
        <v/>
      </c>
      <c r="W11" s="802">
        <f t="shared" si="0"/>
        <v>0</v>
      </c>
      <c r="X11" s="475">
        <f>W11*'READY PE'!H18</f>
        <v>0</v>
      </c>
      <c r="Y11" s="803">
        <f>W11*'READY PE'!BF18</f>
        <v>0</v>
      </c>
    </row>
    <row r="12" spans="1:30" ht="22.5" customHeight="1">
      <c r="A12" s="813" t="str">
        <f>'READY PE'!E19</f>
        <v>Dual Tex.</v>
      </c>
      <c r="B12" s="824" t="str">
        <f>'READY PE'!D19</f>
        <v>RE-6PE</v>
      </c>
      <c r="C12" s="814">
        <f>'READY PE'!H19</f>
        <v>3</v>
      </c>
      <c r="D12" s="808" t="str">
        <f>IF('READY PE'!K19=0,"",'READY PE'!K19)</f>
        <v/>
      </c>
      <c r="E12" s="474" t="str">
        <f>IF('READY PE'!L19=0,"",'READY PE'!L19)</f>
        <v/>
      </c>
      <c r="F12" s="474" t="str">
        <f>IF('READY PE'!M19=0,"",'READY PE'!M19)</f>
        <v/>
      </c>
      <c r="G12" s="474" t="str">
        <f>IF('READY PE'!N19=0,"",'READY PE'!N19)</f>
        <v/>
      </c>
      <c r="H12" s="474" t="str">
        <f>IF('READY PE'!O19=0,"",'READY PE'!O19)</f>
        <v/>
      </c>
      <c r="I12" s="474" t="str">
        <f>IF('READY PE'!P19=0,"",'READY PE'!P19)</f>
        <v/>
      </c>
      <c r="J12" s="474" t="str">
        <f>IF('READY PE'!Q19=0,"",'READY PE'!Q19)</f>
        <v/>
      </c>
      <c r="K12" s="474" t="str">
        <f>IF('READY PE'!R19=0,"",'READY PE'!R19)</f>
        <v/>
      </c>
      <c r="L12" s="474" t="str">
        <f>IF('READY PE'!S19=0,"",'READY PE'!S19)</f>
        <v/>
      </c>
      <c r="M12" s="474" t="str">
        <f>IF('READY PE'!T19=0,"",'READY PE'!T19)</f>
        <v/>
      </c>
      <c r="N12" s="474" t="str">
        <f>IF('READY PE'!U19=0,"",'READY PE'!U19)</f>
        <v/>
      </c>
      <c r="O12" s="474" t="str">
        <f>IF('READY PE'!V19=0,"",'READY PE'!V19)</f>
        <v/>
      </c>
      <c r="P12" s="474" t="str">
        <f>IF('READY PE'!W19=0,"",'READY PE'!W19)</f>
        <v/>
      </c>
      <c r="Q12" s="474" t="str">
        <f>IF('READY PE'!X19=0,"",'READY PE'!X19)</f>
        <v/>
      </c>
      <c r="R12" s="793" t="str">
        <f>IF('READY PE'!Y19=0,"",'READY PE'!Y19)</f>
        <v/>
      </c>
      <c r="S12" s="795" t="str">
        <f>IF('READY PE'!Z19=0,"",'READY PE'!Z19)</f>
        <v/>
      </c>
      <c r="T12" s="474" t="str">
        <f>IF('READY PE'!AA19=0,"",'READY PE'!AA19)</f>
        <v/>
      </c>
      <c r="U12" s="474" t="str">
        <f>IF('READY PE'!AB19=0,"",'READY PE'!AB19)</f>
        <v/>
      </c>
      <c r="V12" s="793" t="str">
        <f>IF('READY PE'!AC19=0,"",'READY PE'!AC19)</f>
        <v/>
      </c>
      <c r="W12" s="802">
        <f t="shared" si="0"/>
        <v>0</v>
      </c>
      <c r="X12" s="475">
        <f>W12*'READY PE'!H19</f>
        <v>0</v>
      </c>
      <c r="Y12" s="803">
        <f>W12*'READY PE'!BF19</f>
        <v>0</v>
      </c>
    </row>
    <row r="13" spans="1:30" ht="22.5" customHeight="1">
      <c r="A13" s="813" t="str">
        <f>'READY PE'!E20</f>
        <v>Dual Tex.</v>
      </c>
      <c r="B13" s="824" t="str">
        <f>'READY PE'!D20</f>
        <v>RE-15PE</v>
      </c>
      <c r="C13" s="814">
        <f>'READY PE'!H20</f>
        <v>2</v>
      </c>
      <c r="D13" s="808" t="str">
        <f>IF('READY PE'!K20=0,"",'READY PE'!K20)</f>
        <v/>
      </c>
      <c r="E13" s="474" t="str">
        <f>IF('READY PE'!L20=0,"",'READY PE'!L20)</f>
        <v/>
      </c>
      <c r="F13" s="474" t="str">
        <f>IF('READY PE'!M20=0,"",'READY PE'!M20)</f>
        <v/>
      </c>
      <c r="G13" s="474" t="str">
        <f>IF('READY PE'!N20=0,"",'READY PE'!N20)</f>
        <v/>
      </c>
      <c r="H13" s="474" t="str">
        <f>IF('READY PE'!O20=0,"",'READY PE'!O20)</f>
        <v/>
      </c>
      <c r="I13" s="474" t="str">
        <f>IF('READY PE'!P20=0,"",'READY PE'!P20)</f>
        <v/>
      </c>
      <c r="J13" s="474" t="str">
        <f>IF('READY PE'!Q20=0,"",'READY PE'!Q20)</f>
        <v/>
      </c>
      <c r="K13" s="474" t="str">
        <f>IF('READY PE'!R20=0,"",'READY PE'!R20)</f>
        <v/>
      </c>
      <c r="L13" s="474" t="str">
        <f>IF('READY PE'!S20=0,"",'READY PE'!S20)</f>
        <v/>
      </c>
      <c r="M13" s="474" t="str">
        <f>IF('READY PE'!T20=0,"",'READY PE'!T20)</f>
        <v/>
      </c>
      <c r="N13" s="474" t="str">
        <f>IF('READY PE'!U20=0,"",'READY PE'!U20)</f>
        <v/>
      </c>
      <c r="O13" s="474" t="str">
        <f>IF('READY PE'!V20=0,"",'READY PE'!V20)</f>
        <v/>
      </c>
      <c r="P13" s="474" t="str">
        <f>IF('READY PE'!W20=0,"",'READY PE'!W20)</f>
        <v/>
      </c>
      <c r="Q13" s="474" t="str">
        <f>IF('READY PE'!X20=0,"",'READY PE'!X20)</f>
        <v/>
      </c>
      <c r="R13" s="793" t="str">
        <f>IF('READY PE'!Y20=0,"",'READY PE'!Y20)</f>
        <v/>
      </c>
      <c r="S13" s="795" t="str">
        <f>IF('READY PE'!Z20=0,"",'READY PE'!Z20)</f>
        <v/>
      </c>
      <c r="T13" s="474" t="str">
        <f>IF('READY PE'!AA20=0,"",'READY PE'!AA20)</f>
        <v/>
      </c>
      <c r="U13" s="474" t="str">
        <f>IF('READY PE'!AB20=0,"",'READY PE'!AB20)</f>
        <v/>
      </c>
      <c r="V13" s="793" t="str">
        <f>IF('READY PE'!AC20=0,"",'READY PE'!AC20)</f>
        <v/>
      </c>
      <c r="W13" s="802">
        <f t="shared" si="0"/>
        <v>0</v>
      </c>
      <c r="X13" s="475">
        <f>W13*'READY PE'!H20</f>
        <v>0</v>
      </c>
      <c r="Y13" s="803">
        <f>W13*'READY PE'!BF20</f>
        <v>0</v>
      </c>
    </row>
    <row r="14" spans="1:30" ht="23.25" customHeight="1">
      <c r="A14" s="813" t="str">
        <f>'READY PE'!E21</f>
        <v>Dual Tex.</v>
      </c>
      <c r="B14" s="824" t="str">
        <f>'READY PE'!D21</f>
        <v>RE-16PE</v>
      </c>
      <c r="C14" s="814">
        <f>'READY PE'!H21</f>
        <v>4</v>
      </c>
      <c r="D14" s="808" t="str">
        <f>IF('READY PE'!K21=0,"",'READY PE'!K21)</f>
        <v/>
      </c>
      <c r="E14" s="474" t="str">
        <f>IF('READY PE'!L21=0,"",'READY PE'!L21)</f>
        <v/>
      </c>
      <c r="F14" s="474" t="str">
        <f>IF('READY PE'!M21=0,"",'READY PE'!M21)</f>
        <v/>
      </c>
      <c r="G14" s="474" t="str">
        <f>IF('READY PE'!N21=0,"",'READY PE'!N21)</f>
        <v/>
      </c>
      <c r="H14" s="474" t="str">
        <f>IF('READY PE'!O21=0,"",'READY PE'!O21)</f>
        <v/>
      </c>
      <c r="I14" s="474" t="str">
        <f>IF('READY PE'!P21=0,"",'READY PE'!P21)</f>
        <v/>
      </c>
      <c r="J14" s="474" t="str">
        <f>IF('READY PE'!Q21=0,"",'READY PE'!Q21)</f>
        <v/>
      </c>
      <c r="K14" s="474" t="str">
        <f>IF('READY PE'!R21=0,"",'READY PE'!R21)</f>
        <v/>
      </c>
      <c r="L14" s="474" t="str">
        <f>IF('READY PE'!S21=0,"",'READY PE'!S21)</f>
        <v/>
      </c>
      <c r="M14" s="474" t="str">
        <f>IF('READY PE'!T21=0,"",'READY PE'!T21)</f>
        <v/>
      </c>
      <c r="N14" s="474" t="str">
        <f>IF('READY PE'!U21=0,"",'READY PE'!U21)</f>
        <v/>
      </c>
      <c r="O14" s="474" t="str">
        <f>IF('READY PE'!V21=0,"",'READY PE'!V21)</f>
        <v/>
      </c>
      <c r="P14" s="474" t="str">
        <f>IF('READY PE'!W21=0,"",'READY PE'!W21)</f>
        <v/>
      </c>
      <c r="Q14" s="474" t="str">
        <f>IF('READY PE'!X21=0,"",'READY PE'!X21)</f>
        <v/>
      </c>
      <c r="R14" s="793" t="str">
        <f>IF('READY PE'!Y21=0,"",'READY PE'!Y21)</f>
        <v/>
      </c>
      <c r="S14" s="795" t="str">
        <f>IF('READY PE'!Z21=0,"",'READY PE'!Z21)</f>
        <v/>
      </c>
      <c r="T14" s="474" t="str">
        <f>IF('READY PE'!AA21=0,"",'READY PE'!AA21)</f>
        <v/>
      </c>
      <c r="U14" s="474" t="str">
        <f>IF('READY PE'!AB21=0,"",'READY PE'!AB21)</f>
        <v/>
      </c>
      <c r="V14" s="793" t="str">
        <f>IF('READY PE'!AC21=0,"",'READY PE'!AC21)</f>
        <v/>
      </c>
      <c r="W14" s="802">
        <f t="shared" si="0"/>
        <v>0</v>
      </c>
      <c r="X14" s="475">
        <f>W14*'READY PE'!H21</f>
        <v>0</v>
      </c>
      <c r="Y14" s="803">
        <f>W14*'READY PE'!BF21</f>
        <v>0</v>
      </c>
    </row>
    <row r="15" spans="1:30" ht="23.25" customHeight="1">
      <c r="A15" s="813" t="str">
        <f>'READY PE'!E22</f>
        <v>Dual Tex.</v>
      </c>
      <c r="B15" s="824" t="str">
        <f>'READY PE'!D22</f>
        <v>RE-17PE</v>
      </c>
      <c r="C15" s="814">
        <f>'READY PE'!H22</f>
        <v>6</v>
      </c>
      <c r="D15" s="808" t="str">
        <f>IF('READY PE'!K22=0,"",'READY PE'!K22)</f>
        <v/>
      </c>
      <c r="E15" s="474" t="str">
        <f>IF('READY PE'!L22=0,"",'READY PE'!L22)</f>
        <v/>
      </c>
      <c r="F15" s="474" t="str">
        <f>IF('READY PE'!M22=0,"",'READY PE'!M22)</f>
        <v/>
      </c>
      <c r="G15" s="474" t="str">
        <f>IF('READY PE'!N22=0,"",'READY PE'!N22)</f>
        <v/>
      </c>
      <c r="H15" s="474" t="str">
        <f>IF('READY PE'!O22=0,"",'READY PE'!O22)</f>
        <v/>
      </c>
      <c r="I15" s="474" t="str">
        <f>IF('READY PE'!P22=0,"",'READY PE'!P22)</f>
        <v/>
      </c>
      <c r="J15" s="474" t="str">
        <f>IF('READY PE'!Q22=0,"",'READY PE'!Q22)</f>
        <v/>
      </c>
      <c r="K15" s="474" t="str">
        <f>IF('READY PE'!R22=0,"",'READY PE'!R22)</f>
        <v/>
      </c>
      <c r="L15" s="474" t="str">
        <f>IF('READY PE'!S22=0,"",'READY PE'!S22)</f>
        <v/>
      </c>
      <c r="M15" s="474" t="str">
        <f>IF('READY PE'!T22=0,"",'READY PE'!T22)</f>
        <v/>
      </c>
      <c r="N15" s="474" t="str">
        <f>IF('READY PE'!U22=0,"",'READY PE'!U22)</f>
        <v/>
      </c>
      <c r="O15" s="474" t="str">
        <f>IF('READY PE'!V22=0,"",'READY PE'!V22)</f>
        <v/>
      </c>
      <c r="P15" s="474" t="str">
        <f>IF('READY PE'!W22=0,"",'READY PE'!W22)</f>
        <v/>
      </c>
      <c r="Q15" s="474" t="str">
        <f>IF('READY PE'!X22=0,"",'READY PE'!X22)</f>
        <v/>
      </c>
      <c r="R15" s="793" t="str">
        <f>IF('READY PE'!Y22=0,"",'READY PE'!Y22)</f>
        <v/>
      </c>
      <c r="S15" s="795" t="str">
        <f>IF('READY PE'!Z22=0,"",'READY PE'!Z22)</f>
        <v/>
      </c>
      <c r="T15" s="474" t="str">
        <f>IF('READY PE'!AA22=0,"",'READY PE'!AA22)</f>
        <v/>
      </c>
      <c r="U15" s="474" t="str">
        <f>IF('READY PE'!AB22=0,"",'READY PE'!AB22)</f>
        <v/>
      </c>
      <c r="V15" s="793" t="str">
        <f>IF('READY PE'!AC22=0,"",'READY PE'!AC22)</f>
        <v/>
      </c>
      <c r="W15" s="802">
        <f t="shared" si="0"/>
        <v>0</v>
      </c>
      <c r="X15" s="475">
        <f>W15*'READY PE'!H22</f>
        <v>0</v>
      </c>
      <c r="Y15" s="803">
        <f>W15*'READY PE'!BF22</f>
        <v>0</v>
      </c>
    </row>
    <row r="16" spans="1:30" ht="23.25" customHeight="1">
      <c r="A16" s="813" t="str">
        <f>'READY PE'!E23</f>
        <v>Dual Tex.</v>
      </c>
      <c r="B16" s="824" t="str">
        <f>'READY PE'!D23</f>
        <v>RE-18PE</v>
      </c>
      <c r="C16" s="814">
        <f>'READY PE'!H23</f>
        <v>6</v>
      </c>
      <c r="D16" s="808" t="str">
        <f>IF('READY PE'!K23=0,"",'READY PE'!K23)</f>
        <v/>
      </c>
      <c r="E16" s="474" t="str">
        <f>IF('READY PE'!L23=0,"",'READY PE'!L23)</f>
        <v/>
      </c>
      <c r="F16" s="474" t="str">
        <f>IF('READY PE'!M23=0,"",'READY PE'!M23)</f>
        <v/>
      </c>
      <c r="G16" s="474" t="str">
        <f>IF('READY PE'!N23=0,"",'READY PE'!N23)</f>
        <v/>
      </c>
      <c r="H16" s="474" t="str">
        <f>IF('READY PE'!O23=0,"",'READY PE'!O23)</f>
        <v/>
      </c>
      <c r="I16" s="474" t="str">
        <f>IF('READY PE'!P23=0,"",'READY PE'!P23)</f>
        <v/>
      </c>
      <c r="J16" s="474" t="str">
        <f>IF('READY PE'!Q23=0,"",'READY PE'!Q23)</f>
        <v/>
      </c>
      <c r="K16" s="474" t="str">
        <f>IF('READY PE'!R23=0,"",'READY PE'!R23)</f>
        <v/>
      </c>
      <c r="L16" s="474" t="str">
        <f>IF('READY PE'!S23=0,"",'READY PE'!S23)</f>
        <v/>
      </c>
      <c r="M16" s="474" t="str">
        <f>IF('READY PE'!T23=0,"",'READY PE'!T23)</f>
        <v/>
      </c>
      <c r="N16" s="474" t="str">
        <f>IF('READY PE'!U23=0,"",'READY PE'!U23)</f>
        <v/>
      </c>
      <c r="O16" s="474" t="str">
        <f>IF('READY PE'!V23=0,"",'READY PE'!V23)</f>
        <v/>
      </c>
      <c r="P16" s="474" t="str">
        <f>IF('READY PE'!W23=0,"",'READY PE'!W23)</f>
        <v/>
      </c>
      <c r="Q16" s="474" t="str">
        <f>IF('READY PE'!X23=0,"",'READY PE'!X23)</f>
        <v/>
      </c>
      <c r="R16" s="793" t="str">
        <f>IF('READY PE'!Y23=0,"",'READY PE'!Y23)</f>
        <v/>
      </c>
      <c r="S16" s="795" t="str">
        <f>IF('READY PE'!Z23=0,"",'READY PE'!Z23)</f>
        <v/>
      </c>
      <c r="T16" s="474" t="str">
        <f>IF('READY PE'!AA23=0,"",'READY PE'!AA23)</f>
        <v/>
      </c>
      <c r="U16" s="474" t="str">
        <f>IF('READY PE'!AB23=0,"",'READY PE'!AB23)</f>
        <v/>
      </c>
      <c r="V16" s="793" t="str">
        <f>IF('READY PE'!AC23=0,"",'READY PE'!AC23)</f>
        <v/>
      </c>
      <c r="W16" s="802">
        <f t="shared" si="0"/>
        <v>0</v>
      </c>
      <c r="X16" s="475">
        <f>W16*'READY PE'!H23</f>
        <v>0</v>
      </c>
      <c r="Y16" s="803">
        <f>W16*'READY PE'!BF23</f>
        <v>0</v>
      </c>
    </row>
    <row r="17" spans="1:25" ht="23.25" customHeight="1">
      <c r="A17" s="813" t="str">
        <f>'READY PE'!E24</f>
        <v>Dual Tex.</v>
      </c>
      <c r="B17" s="824" t="str">
        <f>'READY PE'!D24</f>
        <v>RE-19PE</v>
      </c>
      <c r="C17" s="814">
        <f>'READY PE'!H24</f>
        <v>6</v>
      </c>
      <c r="D17" s="808" t="str">
        <f>IF('READY PE'!K24=0,"",'READY PE'!K24)</f>
        <v/>
      </c>
      <c r="E17" s="474" t="str">
        <f>IF('READY PE'!L24=0,"",'READY PE'!L24)</f>
        <v/>
      </c>
      <c r="F17" s="474" t="str">
        <f>IF('READY PE'!M24=0,"",'READY PE'!M24)</f>
        <v/>
      </c>
      <c r="G17" s="474" t="str">
        <f>IF('READY PE'!N24=0,"",'READY PE'!N24)</f>
        <v/>
      </c>
      <c r="H17" s="474" t="str">
        <f>IF('READY PE'!O24=0,"",'READY PE'!O24)</f>
        <v/>
      </c>
      <c r="I17" s="474" t="str">
        <f>IF('READY PE'!P24=0,"",'READY PE'!P24)</f>
        <v/>
      </c>
      <c r="J17" s="474" t="str">
        <f>IF('READY PE'!Q24=0,"",'READY PE'!Q24)</f>
        <v/>
      </c>
      <c r="K17" s="474" t="str">
        <f>IF('READY PE'!R24=0,"",'READY PE'!R24)</f>
        <v/>
      </c>
      <c r="L17" s="474" t="str">
        <f>IF('READY PE'!S24=0,"",'READY PE'!S24)</f>
        <v/>
      </c>
      <c r="M17" s="474" t="str">
        <f>IF('READY PE'!T24=0,"",'READY PE'!T24)</f>
        <v/>
      </c>
      <c r="N17" s="474" t="str">
        <f>IF('READY PE'!U24=0,"",'READY PE'!U24)</f>
        <v/>
      </c>
      <c r="O17" s="474" t="str">
        <f>IF('READY PE'!V24=0,"",'READY PE'!V24)</f>
        <v/>
      </c>
      <c r="P17" s="474" t="str">
        <f>IF('READY PE'!W24=0,"",'READY PE'!W24)</f>
        <v/>
      </c>
      <c r="Q17" s="474" t="str">
        <f>IF('READY PE'!X24=0,"",'READY PE'!X24)</f>
        <v/>
      </c>
      <c r="R17" s="793" t="str">
        <f>IF('READY PE'!Y24=0,"",'READY PE'!Y24)</f>
        <v/>
      </c>
      <c r="S17" s="795" t="str">
        <f>IF('READY PE'!Z24=0,"",'READY PE'!Z24)</f>
        <v/>
      </c>
      <c r="T17" s="474" t="str">
        <f>IF('READY PE'!AA24=0,"",'READY PE'!AA24)</f>
        <v/>
      </c>
      <c r="U17" s="474" t="str">
        <f>IF('READY PE'!AB24=0,"",'READY PE'!AB24)</f>
        <v/>
      </c>
      <c r="V17" s="793" t="str">
        <f>IF('READY PE'!AC24=0,"",'READY PE'!AC24)</f>
        <v/>
      </c>
      <c r="W17" s="802">
        <f t="shared" si="0"/>
        <v>0</v>
      </c>
      <c r="X17" s="475">
        <f>W17*'READY PE'!H24</f>
        <v>0</v>
      </c>
      <c r="Y17" s="803">
        <f>W17*'READY PE'!BF24</f>
        <v>0</v>
      </c>
    </row>
    <row r="18" spans="1:25" ht="23.25" customHeight="1">
      <c r="A18" s="813" t="str">
        <f>'READY PE'!E25</f>
        <v>Dual Tex.</v>
      </c>
      <c r="B18" s="824" t="str">
        <f>'READY PE'!D25</f>
        <v>RE-20PE</v>
      </c>
      <c r="C18" s="814">
        <f>'READY PE'!H25</f>
        <v>6</v>
      </c>
      <c r="D18" s="808" t="str">
        <f>IF('READY PE'!K25=0,"",'READY PE'!K25)</f>
        <v/>
      </c>
      <c r="E18" s="474" t="str">
        <f>IF('READY PE'!L25=0,"",'READY PE'!L25)</f>
        <v/>
      </c>
      <c r="F18" s="474" t="str">
        <f>IF('READY PE'!M25=0,"",'READY PE'!M25)</f>
        <v/>
      </c>
      <c r="G18" s="474" t="str">
        <f>IF('READY PE'!N25=0,"",'READY PE'!N25)</f>
        <v/>
      </c>
      <c r="H18" s="474" t="str">
        <f>IF('READY PE'!O25=0,"",'READY PE'!O25)</f>
        <v/>
      </c>
      <c r="I18" s="474" t="str">
        <f>IF('READY PE'!P25=0,"",'READY PE'!P25)</f>
        <v/>
      </c>
      <c r="J18" s="474" t="str">
        <f>IF('READY PE'!Q25=0,"",'READY PE'!Q25)</f>
        <v/>
      </c>
      <c r="K18" s="474" t="str">
        <f>IF('READY PE'!R25=0,"",'READY PE'!R25)</f>
        <v/>
      </c>
      <c r="L18" s="474" t="str">
        <f>IF('READY PE'!S25=0,"",'READY PE'!S25)</f>
        <v/>
      </c>
      <c r="M18" s="474" t="str">
        <f>IF('READY PE'!T25=0,"",'READY PE'!T25)</f>
        <v/>
      </c>
      <c r="N18" s="474" t="str">
        <f>IF('READY PE'!U25=0,"",'READY PE'!U25)</f>
        <v/>
      </c>
      <c r="O18" s="474" t="str">
        <f>IF('READY PE'!V25=0,"",'READY PE'!V25)</f>
        <v/>
      </c>
      <c r="P18" s="474" t="str">
        <f>IF('READY PE'!W25=0,"",'READY PE'!W25)</f>
        <v/>
      </c>
      <c r="Q18" s="474" t="str">
        <f>IF('READY PE'!X25=0,"",'READY PE'!X25)</f>
        <v/>
      </c>
      <c r="R18" s="793" t="str">
        <f>IF('READY PE'!Y25=0,"",'READY PE'!Y25)</f>
        <v/>
      </c>
      <c r="S18" s="795" t="str">
        <f>IF('READY PE'!Z25=0,"",'READY PE'!Z25)</f>
        <v/>
      </c>
      <c r="T18" s="474" t="str">
        <f>IF('READY PE'!AA25=0,"",'READY PE'!AA25)</f>
        <v/>
      </c>
      <c r="U18" s="474" t="str">
        <f>IF('READY PE'!AB25=0,"",'READY PE'!AB25)</f>
        <v/>
      </c>
      <c r="V18" s="793" t="str">
        <f>IF('READY PE'!AC25=0,"",'READY PE'!AC25)</f>
        <v/>
      </c>
      <c r="W18" s="802">
        <f t="shared" si="0"/>
        <v>0</v>
      </c>
      <c r="X18" s="475">
        <f>W18*'READY PE'!H25</f>
        <v>0</v>
      </c>
      <c r="Y18" s="803">
        <f>W18*'READY PE'!BF25</f>
        <v>0</v>
      </c>
    </row>
    <row r="19" spans="1:25" ht="23.25" customHeight="1">
      <c r="A19" s="813" t="str">
        <f>'READY PE'!E26</f>
        <v>Dual Tex.</v>
      </c>
      <c r="B19" s="824" t="str">
        <f>'READY PE'!D26</f>
        <v>RE-22PE</v>
      </c>
      <c r="C19" s="814">
        <f>'READY PE'!H26</f>
        <v>6</v>
      </c>
      <c r="D19" s="808" t="str">
        <f>IF('READY PE'!K26=0,"",'READY PE'!K26)</f>
        <v/>
      </c>
      <c r="E19" s="474" t="str">
        <f>IF('READY PE'!L26=0,"",'READY PE'!L26)</f>
        <v/>
      </c>
      <c r="F19" s="474" t="str">
        <f>IF('READY PE'!M26=0,"",'READY PE'!M26)</f>
        <v/>
      </c>
      <c r="G19" s="474" t="str">
        <f>IF('READY PE'!N26=0,"",'READY PE'!N26)</f>
        <v/>
      </c>
      <c r="H19" s="474" t="str">
        <f>IF('READY PE'!O26=0,"",'READY PE'!O26)</f>
        <v/>
      </c>
      <c r="I19" s="474" t="str">
        <f>IF('READY PE'!P26=0,"",'READY PE'!P26)</f>
        <v/>
      </c>
      <c r="J19" s="474" t="str">
        <f>IF('READY PE'!Q26=0,"",'READY PE'!Q26)</f>
        <v/>
      </c>
      <c r="K19" s="474" t="str">
        <f>IF('READY PE'!R26=0,"",'READY PE'!R26)</f>
        <v/>
      </c>
      <c r="L19" s="474" t="str">
        <f>IF('READY PE'!S26=0,"",'READY PE'!S26)</f>
        <v/>
      </c>
      <c r="M19" s="474" t="str">
        <f>IF('READY PE'!T26=0,"",'READY PE'!T26)</f>
        <v/>
      </c>
      <c r="N19" s="474" t="str">
        <f>IF('READY PE'!U26=0,"",'READY PE'!U26)</f>
        <v/>
      </c>
      <c r="O19" s="474" t="str">
        <f>IF('READY PE'!V26=0,"",'READY PE'!V26)</f>
        <v/>
      </c>
      <c r="P19" s="474" t="str">
        <f>IF('READY PE'!W26=0,"",'READY PE'!W26)</f>
        <v/>
      </c>
      <c r="Q19" s="474" t="str">
        <f>IF('READY PE'!X26=0,"",'READY PE'!X26)</f>
        <v/>
      </c>
      <c r="R19" s="793" t="str">
        <f>IF('READY PE'!Y26=0,"",'READY PE'!Y26)</f>
        <v/>
      </c>
      <c r="S19" s="795" t="str">
        <f>IF('READY PE'!Z26=0,"",'READY PE'!Z26)</f>
        <v/>
      </c>
      <c r="T19" s="474" t="str">
        <f>IF('READY PE'!AA26=0,"",'READY PE'!AA26)</f>
        <v/>
      </c>
      <c r="U19" s="474" t="str">
        <f>IF('READY PE'!AB26=0,"",'READY PE'!AB26)</f>
        <v/>
      </c>
      <c r="V19" s="793" t="str">
        <f>IF('READY PE'!AC26=0,"",'READY PE'!AC26)</f>
        <v/>
      </c>
      <c r="W19" s="802">
        <f t="shared" si="0"/>
        <v>0</v>
      </c>
      <c r="X19" s="475">
        <f>W19*'READY PE'!H26</f>
        <v>0</v>
      </c>
      <c r="Y19" s="803">
        <f>W19*'READY PE'!BF26</f>
        <v>0</v>
      </c>
    </row>
    <row r="20" spans="1:25" ht="23.25" customHeight="1">
      <c r="A20" s="813" t="str">
        <f>'READY PE'!E27</f>
        <v>Dual Tex.</v>
      </c>
      <c r="B20" s="824" t="str">
        <f>'READY PE'!D27</f>
        <v>RE-25PE</v>
      </c>
      <c r="C20" s="814">
        <f>'READY PE'!H27</f>
        <v>5</v>
      </c>
      <c r="D20" s="808" t="str">
        <f>IF('READY PE'!K27=0,"",'READY PE'!K27)</f>
        <v/>
      </c>
      <c r="E20" s="474" t="str">
        <f>IF('READY PE'!L27=0,"",'READY PE'!L27)</f>
        <v/>
      </c>
      <c r="F20" s="474" t="str">
        <f>IF('READY PE'!M27=0,"",'READY PE'!M27)</f>
        <v/>
      </c>
      <c r="G20" s="474" t="str">
        <f>IF('READY PE'!N27=0,"",'READY PE'!N27)</f>
        <v/>
      </c>
      <c r="H20" s="474" t="str">
        <f>IF('READY PE'!O27=0,"",'READY PE'!O27)</f>
        <v/>
      </c>
      <c r="I20" s="474" t="str">
        <f>IF('READY PE'!P27=0,"",'READY PE'!P27)</f>
        <v/>
      </c>
      <c r="J20" s="474" t="str">
        <f>IF('READY PE'!Q27=0,"",'READY PE'!Q27)</f>
        <v/>
      </c>
      <c r="K20" s="474" t="str">
        <f>IF('READY PE'!R27=0,"",'READY PE'!R27)</f>
        <v/>
      </c>
      <c r="L20" s="474" t="str">
        <f>IF('READY PE'!S27=0,"",'READY PE'!S27)</f>
        <v/>
      </c>
      <c r="M20" s="474" t="str">
        <f>IF('READY PE'!T27=0,"",'READY PE'!T27)</f>
        <v/>
      </c>
      <c r="N20" s="474" t="str">
        <f>IF('READY PE'!U27=0,"",'READY PE'!U27)</f>
        <v/>
      </c>
      <c r="O20" s="474" t="str">
        <f>IF('READY PE'!V27=0,"",'READY PE'!V27)</f>
        <v/>
      </c>
      <c r="P20" s="474" t="str">
        <f>IF('READY PE'!W27=0,"",'READY PE'!W27)</f>
        <v/>
      </c>
      <c r="Q20" s="474" t="str">
        <f>IF('READY PE'!X27=0,"",'READY PE'!X27)</f>
        <v/>
      </c>
      <c r="R20" s="793" t="str">
        <f>IF('READY PE'!Y27=0,"",'READY PE'!Y27)</f>
        <v/>
      </c>
      <c r="S20" s="795" t="str">
        <f>IF('READY PE'!Z27=0,"",'READY PE'!Z27)</f>
        <v/>
      </c>
      <c r="T20" s="474" t="str">
        <f>IF('READY PE'!AA27=0,"",'READY PE'!AA27)</f>
        <v/>
      </c>
      <c r="U20" s="474" t="str">
        <f>IF('READY PE'!AB27=0,"",'READY PE'!AB27)</f>
        <v/>
      </c>
      <c r="V20" s="793" t="str">
        <f>IF('READY PE'!AC27=0,"",'READY PE'!AC27)</f>
        <v/>
      </c>
      <c r="W20" s="802">
        <f t="shared" si="0"/>
        <v>0</v>
      </c>
      <c r="X20" s="475">
        <f>W20*'READY PE'!H27</f>
        <v>0</v>
      </c>
      <c r="Y20" s="803">
        <f>W20*'READY PE'!BF27</f>
        <v>0</v>
      </c>
    </row>
    <row r="21" spans="1:25" ht="23.25" customHeight="1">
      <c r="A21" s="813" t="str">
        <f>'READY PE'!E28</f>
        <v>Dual Tex.</v>
      </c>
      <c r="B21" s="824" t="str">
        <f>'READY PE'!D28</f>
        <v>RE-26PE</v>
      </c>
      <c r="C21" s="814">
        <f>'READY PE'!H28</f>
        <v>2</v>
      </c>
      <c r="D21" s="808" t="str">
        <f>IF('READY PE'!K28=0,"",'READY PE'!K28)</f>
        <v/>
      </c>
      <c r="E21" s="474" t="str">
        <f>IF('READY PE'!L28=0,"",'READY PE'!L28)</f>
        <v/>
      </c>
      <c r="F21" s="474" t="str">
        <f>IF('READY PE'!M28=0,"",'READY PE'!M28)</f>
        <v/>
      </c>
      <c r="G21" s="474" t="str">
        <f>IF('READY PE'!N28=0,"",'READY PE'!N28)</f>
        <v/>
      </c>
      <c r="H21" s="474" t="str">
        <f>IF('READY PE'!O28=0,"",'READY PE'!O28)</f>
        <v/>
      </c>
      <c r="I21" s="474" t="str">
        <f>IF('READY PE'!P28=0,"",'READY PE'!P28)</f>
        <v/>
      </c>
      <c r="J21" s="474" t="str">
        <f>IF('READY PE'!Q28=0,"",'READY PE'!Q28)</f>
        <v/>
      </c>
      <c r="K21" s="474" t="str">
        <f>IF('READY PE'!R28=0,"",'READY PE'!R28)</f>
        <v/>
      </c>
      <c r="L21" s="474" t="str">
        <f>IF('READY PE'!S28=0,"",'READY PE'!S28)</f>
        <v/>
      </c>
      <c r="M21" s="474" t="str">
        <f>IF('READY PE'!T28=0,"",'READY PE'!T28)</f>
        <v/>
      </c>
      <c r="N21" s="474" t="str">
        <f>IF('READY PE'!U28=0,"",'READY PE'!U28)</f>
        <v/>
      </c>
      <c r="O21" s="474" t="str">
        <f>IF('READY PE'!V28=0,"",'READY PE'!V28)</f>
        <v/>
      </c>
      <c r="P21" s="474" t="str">
        <f>IF('READY PE'!W28=0,"",'READY PE'!W28)</f>
        <v/>
      </c>
      <c r="Q21" s="474" t="str">
        <f>IF('READY PE'!X28=0,"",'READY PE'!X28)</f>
        <v/>
      </c>
      <c r="R21" s="793" t="str">
        <f>IF('READY PE'!Y28=0,"",'READY PE'!Y28)</f>
        <v/>
      </c>
      <c r="S21" s="795" t="str">
        <f>IF('READY PE'!Z28=0,"",'READY PE'!Z28)</f>
        <v/>
      </c>
      <c r="T21" s="474" t="str">
        <f>IF('READY PE'!AA28=0,"",'READY PE'!AA28)</f>
        <v/>
      </c>
      <c r="U21" s="474" t="str">
        <f>IF('READY PE'!AB28=0,"",'READY PE'!AB28)</f>
        <v/>
      </c>
      <c r="V21" s="793" t="str">
        <f>IF('READY PE'!AC28=0,"",'READY PE'!AC28)</f>
        <v/>
      </c>
      <c r="W21" s="802">
        <f t="shared" si="0"/>
        <v>0</v>
      </c>
      <c r="X21" s="475">
        <f>W21*'READY PE'!H28</f>
        <v>0</v>
      </c>
      <c r="Y21" s="803">
        <f>W21*'READY PE'!BF28</f>
        <v>0</v>
      </c>
    </row>
    <row r="22" spans="1:25" ht="23.25" customHeight="1">
      <c r="A22" s="813" t="str">
        <f>'READY PE'!E29</f>
        <v>Dual Tex.</v>
      </c>
      <c r="B22" s="824" t="str">
        <f>'READY PE'!D29</f>
        <v>RE-27PE</v>
      </c>
      <c r="C22" s="814">
        <f>'READY PE'!H29</f>
        <v>2</v>
      </c>
      <c r="D22" s="808" t="str">
        <f>IF('READY PE'!K29=0,"",'READY PE'!K29)</f>
        <v/>
      </c>
      <c r="E22" s="474" t="str">
        <f>IF('READY PE'!L29=0,"",'READY PE'!L29)</f>
        <v/>
      </c>
      <c r="F22" s="474" t="str">
        <f>IF('READY PE'!M29=0,"",'READY PE'!M29)</f>
        <v/>
      </c>
      <c r="G22" s="474" t="str">
        <f>IF('READY PE'!N29=0,"",'READY PE'!N29)</f>
        <v/>
      </c>
      <c r="H22" s="474" t="str">
        <f>IF('READY PE'!O29=0,"",'READY PE'!O29)</f>
        <v/>
      </c>
      <c r="I22" s="474" t="str">
        <f>IF('READY PE'!P29=0,"",'READY PE'!P29)</f>
        <v/>
      </c>
      <c r="J22" s="474" t="str">
        <f>IF('READY PE'!Q29=0,"",'READY PE'!Q29)</f>
        <v/>
      </c>
      <c r="K22" s="474" t="str">
        <f>IF('READY PE'!R29=0,"",'READY PE'!R29)</f>
        <v/>
      </c>
      <c r="L22" s="474" t="str">
        <f>IF('READY PE'!S29=0,"",'READY PE'!S29)</f>
        <v/>
      </c>
      <c r="M22" s="474" t="str">
        <f>IF('READY PE'!T29=0,"",'READY PE'!T29)</f>
        <v/>
      </c>
      <c r="N22" s="474" t="str">
        <f>IF('READY PE'!U29=0,"",'READY PE'!U29)</f>
        <v/>
      </c>
      <c r="O22" s="474" t="str">
        <f>IF('READY PE'!V29=0,"",'READY PE'!V29)</f>
        <v/>
      </c>
      <c r="P22" s="474" t="str">
        <f>IF('READY PE'!W29=0,"",'READY PE'!W29)</f>
        <v/>
      </c>
      <c r="Q22" s="474" t="str">
        <f>IF('READY PE'!X29=0,"",'READY PE'!X29)</f>
        <v/>
      </c>
      <c r="R22" s="793" t="str">
        <f>IF('READY PE'!Y29=0,"",'READY PE'!Y29)</f>
        <v/>
      </c>
      <c r="S22" s="795" t="str">
        <f>IF('READY PE'!Z29=0,"",'READY PE'!Z29)</f>
        <v/>
      </c>
      <c r="T22" s="474" t="str">
        <f>IF('READY PE'!AA29=0,"",'READY PE'!AA29)</f>
        <v/>
      </c>
      <c r="U22" s="474" t="str">
        <f>IF('READY PE'!AB29=0,"",'READY PE'!AB29)</f>
        <v/>
      </c>
      <c r="V22" s="793" t="str">
        <f>IF('READY PE'!AC29=0,"",'READY PE'!AC29)</f>
        <v/>
      </c>
      <c r="W22" s="802">
        <f t="shared" si="0"/>
        <v>0</v>
      </c>
      <c r="X22" s="475">
        <f>W22*'READY PE'!H29</f>
        <v>0</v>
      </c>
      <c r="Y22" s="803">
        <f>W22*'READY PE'!BF29</f>
        <v>0</v>
      </c>
    </row>
    <row r="23" spans="1:25" ht="23.25" customHeight="1">
      <c r="A23" s="813" t="str">
        <f>'READY PE'!E30</f>
        <v>Dual Tex.</v>
      </c>
      <c r="B23" s="824" t="str">
        <f>'READY PE'!D30</f>
        <v>RE-35PE</v>
      </c>
      <c r="C23" s="814">
        <f>'READY PE'!H30</f>
        <v>4</v>
      </c>
      <c r="D23" s="808" t="str">
        <f>IF('READY PE'!K30=0,"",'READY PE'!K30)</f>
        <v/>
      </c>
      <c r="E23" s="474" t="str">
        <f>IF('READY PE'!L30=0,"",'READY PE'!L30)</f>
        <v/>
      </c>
      <c r="F23" s="474" t="str">
        <f>IF('READY PE'!M30=0,"",'READY PE'!M30)</f>
        <v/>
      </c>
      <c r="G23" s="474" t="str">
        <f>IF('READY PE'!N30=0,"",'READY PE'!N30)</f>
        <v/>
      </c>
      <c r="H23" s="474" t="str">
        <f>IF('READY PE'!O30=0,"",'READY PE'!O30)</f>
        <v/>
      </c>
      <c r="I23" s="474" t="str">
        <f>IF('READY PE'!P30=0,"",'READY PE'!P30)</f>
        <v/>
      </c>
      <c r="J23" s="474" t="str">
        <f>IF('READY PE'!Q30=0,"",'READY PE'!Q30)</f>
        <v/>
      </c>
      <c r="K23" s="474" t="str">
        <f>IF('READY PE'!R30=0,"",'READY PE'!R30)</f>
        <v/>
      </c>
      <c r="L23" s="474" t="str">
        <f>IF('READY PE'!S30=0,"",'READY PE'!S30)</f>
        <v/>
      </c>
      <c r="M23" s="474" t="str">
        <f>IF('READY PE'!T30=0,"",'READY PE'!T30)</f>
        <v/>
      </c>
      <c r="N23" s="474" t="str">
        <f>IF('READY PE'!U30=0,"",'READY PE'!U30)</f>
        <v/>
      </c>
      <c r="O23" s="474" t="str">
        <f>IF('READY PE'!V30=0,"",'READY PE'!V30)</f>
        <v/>
      </c>
      <c r="P23" s="474" t="str">
        <f>IF('READY PE'!W30=0,"",'READY PE'!W30)</f>
        <v/>
      </c>
      <c r="Q23" s="474" t="str">
        <f>IF('READY PE'!X30=0,"",'READY PE'!X30)</f>
        <v/>
      </c>
      <c r="R23" s="793" t="str">
        <f>IF('READY PE'!Y30=0,"",'READY PE'!Y30)</f>
        <v/>
      </c>
      <c r="S23" s="795" t="str">
        <f>IF('READY PE'!Z30=0,"",'READY PE'!Z30)</f>
        <v/>
      </c>
      <c r="T23" s="474" t="str">
        <f>IF('READY PE'!AA30=0,"",'READY PE'!AA30)</f>
        <v/>
      </c>
      <c r="U23" s="474" t="str">
        <f>IF('READY PE'!AB30=0,"",'READY PE'!AB30)</f>
        <v/>
      </c>
      <c r="V23" s="793" t="str">
        <f>IF('READY PE'!AC30=0,"",'READY PE'!AC30)</f>
        <v/>
      </c>
      <c r="W23" s="802">
        <f t="shared" si="0"/>
        <v>0</v>
      </c>
      <c r="X23" s="475">
        <f>W23*'READY PE'!H30</f>
        <v>0</v>
      </c>
      <c r="Y23" s="803">
        <f>W23*'READY PE'!BF30</f>
        <v>0</v>
      </c>
    </row>
    <row r="24" spans="1:25" ht="23.25" customHeight="1">
      <c r="A24" s="813" t="str">
        <f>'READY PE'!E31</f>
        <v>Dual Tex.</v>
      </c>
      <c r="B24" s="824" t="str">
        <f>'READY PE'!D31</f>
        <v>RE-36PE</v>
      </c>
      <c r="C24" s="814">
        <f>'READY PE'!H31</f>
        <v>3</v>
      </c>
      <c r="D24" s="808" t="str">
        <f>IF('READY PE'!K31=0,"",'READY PE'!K31)</f>
        <v/>
      </c>
      <c r="E24" s="474" t="str">
        <f>IF('READY PE'!L31=0,"",'READY PE'!L31)</f>
        <v/>
      </c>
      <c r="F24" s="474" t="str">
        <f>IF('READY PE'!M31=0,"",'READY PE'!M31)</f>
        <v/>
      </c>
      <c r="G24" s="474" t="str">
        <f>IF('READY PE'!N31=0,"",'READY PE'!N31)</f>
        <v/>
      </c>
      <c r="H24" s="474" t="str">
        <f>IF('READY PE'!O31=0,"",'READY PE'!O31)</f>
        <v/>
      </c>
      <c r="I24" s="474" t="str">
        <f>IF('READY PE'!P31=0,"",'READY PE'!P31)</f>
        <v/>
      </c>
      <c r="J24" s="474" t="str">
        <f>IF('READY PE'!Q31=0,"",'READY PE'!Q31)</f>
        <v/>
      </c>
      <c r="K24" s="474" t="str">
        <f>IF('READY PE'!R31=0,"",'READY PE'!R31)</f>
        <v/>
      </c>
      <c r="L24" s="474" t="str">
        <f>IF('READY PE'!S31=0,"",'READY PE'!S31)</f>
        <v/>
      </c>
      <c r="M24" s="474" t="str">
        <f>IF('READY PE'!T31=0,"",'READY PE'!T31)</f>
        <v/>
      </c>
      <c r="N24" s="474" t="str">
        <f>IF('READY PE'!U31=0,"",'READY PE'!U31)</f>
        <v/>
      </c>
      <c r="O24" s="474" t="str">
        <f>IF('READY PE'!V31=0,"",'READY PE'!V31)</f>
        <v/>
      </c>
      <c r="P24" s="474" t="str">
        <f>IF('READY PE'!W31=0,"",'READY PE'!W31)</f>
        <v/>
      </c>
      <c r="Q24" s="474" t="str">
        <f>IF('READY PE'!X31=0,"",'READY PE'!X31)</f>
        <v/>
      </c>
      <c r="R24" s="793" t="str">
        <f>IF('READY PE'!Y31=0,"",'READY PE'!Y31)</f>
        <v/>
      </c>
      <c r="S24" s="795" t="str">
        <f>IF('READY PE'!Z31=0,"",'READY PE'!Z31)</f>
        <v/>
      </c>
      <c r="T24" s="474" t="str">
        <f>IF('READY PE'!AA31=0,"",'READY PE'!AA31)</f>
        <v/>
      </c>
      <c r="U24" s="474" t="str">
        <f>IF('READY PE'!AB31=0,"",'READY PE'!AB31)</f>
        <v/>
      </c>
      <c r="V24" s="793" t="str">
        <f>IF('READY PE'!AC31=0,"",'READY PE'!AC31)</f>
        <v/>
      </c>
      <c r="W24" s="802">
        <f t="shared" si="0"/>
        <v>0</v>
      </c>
      <c r="X24" s="475">
        <f>W24*'READY PE'!H31</f>
        <v>0</v>
      </c>
      <c r="Y24" s="803">
        <f>W24*'READY PE'!BF31</f>
        <v>0</v>
      </c>
    </row>
    <row r="25" spans="1:25" ht="23.25" customHeight="1">
      <c r="A25" s="813" t="str">
        <f>'READY PE'!E32</f>
        <v>Dual Tex.</v>
      </c>
      <c r="B25" s="824" t="str">
        <f>'READY PE'!D32</f>
        <v>RE-38PE</v>
      </c>
      <c r="C25" s="814">
        <f>'READY PE'!H32</f>
        <v>8</v>
      </c>
      <c r="D25" s="808" t="str">
        <f>IF('READY PE'!K32=0,"",'READY PE'!K32)</f>
        <v/>
      </c>
      <c r="E25" s="474" t="str">
        <f>IF('READY PE'!L32=0,"",'READY PE'!L32)</f>
        <v/>
      </c>
      <c r="F25" s="474" t="str">
        <f>IF('READY PE'!M32=0,"",'READY PE'!M32)</f>
        <v/>
      </c>
      <c r="G25" s="474" t="str">
        <f>IF('READY PE'!N32=0,"",'READY PE'!N32)</f>
        <v/>
      </c>
      <c r="H25" s="474" t="str">
        <f>IF('READY PE'!O32=0,"",'READY PE'!O32)</f>
        <v/>
      </c>
      <c r="I25" s="474" t="str">
        <f>IF('READY PE'!P32=0,"",'READY PE'!P32)</f>
        <v/>
      </c>
      <c r="J25" s="474" t="str">
        <f>IF('READY PE'!Q32=0,"",'READY PE'!Q32)</f>
        <v/>
      </c>
      <c r="K25" s="474" t="str">
        <f>IF('READY PE'!R32=0,"",'READY PE'!R32)</f>
        <v/>
      </c>
      <c r="L25" s="474" t="str">
        <f>IF('READY PE'!S32=0,"",'READY PE'!S32)</f>
        <v/>
      </c>
      <c r="M25" s="474" t="str">
        <f>IF('READY PE'!T32=0,"",'READY PE'!T32)</f>
        <v/>
      </c>
      <c r="N25" s="474" t="str">
        <f>IF('READY PE'!U32=0,"",'READY PE'!U32)</f>
        <v/>
      </c>
      <c r="O25" s="474" t="str">
        <f>IF('READY PE'!V32=0,"",'READY PE'!V32)</f>
        <v/>
      </c>
      <c r="P25" s="474" t="str">
        <f>IF('READY PE'!W32=0,"",'READY PE'!W32)</f>
        <v/>
      </c>
      <c r="Q25" s="474" t="str">
        <f>IF('READY PE'!X32=0,"",'READY PE'!X32)</f>
        <v/>
      </c>
      <c r="R25" s="793" t="str">
        <f>IF('READY PE'!Y32=0,"",'READY PE'!Y32)</f>
        <v/>
      </c>
      <c r="S25" s="795" t="str">
        <f>IF('READY PE'!Z32=0,"",'READY PE'!Z32)</f>
        <v/>
      </c>
      <c r="T25" s="474" t="str">
        <f>IF('READY PE'!AA32=0,"",'READY PE'!AA32)</f>
        <v/>
      </c>
      <c r="U25" s="474" t="str">
        <f>IF('READY PE'!AB32=0,"",'READY PE'!AB32)</f>
        <v/>
      </c>
      <c r="V25" s="793" t="str">
        <f>IF('READY PE'!AC32=0,"",'READY PE'!AC32)</f>
        <v/>
      </c>
      <c r="W25" s="802">
        <f t="shared" si="0"/>
        <v>0</v>
      </c>
      <c r="X25" s="475">
        <f>W25*'READY PE'!H32</f>
        <v>0</v>
      </c>
      <c r="Y25" s="803">
        <f>W25*'READY PE'!BF32</f>
        <v>0</v>
      </c>
    </row>
    <row r="26" spans="1:25" ht="23.25" customHeight="1">
      <c r="A26" s="815" t="s">
        <v>332</v>
      </c>
      <c r="B26" s="825"/>
      <c r="C26" s="816"/>
      <c r="D26" s="549"/>
      <c r="E26" s="549"/>
      <c r="S26" s="796" t="str">
        <f>IF('READY PE'!Z33=0,"",'READY PE'!Z33)</f>
        <v/>
      </c>
      <c r="T26" s="82" t="str">
        <f>IF('READY PE'!AA33=0,"",'READY PE'!AA33)</f>
        <v/>
      </c>
      <c r="U26" s="82" t="str">
        <f>IF('READY PE'!AB33=0,"",'READY PE'!AB33)</f>
        <v/>
      </c>
      <c r="V26" s="82" t="str">
        <f>IF('READY PE'!AC33=0,"",'READY PE'!AC33)</f>
        <v/>
      </c>
      <c r="W26" s="800"/>
      <c r="Y26" s="801"/>
    </row>
    <row r="27" spans="1:25" ht="23.25" customHeight="1">
      <c r="A27" s="817" t="s">
        <v>337</v>
      </c>
      <c r="B27" s="824" t="str">
        <f>'READY PE'!D12</f>
        <v>DCJ-PE</v>
      </c>
      <c r="C27" s="814">
        <f>'READY PE'!H12</f>
        <v>6</v>
      </c>
      <c r="D27" s="808" t="str">
        <f>IF('READY PE'!K12=0,"",'READY PE'!K12)</f>
        <v/>
      </c>
      <c r="E27" s="474" t="str">
        <f>IF('READY PE'!L12=0,"",'READY PE'!L12)</f>
        <v/>
      </c>
      <c r="F27" s="474" t="str">
        <f>IF('READY PE'!M12=0,"",'READY PE'!M12)</f>
        <v/>
      </c>
      <c r="G27" s="474" t="str">
        <f>IF('READY PE'!N12=0,"",'READY PE'!N12)</f>
        <v/>
      </c>
      <c r="H27" s="474" t="str">
        <f>IF('READY PE'!O12=0,"",'READY PE'!O12)</f>
        <v/>
      </c>
      <c r="I27" s="474" t="str">
        <f>IF('READY PE'!P12=0,"",'READY PE'!P12)</f>
        <v/>
      </c>
      <c r="J27" s="474" t="str">
        <f>IF('READY PE'!Q12=0,"",'READY PE'!Q12)</f>
        <v/>
      </c>
      <c r="K27" s="474" t="str">
        <f>IF('READY PE'!R12=0,"",'READY PE'!R12)</f>
        <v/>
      </c>
      <c r="L27" s="474" t="str">
        <f>IF('READY PE'!S12=0,"",'READY PE'!S12)</f>
        <v/>
      </c>
      <c r="M27" s="474" t="str">
        <f>IF('READY PE'!T12=0,"",'READY PE'!T12)</f>
        <v/>
      </c>
      <c r="N27" s="474" t="str">
        <f>IF('READY PE'!U12=0,"",'READY PE'!U12)</f>
        <v/>
      </c>
      <c r="O27" s="474" t="str">
        <f>IF('READY PE'!V12=0,"",'READY PE'!V12)</f>
        <v/>
      </c>
      <c r="P27" s="474" t="str">
        <f>IF('READY PE'!W12=0,"",'READY PE'!W12)</f>
        <v/>
      </c>
      <c r="Q27" s="474" t="str">
        <f>IF('READY PE'!X12=0,"",'READY PE'!X12)</f>
        <v/>
      </c>
      <c r="R27" s="793" t="str">
        <f>IF('READY PE'!Y12=0,"",'READY PE'!Y12)</f>
        <v/>
      </c>
      <c r="S27" s="795" t="str">
        <f>IF('READY PE'!Z12=0,"",'READY PE'!Z12)</f>
        <v/>
      </c>
      <c r="T27" s="793" t="str">
        <f>IF('READY PE'!AA12=0,"",'READY PE'!AA12)</f>
        <v/>
      </c>
      <c r="U27" s="793" t="str">
        <f>IF('READY PE'!AB12=0,"",'READY PE'!AB12)</f>
        <v/>
      </c>
      <c r="V27" s="793" t="str">
        <f>IF('READY PE'!AC12=0,"",'READY PE'!AC12)</f>
        <v/>
      </c>
      <c r="W27" s="802">
        <f>SUM(D27:V27)</f>
        <v>0</v>
      </c>
      <c r="X27" s="475">
        <f>W27*'READY PE'!H12</f>
        <v>0</v>
      </c>
      <c r="Y27" s="804">
        <f>W27</f>
        <v>0</v>
      </c>
    </row>
    <row r="28" spans="1:25" ht="23.25" customHeight="1" thickBot="1">
      <c r="A28" s="818">
        <f>'READY PE'!E35</f>
        <v>0</v>
      </c>
      <c r="B28" s="826" t="str">
        <f>'READY PE'!D13</f>
        <v>DCF-PE</v>
      </c>
      <c r="C28" s="819">
        <f>'READY PE'!H13</f>
        <v>10</v>
      </c>
      <c r="D28" s="808" t="str">
        <f>IF('READY PE'!K13=0,"",'READY PE'!K13)</f>
        <v/>
      </c>
      <c r="E28" s="474" t="str">
        <f>IF('READY PE'!L13=0,"",'READY PE'!L13)</f>
        <v/>
      </c>
      <c r="F28" s="474" t="str">
        <f>IF('READY PE'!M13=0,"",'READY PE'!M13)</f>
        <v/>
      </c>
      <c r="G28" s="474" t="str">
        <f>IF('READY PE'!N13=0,"",'READY PE'!N13)</f>
        <v/>
      </c>
      <c r="H28" s="474" t="str">
        <f>IF('READY PE'!O13=0,"",'READY PE'!O13)</f>
        <v/>
      </c>
      <c r="I28" s="474" t="str">
        <f>IF('READY PE'!P13=0,"",'READY PE'!P13)</f>
        <v/>
      </c>
      <c r="J28" s="474" t="str">
        <f>IF('READY PE'!Q13=0,"",'READY PE'!Q13)</f>
        <v/>
      </c>
      <c r="K28" s="474" t="str">
        <f>IF('READY PE'!R13=0,"",'READY PE'!R13)</f>
        <v/>
      </c>
      <c r="L28" s="474" t="str">
        <f>IF('READY PE'!S13=0,"",'READY PE'!S13)</f>
        <v/>
      </c>
      <c r="M28" s="474" t="str">
        <f>IF('READY PE'!T13=0,"",'READY PE'!T13)</f>
        <v/>
      </c>
      <c r="N28" s="474" t="str">
        <f>IF('READY PE'!U13=0,"",'READY PE'!U13)</f>
        <v/>
      </c>
      <c r="O28" s="474" t="str">
        <f>IF('READY PE'!V13=0,"",'READY PE'!V13)</f>
        <v/>
      </c>
      <c r="P28" s="474" t="str">
        <f>IF('READY PE'!W13=0,"",'READY PE'!W13)</f>
        <v/>
      </c>
      <c r="Q28" s="474" t="str">
        <f>IF('READY PE'!X13=0,"",'READY PE'!X13)</f>
        <v/>
      </c>
      <c r="R28" s="793" t="str">
        <f>IF('READY PE'!Y13=0,"",'READY PE'!Y13)</f>
        <v/>
      </c>
      <c r="S28" s="795" t="str">
        <f>IF('READY PE'!Z13=0,"",'READY PE'!Z13)</f>
        <v/>
      </c>
      <c r="T28" s="793" t="str">
        <f>IF('READY PE'!AA13=0,"",'READY PE'!AA13)</f>
        <v/>
      </c>
      <c r="U28" s="793" t="str">
        <f>IF('READY PE'!AB13=0,"",'READY PE'!AB13)</f>
        <v/>
      </c>
      <c r="V28" s="793" t="str">
        <f>IF('READY PE'!AC13=0,"",'READY PE'!AC13)</f>
        <v/>
      </c>
      <c r="W28" s="805">
        <f>SUM(D28:V28)</f>
        <v>0</v>
      </c>
      <c r="X28" s="806">
        <f>W28*'READY PE'!H13</f>
        <v>0</v>
      </c>
      <c r="Y28" s="807">
        <f>W28</f>
        <v>0</v>
      </c>
    </row>
  </sheetData>
  <sheetProtection selectLockedCells="1" selectUnlockedCells="1"/>
  <autoFilter ref="W6:W28" xr:uid="{6790462B-226B-440E-906C-517B94954CA6}"/>
  <mergeCells count="5">
    <mergeCell ref="B4:H4"/>
    <mergeCell ref="M4:W4"/>
    <mergeCell ref="AB6:AD6"/>
    <mergeCell ref="AB9:AD9"/>
    <mergeCell ref="K1:M1"/>
  </mergeCells>
  <pageMargins left="0.25" right="0.25" top="0.75" bottom="0.75" header="0.3" footer="0.3"/>
  <pageSetup paperSize="9" scale="98" fitToHeight="0" orientation="landscape" r:id="rId1"/>
  <headerFooter differentFirst="1" alignWithMargins="0">
    <oddFooter>Stran &amp;P od &amp;N</oddFooter>
    <firstFooter>Stran &amp;P od &amp;N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12</vt:i4>
      </vt:variant>
    </vt:vector>
  </HeadingPairs>
  <TitlesOfParts>
    <vt:vector size="22" baseType="lpstr">
      <vt:lpstr>Summary of order</vt:lpstr>
      <vt:lpstr>READY GRP</vt:lpstr>
      <vt:lpstr>PRODUCTION LIST READY GRP</vt:lpstr>
      <vt:lpstr>PACKING LIST READY GRP</vt:lpstr>
      <vt:lpstr>READY PU</vt:lpstr>
      <vt:lpstr>PRODUCTION LIST READY PU</vt:lpstr>
      <vt:lpstr>PACKING LIST READY PU</vt:lpstr>
      <vt:lpstr>READY PE</vt:lpstr>
      <vt:lpstr>PRODUCTION LIST READY PE</vt:lpstr>
      <vt:lpstr>PACKING LIST READY PE</vt:lpstr>
      <vt:lpstr>'PACKING LIST READY GRP'!Druckbereich</vt:lpstr>
      <vt:lpstr>'PACKING LIST READY PE'!Druckbereich</vt:lpstr>
      <vt:lpstr>'PACKING LIST READY PU'!Druckbereich</vt:lpstr>
      <vt:lpstr>'PRODUCTION LIST READY GRP'!Druckbereich</vt:lpstr>
      <vt:lpstr>'PRODUCTION LIST READY PE'!Druckbereich</vt:lpstr>
      <vt:lpstr>'PRODUCTION LIST READY PU'!Druckbereich</vt:lpstr>
      <vt:lpstr>'PACKING LIST READY GRP'!Drucktitel</vt:lpstr>
      <vt:lpstr>'PACKING LIST READY PE'!Drucktitel</vt:lpstr>
      <vt:lpstr>'PACKING LIST READY PU'!Drucktitel</vt:lpstr>
      <vt:lpstr>'PRODUCTION LIST READY GRP'!Drucktitel</vt:lpstr>
      <vt:lpstr>'PRODUCTION LIST READY PE'!Drucktitel</vt:lpstr>
      <vt:lpstr>'PRODUCTION LIST READY PU'!Drucktitel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Matevy</dc:creator>
  <cp:lastModifiedBy>Linus Raatz</cp:lastModifiedBy>
  <cp:lastPrinted>2026-02-05T13:46:15Z</cp:lastPrinted>
  <dcterms:created xsi:type="dcterms:W3CDTF">2016-12-08T21:22:33Z</dcterms:created>
  <dcterms:modified xsi:type="dcterms:W3CDTF">2026-02-10T16:33:37Z</dcterms:modified>
</cp:coreProperties>
</file>